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14"/>
  <workbookPr codeName="ThisWorkbook" defaultThemeVersion="166925"/>
  <mc:AlternateContent xmlns:mc="http://schemas.openxmlformats.org/markup-compatibility/2006">
    <mc:Choice Requires="x15">
      <x15ac:absPath xmlns:x15ac="http://schemas.microsoft.com/office/spreadsheetml/2010/11/ac" url="/Users/S_BILGIN6/Downloads/antarctic_data/"/>
    </mc:Choice>
  </mc:AlternateContent>
  <xr:revisionPtr revIDLastSave="0" documentId="8_{F1B3A10C-23F7-8C4E-A06C-048289430A62}" xr6:coauthVersionLast="47" xr6:coauthVersionMax="47" xr10:uidLastSave="{00000000-0000-0000-0000-000000000000}"/>
  <bookViews>
    <workbookView xWindow="360" yWindow="880" windowWidth="14940" windowHeight="9160"/>
  </bookViews>
  <sheets>
    <sheet name="savedre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F2" i="1" l="1"/>
  <c r="BT2" i="1"/>
  <c r="BF3" i="1"/>
  <c r="BT3" i="1"/>
  <c r="BF4" i="1"/>
  <c r="BT4" i="1"/>
  <c r="BF5" i="1"/>
  <c r="BT5" i="1"/>
  <c r="BF6" i="1"/>
  <c r="BT6" i="1"/>
  <c r="BF7" i="1"/>
  <c r="BT7" i="1"/>
  <c r="BF8" i="1"/>
  <c r="BT8" i="1"/>
  <c r="BT9" i="1"/>
  <c r="BF10" i="1"/>
  <c r="BT10" i="1"/>
  <c r="BF11" i="1"/>
  <c r="BT11" i="1"/>
  <c r="BF12" i="1"/>
  <c r="BT12" i="1"/>
  <c r="BF13" i="1"/>
  <c r="BT13" i="1"/>
  <c r="BF14" i="1"/>
  <c r="BT14" i="1"/>
  <c r="BF15" i="1"/>
  <c r="BT15" i="1"/>
  <c r="BF16" i="1"/>
  <c r="BT16" i="1"/>
  <c r="BF17" i="1"/>
  <c r="BT17" i="1"/>
  <c r="BT18" i="1"/>
  <c r="BF19" i="1"/>
  <c r="BT19" i="1"/>
  <c r="BF20" i="1"/>
  <c r="BT20" i="1"/>
  <c r="BF21" i="1"/>
  <c r="BT21" i="1"/>
  <c r="BF22" i="1"/>
  <c r="BT22" i="1"/>
  <c r="BF23" i="1"/>
  <c r="BT23" i="1"/>
  <c r="BF24" i="1"/>
  <c r="BT24" i="1"/>
  <c r="BF25" i="1"/>
  <c r="BT25" i="1"/>
  <c r="BT26" i="1"/>
  <c r="BF27" i="1"/>
  <c r="BT27" i="1"/>
  <c r="BF28" i="1"/>
  <c r="BT28" i="1"/>
  <c r="BF29" i="1"/>
  <c r="BT29" i="1"/>
  <c r="BF30" i="1"/>
  <c r="BT30" i="1"/>
  <c r="BF31" i="1"/>
  <c r="BT31" i="1"/>
  <c r="BF32" i="1"/>
  <c r="BT32" i="1"/>
  <c r="BF33" i="1"/>
  <c r="BT33" i="1"/>
  <c r="BF34" i="1"/>
  <c r="BT34" i="1"/>
  <c r="BT35" i="1"/>
  <c r="BF36"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F75" i="1"/>
  <c r="BT75" i="1"/>
  <c r="BT76" i="1"/>
  <c r="BT77" i="1"/>
  <c r="BT78" i="1"/>
  <c r="BT79" i="1"/>
  <c r="BT80" i="1"/>
  <c r="BT81" i="1"/>
  <c r="BT82" i="1"/>
  <c r="BT83" i="1"/>
  <c r="BT84" i="1"/>
  <c r="BT85" i="1"/>
  <c r="BT86" i="1"/>
  <c r="BT87" i="1"/>
  <c r="BT88" i="1"/>
  <c r="BT89" i="1"/>
  <c r="BT90" i="1"/>
  <c r="BT91" i="1"/>
  <c r="BT92" i="1"/>
  <c r="BT93" i="1"/>
  <c r="BT94" i="1"/>
  <c r="BF95" i="1"/>
  <c r="BT95" i="1"/>
  <c r="BF96" i="1"/>
  <c r="BT96" i="1"/>
  <c r="BT97" i="1"/>
  <c r="BF98" i="1"/>
  <c r="BT98" i="1"/>
  <c r="BF99" i="1"/>
  <c r="BT99" i="1"/>
  <c r="BT100" i="1"/>
  <c r="BT101" i="1"/>
  <c r="BF102" i="1"/>
  <c r="BT102" i="1"/>
  <c r="BF103" i="1"/>
  <c r="BT103" i="1"/>
  <c r="BF104" i="1"/>
  <c r="BT104" i="1"/>
  <c r="BF105" i="1"/>
  <c r="BT105" i="1"/>
  <c r="BF106" i="1"/>
  <c r="BT106" i="1"/>
  <c r="BF107" i="1"/>
  <c r="BT107" i="1"/>
  <c r="BT108" i="1"/>
  <c r="BT109" i="1"/>
  <c r="BT110" i="1"/>
  <c r="BT111" i="1"/>
  <c r="BT112" i="1"/>
  <c r="BT113" i="1"/>
  <c r="BT114" i="1"/>
  <c r="BT115" i="1"/>
  <c r="BT116" i="1"/>
  <c r="BT117" i="1"/>
  <c r="BF118" i="1"/>
  <c r="BT118" i="1"/>
  <c r="BT119" i="1"/>
  <c r="BF120" i="1"/>
  <c r="BT120" i="1"/>
  <c r="BT121" i="1"/>
  <c r="BT122" i="1"/>
  <c r="BT123" i="1"/>
  <c r="BT124" i="1"/>
  <c r="BF125" i="1"/>
  <c r="BT125" i="1"/>
  <c r="BF126" i="1"/>
  <c r="BT126" i="1"/>
  <c r="BT127" i="1"/>
  <c r="BT128" i="1"/>
  <c r="BT129" i="1"/>
  <c r="BT130" i="1"/>
  <c r="BT131" i="1"/>
  <c r="BT132" i="1"/>
  <c r="BT133" i="1"/>
  <c r="BT134" i="1"/>
  <c r="BT135" i="1"/>
  <c r="BT136" i="1"/>
  <c r="BT137" i="1"/>
  <c r="BT138" i="1"/>
  <c r="BT139" i="1"/>
  <c r="BT140" i="1"/>
  <c r="BT141" i="1"/>
  <c r="BT142" i="1"/>
  <c r="BT143" i="1"/>
  <c r="BT144" i="1"/>
  <c r="BT145" i="1"/>
  <c r="BT146" i="1"/>
  <c r="BT147" i="1"/>
  <c r="BT148" i="1"/>
  <c r="BT149" i="1"/>
  <c r="BT150" i="1"/>
  <c r="BT151" i="1"/>
  <c r="BT152" i="1"/>
  <c r="BT153" i="1"/>
  <c r="BT154" i="1"/>
  <c r="BT155" i="1"/>
  <c r="BT156" i="1"/>
  <c r="BT157" i="1"/>
  <c r="BT158" i="1"/>
  <c r="BT159" i="1"/>
  <c r="BT160" i="1"/>
  <c r="BT161" i="1"/>
  <c r="BT162" i="1"/>
  <c r="BT163" i="1"/>
  <c r="BT164" i="1"/>
  <c r="BF165" i="1"/>
  <c r="BT165" i="1"/>
  <c r="BF166" i="1"/>
  <c r="BT166" i="1"/>
  <c r="BF167" i="1"/>
  <c r="BT167" i="1"/>
  <c r="BT168" i="1"/>
  <c r="BF169" i="1"/>
  <c r="BT169" i="1"/>
  <c r="BT170" i="1"/>
  <c r="BF171" i="1"/>
  <c r="BT171" i="1"/>
  <c r="BF172" i="1"/>
  <c r="BT172" i="1"/>
  <c r="BT173" i="1"/>
  <c r="BT174" i="1"/>
  <c r="BF175" i="1"/>
  <c r="BT175" i="1"/>
  <c r="BF176" i="1"/>
  <c r="BT176" i="1"/>
  <c r="BF177" i="1"/>
  <c r="BT177" i="1"/>
  <c r="BT178" i="1"/>
  <c r="BF179" i="1"/>
  <c r="BT179" i="1"/>
  <c r="BF180" i="1"/>
  <c r="BT180" i="1"/>
  <c r="BF181" i="1"/>
  <c r="BT181" i="1"/>
  <c r="BF182" i="1"/>
  <c r="BT182" i="1"/>
  <c r="BF183" i="1"/>
  <c r="BT183" i="1"/>
  <c r="BT184" i="1"/>
  <c r="BF185" i="1"/>
  <c r="BT185" i="1"/>
  <c r="BF186" i="1"/>
  <c r="BT186" i="1"/>
  <c r="BF187" i="1"/>
  <c r="BT187" i="1"/>
  <c r="BF188" i="1"/>
  <c r="BT188" i="1"/>
  <c r="BF189" i="1"/>
  <c r="BT189" i="1"/>
  <c r="BF190" i="1"/>
  <c r="BT190" i="1"/>
  <c r="BT191" i="1"/>
  <c r="BF192" i="1"/>
  <c r="BT192" i="1"/>
  <c r="BF193" i="1"/>
  <c r="BT193" i="1"/>
  <c r="BT194" i="1"/>
  <c r="BT195" i="1"/>
  <c r="BT196" i="1"/>
  <c r="BT197" i="1"/>
  <c r="BT198" i="1"/>
  <c r="BF199" i="1"/>
  <c r="BT199" i="1"/>
  <c r="BF200" i="1"/>
  <c r="BT200" i="1"/>
  <c r="BF201" i="1"/>
  <c r="BT201" i="1"/>
  <c r="BF202" i="1"/>
  <c r="BT202" i="1"/>
  <c r="BF203" i="1"/>
  <c r="BT203" i="1"/>
  <c r="BF204" i="1"/>
  <c r="BT204" i="1"/>
  <c r="BF205" i="1"/>
  <c r="BT205" i="1"/>
  <c r="BF206" i="1"/>
  <c r="BT206" i="1"/>
  <c r="BF207" i="1"/>
  <c r="BT207" i="1"/>
  <c r="BF208" i="1"/>
  <c r="BT208" i="1"/>
  <c r="BF209" i="1"/>
  <c r="BT209" i="1"/>
  <c r="BF210" i="1"/>
  <c r="BT210" i="1"/>
  <c r="BT211" i="1"/>
  <c r="BT212" i="1"/>
  <c r="BF213" i="1"/>
  <c r="BT213" i="1"/>
  <c r="BF214" i="1"/>
  <c r="BT214" i="1"/>
  <c r="BF215" i="1"/>
  <c r="BT215" i="1"/>
  <c r="BF216" i="1"/>
  <c r="BT216" i="1"/>
  <c r="BT217" i="1"/>
  <c r="BT218" i="1"/>
  <c r="BT219" i="1"/>
  <c r="BT220" i="1"/>
  <c r="BT221" i="1"/>
  <c r="BF222" i="1"/>
  <c r="BT222" i="1"/>
  <c r="BF223" i="1"/>
  <c r="BT223" i="1"/>
  <c r="BF224" i="1"/>
  <c r="BT224" i="1"/>
  <c r="BT225" i="1"/>
  <c r="BF226" i="1"/>
  <c r="BT226" i="1"/>
  <c r="BF227" i="1"/>
  <c r="BT227" i="1"/>
  <c r="BF228" i="1"/>
  <c r="BT228" i="1"/>
  <c r="BF229" i="1"/>
  <c r="BT229" i="1"/>
  <c r="BF230" i="1"/>
  <c r="BT230" i="1"/>
  <c r="BF231" i="1"/>
  <c r="BT231" i="1"/>
  <c r="BF232" i="1"/>
  <c r="BT232" i="1"/>
  <c r="BF233" i="1"/>
  <c r="BT233" i="1"/>
  <c r="BF234" i="1"/>
  <c r="BT234" i="1"/>
  <c r="BF235" i="1"/>
  <c r="BT235" i="1"/>
  <c r="BT236" i="1"/>
  <c r="BF237" i="1"/>
  <c r="BT237" i="1"/>
  <c r="BT238" i="1"/>
  <c r="BT239" i="1"/>
  <c r="BT240" i="1"/>
  <c r="BT241" i="1"/>
  <c r="BT242" i="1"/>
  <c r="BT243" i="1"/>
  <c r="BT244" i="1"/>
  <c r="BT245" i="1"/>
  <c r="BT246" i="1"/>
  <c r="BT247" i="1"/>
  <c r="BT248" i="1"/>
  <c r="BT249" i="1"/>
  <c r="BT250" i="1"/>
  <c r="BT251" i="1"/>
  <c r="BT252" i="1"/>
  <c r="BF253" i="1"/>
  <c r="BT253" i="1"/>
  <c r="BT254" i="1"/>
  <c r="BT255" i="1"/>
  <c r="BT256" i="1"/>
  <c r="BT257" i="1"/>
  <c r="BT258" i="1"/>
  <c r="BT259" i="1"/>
  <c r="BF260" i="1"/>
  <c r="BT260" i="1"/>
  <c r="BF261" i="1"/>
  <c r="BT261" i="1"/>
  <c r="BF262" i="1"/>
  <c r="BT262" i="1"/>
  <c r="BF263" i="1"/>
  <c r="BT263" i="1"/>
  <c r="BF264" i="1"/>
  <c r="BT264" i="1"/>
  <c r="BF265" i="1"/>
  <c r="BT265" i="1"/>
  <c r="BF266" i="1"/>
  <c r="BT266" i="1"/>
  <c r="BF267" i="1"/>
  <c r="BT267" i="1"/>
  <c r="BF268" i="1"/>
  <c r="BT268" i="1"/>
  <c r="BF269" i="1"/>
  <c r="BT269" i="1"/>
  <c r="BF270" i="1"/>
  <c r="BT270" i="1"/>
  <c r="BT271" i="1"/>
  <c r="BF272" i="1"/>
  <c r="BT272" i="1"/>
  <c r="BF273" i="1"/>
  <c r="BT273" i="1"/>
  <c r="BF274" i="1"/>
  <c r="BT274" i="1"/>
  <c r="BT275" i="1"/>
  <c r="BF276" i="1"/>
  <c r="BT276" i="1"/>
  <c r="BF277" i="1"/>
  <c r="BT277" i="1"/>
  <c r="BF278" i="1"/>
  <c r="BT278" i="1"/>
  <c r="BF279" i="1"/>
  <c r="BT279" i="1"/>
  <c r="BF280" i="1"/>
  <c r="BT280" i="1"/>
  <c r="BF281" i="1"/>
  <c r="BT281" i="1"/>
  <c r="BF282" i="1"/>
  <c r="BT282" i="1"/>
  <c r="BF283" i="1"/>
  <c r="BT283" i="1"/>
  <c r="BF284" i="1"/>
  <c r="BT284" i="1"/>
  <c r="BF285" i="1"/>
  <c r="BT285" i="1"/>
  <c r="BT286" i="1"/>
  <c r="BF287" i="1"/>
  <c r="BT287" i="1"/>
  <c r="BT288" i="1"/>
  <c r="BF289" i="1"/>
  <c r="BT289" i="1"/>
  <c r="BF290" i="1"/>
  <c r="BT290" i="1"/>
  <c r="BF291" i="1"/>
  <c r="BT291" i="1"/>
  <c r="BF292" i="1"/>
  <c r="BT292" i="1"/>
  <c r="BF293" i="1"/>
  <c r="BT293" i="1"/>
  <c r="BT294" i="1"/>
  <c r="BT295" i="1"/>
  <c r="BT296" i="1"/>
  <c r="BT297" i="1"/>
  <c r="BT298" i="1"/>
  <c r="BT299" i="1"/>
  <c r="BT300" i="1"/>
  <c r="BT301" i="1"/>
  <c r="BT302" i="1"/>
  <c r="BT303" i="1"/>
  <c r="BF304" i="1"/>
  <c r="BT304" i="1"/>
  <c r="BT305" i="1"/>
  <c r="BT306" i="1"/>
  <c r="BT307" i="1"/>
  <c r="BT308" i="1"/>
  <c r="BT309" i="1"/>
  <c r="BT310" i="1"/>
  <c r="BF311" i="1"/>
  <c r="BT311" i="1"/>
  <c r="BF312" i="1"/>
  <c r="BT312" i="1"/>
  <c r="BF313" i="1"/>
  <c r="BT313" i="1"/>
  <c r="BF314" i="1"/>
  <c r="BT314" i="1"/>
  <c r="BF315" i="1"/>
  <c r="BT315" i="1"/>
  <c r="BF316" i="1"/>
  <c r="BT316" i="1"/>
  <c r="BF317" i="1"/>
  <c r="BT317" i="1"/>
  <c r="BF318" i="1"/>
  <c r="BT318" i="1"/>
  <c r="BF319" i="1"/>
  <c r="BT319" i="1"/>
  <c r="BF320" i="1"/>
  <c r="BT320" i="1"/>
  <c r="BF321" i="1"/>
  <c r="BT321" i="1"/>
  <c r="BF322" i="1"/>
  <c r="BT322" i="1"/>
  <c r="BF323" i="1"/>
  <c r="BT323" i="1"/>
  <c r="BF324" i="1"/>
  <c r="BT324" i="1"/>
  <c r="BF325" i="1"/>
  <c r="BT325" i="1"/>
  <c r="BF326" i="1"/>
  <c r="BT326" i="1"/>
  <c r="BF327" i="1"/>
  <c r="BT327" i="1"/>
  <c r="BF328" i="1"/>
  <c r="BT328" i="1"/>
  <c r="BF329" i="1"/>
  <c r="BT329" i="1"/>
  <c r="BF330" i="1"/>
  <c r="BT330" i="1"/>
  <c r="BF331" i="1"/>
  <c r="BT331" i="1"/>
  <c r="BT332" i="1"/>
  <c r="BT333" i="1"/>
  <c r="BF334" i="1"/>
  <c r="BT334" i="1"/>
  <c r="BF335" i="1"/>
  <c r="BT335" i="1"/>
  <c r="BT336" i="1"/>
  <c r="BF337" i="1"/>
  <c r="BT337" i="1"/>
  <c r="BF338" i="1"/>
  <c r="BT338" i="1"/>
  <c r="BF339" i="1"/>
  <c r="BT339" i="1"/>
  <c r="BF340" i="1"/>
  <c r="BT340" i="1"/>
  <c r="BF341" i="1"/>
  <c r="BT341" i="1"/>
  <c r="BF342" i="1"/>
  <c r="BT342" i="1"/>
  <c r="BT343" i="1"/>
  <c r="BT344" i="1"/>
  <c r="BT345" i="1"/>
  <c r="BT346" i="1"/>
  <c r="BT347" i="1"/>
  <c r="BT348" i="1"/>
  <c r="BF349" i="1"/>
  <c r="BT349" i="1"/>
  <c r="BT350" i="1"/>
  <c r="BT351" i="1"/>
  <c r="BT352" i="1"/>
  <c r="BF353" i="1"/>
  <c r="BT353" i="1"/>
  <c r="BF354" i="1"/>
  <c r="BT354" i="1"/>
  <c r="BF355" i="1"/>
  <c r="BT355" i="1"/>
  <c r="BT356" i="1"/>
  <c r="BF357" i="1"/>
  <c r="BT357" i="1"/>
  <c r="BF358" i="1"/>
  <c r="BT358" i="1"/>
  <c r="BF359" i="1"/>
  <c r="BT359" i="1"/>
  <c r="BF360" i="1"/>
  <c r="BT360" i="1"/>
  <c r="BF361" i="1"/>
  <c r="BT361" i="1"/>
  <c r="BF362" i="1"/>
  <c r="BT362" i="1"/>
  <c r="BT363" i="1"/>
  <c r="BF364" i="1"/>
  <c r="BT364" i="1"/>
  <c r="BF365" i="1"/>
  <c r="BT365" i="1"/>
  <c r="BF366" i="1"/>
  <c r="BT366" i="1"/>
  <c r="BT367" i="1"/>
  <c r="BT368" i="1"/>
  <c r="BT369" i="1"/>
  <c r="BF370" i="1"/>
  <c r="BT370" i="1"/>
  <c r="BF371" i="1"/>
  <c r="BT371" i="1"/>
  <c r="BT372" i="1"/>
  <c r="BT373" i="1"/>
  <c r="BT374" i="1"/>
  <c r="BT375" i="1"/>
  <c r="BF376" i="1"/>
  <c r="BT376" i="1"/>
  <c r="BF377" i="1"/>
  <c r="BT377" i="1"/>
  <c r="BF378" i="1"/>
  <c r="BT378" i="1"/>
  <c r="BF379" i="1"/>
  <c r="BT379" i="1"/>
  <c r="BF380" i="1"/>
  <c r="BT380" i="1"/>
  <c r="BF381" i="1"/>
  <c r="BT381" i="1"/>
  <c r="BT382" i="1"/>
  <c r="BF383" i="1"/>
  <c r="BT383" i="1"/>
  <c r="BF384" i="1"/>
  <c r="BT384" i="1"/>
  <c r="BT385" i="1"/>
  <c r="BF386" i="1"/>
  <c r="BT386" i="1"/>
  <c r="BF387" i="1"/>
  <c r="BT387" i="1"/>
  <c r="BF388" i="1"/>
  <c r="BT388" i="1"/>
  <c r="BF389" i="1"/>
  <c r="BT389" i="1"/>
  <c r="BF390" i="1"/>
  <c r="BT390" i="1"/>
  <c r="BF391" i="1"/>
  <c r="BT391" i="1"/>
  <c r="BF392" i="1"/>
  <c r="BT392" i="1"/>
  <c r="BF393" i="1"/>
  <c r="BT393" i="1"/>
  <c r="BF394" i="1"/>
  <c r="BT394" i="1"/>
  <c r="BF395" i="1"/>
  <c r="BT395" i="1"/>
  <c r="BT396" i="1"/>
  <c r="BF397" i="1"/>
  <c r="BT397" i="1"/>
  <c r="BF398" i="1"/>
  <c r="BT398" i="1"/>
  <c r="BF399" i="1"/>
  <c r="BT399" i="1"/>
  <c r="BF400" i="1"/>
  <c r="BT400" i="1"/>
  <c r="BF401" i="1"/>
  <c r="BT401" i="1"/>
  <c r="BF402" i="1"/>
  <c r="BT402" i="1"/>
  <c r="BT403" i="1"/>
  <c r="BT404" i="1"/>
  <c r="BT405" i="1"/>
  <c r="BT406" i="1"/>
  <c r="BF407" i="1"/>
  <c r="BT407" i="1"/>
  <c r="BF408" i="1"/>
  <c r="BT408" i="1"/>
  <c r="BT409" i="1"/>
  <c r="BT410" i="1"/>
  <c r="BF411" i="1"/>
  <c r="BT411" i="1"/>
  <c r="BF412" i="1"/>
  <c r="BT412" i="1"/>
  <c r="BF413" i="1"/>
  <c r="BT413" i="1"/>
  <c r="BF414" i="1"/>
  <c r="BT414" i="1"/>
  <c r="BF415" i="1"/>
  <c r="BT415" i="1"/>
  <c r="BF416" i="1"/>
  <c r="BT416" i="1"/>
  <c r="BF417" i="1"/>
  <c r="BT417" i="1"/>
  <c r="BF418" i="1"/>
  <c r="BT418" i="1"/>
  <c r="BF419" i="1"/>
  <c r="BT419" i="1"/>
  <c r="BF420" i="1"/>
  <c r="BT420" i="1"/>
  <c r="BF421" i="1"/>
  <c r="BT421" i="1"/>
  <c r="BF422" i="1"/>
  <c r="BT422" i="1"/>
  <c r="BF423" i="1"/>
  <c r="BT423" i="1"/>
  <c r="BF424" i="1"/>
  <c r="BT424" i="1"/>
  <c r="BF425" i="1"/>
  <c r="BT425" i="1"/>
  <c r="BF426" i="1"/>
  <c r="BT426" i="1"/>
  <c r="BF427" i="1"/>
  <c r="BT427" i="1"/>
  <c r="BF428" i="1"/>
  <c r="BT428" i="1"/>
  <c r="BF429" i="1"/>
  <c r="BT429" i="1"/>
  <c r="BF430" i="1"/>
  <c r="BT430" i="1"/>
  <c r="BF431" i="1"/>
  <c r="BT431" i="1"/>
  <c r="BF432" i="1"/>
  <c r="BT432" i="1"/>
  <c r="BF433" i="1"/>
  <c r="BT433" i="1"/>
  <c r="BF434" i="1"/>
  <c r="BT434" i="1"/>
  <c r="BT435" i="1"/>
  <c r="BF436" i="1"/>
  <c r="BT436" i="1"/>
  <c r="BF437" i="1"/>
  <c r="BT437" i="1"/>
  <c r="BF438" i="1"/>
  <c r="BT438" i="1"/>
  <c r="BF439" i="1"/>
  <c r="BT439" i="1"/>
  <c r="BF440" i="1"/>
  <c r="BT440" i="1"/>
  <c r="BF441" i="1"/>
  <c r="BT441" i="1"/>
  <c r="BT442" i="1"/>
  <c r="BF443" i="1"/>
  <c r="BT443" i="1"/>
  <c r="BF444" i="1"/>
  <c r="BT444" i="1"/>
  <c r="BF445" i="1"/>
  <c r="BT445" i="1"/>
  <c r="BF446" i="1"/>
  <c r="BT446" i="1"/>
  <c r="BF447" i="1"/>
  <c r="BT447" i="1"/>
  <c r="BF448" i="1"/>
  <c r="BT448" i="1"/>
  <c r="BF449" i="1"/>
  <c r="BT449" i="1"/>
  <c r="BF450" i="1"/>
  <c r="BT450" i="1"/>
  <c r="BF451" i="1"/>
  <c r="BT451" i="1"/>
  <c r="BF452" i="1"/>
  <c r="BT452" i="1"/>
  <c r="BF453" i="1"/>
  <c r="BT453" i="1"/>
  <c r="BF454" i="1"/>
  <c r="BT454" i="1"/>
  <c r="BF455" i="1"/>
  <c r="BT455" i="1"/>
  <c r="BF456" i="1"/>
  <c r="BT456" i="1"/>
  <c r="BF457" i="1"/>
  <c r="BT457" i="1"/>
  <c r="BF458" i="1"/>
  <c r="BT458" i="1"/>
  <c r="BF459" i="1"/>
  <c r="BT459" i="1"/>
  <c r="BF460" i="1"/>
  <c r="BT460" i="1"/>
  <c r="BF461" i="1"/>
  <c r="BT461" i="1"/>
  <c r="BF462" i="1"/>
  <c r="BT462" i="1"/>
  <c r="BF463" i="1"/>
  <c r="BT463" i="1"/>
  <c r="BF464" i="1"/>
  <c r="BT464" i="1"/>
  <c r="BF465" i="1"/>
  <c r="BT465" i="1"/>
  <c r="BF466" i="1"/>
  <c r="BT466" i="1"/>
  <c r="BF467" i="1"/>
  <c r="BT467" i="1"/>
  <c r="BT468" i="1"/>
  <c r="BF469" i="1"/>
  <c r="BT469" i="1"/>
  <c r="BF470" i="1"/>
  <c r="BT470" i="1"/>
  <c r="BF471" i="1"/>
  <c r="BT471" i="1"/>
  <c r="BT472" i="1"/>
  <c r="BF473" i="1"/>
  <c r="BT473" i="1"/>
  <c r="BF474" i="1"/>
  <c r="BT474" i="1"/>
  <c r="BF475" i="1"/>
  <c r="BT475" i="1"/>
  <c r="BF476" i="1"/>
  <c r="BT476" i="1"/>
  <c r="BF477" i="1"/>
  <c r="BT477" i="1"/>
  <c r="BF478" i="1"/>
  <c r="BT478" i="1"/>
  <c r="BF479" i="1"/>
  <c r="BT479" i="1"/>
  <c r="BF480" i="1"/>
  <c r="BT480" i="1"/>
  <c r="BF481" i="1"/>
  <c r="BT481" i="1"/>
  <c r="BF482" i="1"/>
  <c r="BT482" i="1"/>
  <c r="BF483" i="1"/>
  <c r="BT483" i="1"/>
  <c r="BT484" i="1"/>
  <c r="BF485" i="1"/>
  <c r="BT485" i="1"/>
  <c r="BF486" i="1"/>
  <c r="BT486" i="1"/>
  <c r="BF487" i="1"/>
  <c r="BT487" i="1"/>
  <c r="BF488" i="1"/>
  <c r="BT488" i="1"/>
  <c r="BF489" i="1"/>
  <c r="BT489" i="1"/>
  <c r="BT490" i="1"/>
  <c r="BF491" i="1"/>
  <c r="BT491" i="1"/>
  <c r="BF492" i="1"/>
  <c r="BT492" i="1"/>
  <c r="BF493" i="1"/>
  <c r="BT493" i="1"/>
  <c r="BF494" i="1"/>
  <c r="BT494" i="1"/>
  <c r="BF495" i="1"/>
  <c r="BT495" i="1"/>
  <c r="BF496" i="1"/>
  <c r="BT496" i="1"/>
  <c r="BF497" i="1"/>
  <c r="BT497" i="1"/>
  <c r="BF498" i="1"/>
  <c r="BT498" i="1"/>
  <c r="BT499" i="1"/>
  <c r="BT500" i="1"/>
  <c r="BF501" i="1"/>
  <c r="BT501" i="1"/>
  <c r="BF502" i="1"/>
  <c r="BT502" i="1"/>
  <c r="BF503" i="1"/>
  <c r="BT503" i="1"/>
  <c r="BF504" i="1"/>
  <c r="BT504" i="1"/>
  <c r="BF505" i="1"/>
  <c r="BT505" i="1"/>
  <c r="BF506" i="1"/>
  <c r="BT506" i="1"/>
  <c r="BF507" i="1"/>
  <c r="BT507" i="1"/>
  <c r="BT508" i="1"/>
  <c r="BF509" i="1"/>
  <c r="BT509" i="1"/>
  <c r="BF510" i="1"/>
  <c r="BT510" i="1"/>
  <c r="BF511" i="1"/>
  <c r="BT511" i="1"/>
  <c r="BF512" i="1"/>
  <c r="BT512" i="1"/>
  <c r="BF513" i="1"/>
  <c r="BT513" i="1"/>
  <c r="BT514" i="1"/>
  <c r="BT515" i="1"/>
  <c r="BT516" i="1"/>
  <c r="BT517" i="1"/>
  <c r="BF518" i="1"/>
  <c r="BT518" i="1"/>
  <c r="BT519" i="1"/>
  <c r="BT520" i="1"/>
  <c r="BF521" i="1"/>
  <c r="BT521" i="1"/>
  <c r="BF522" i="1"/>
  <c r="BT522" i="1"/>
  <c r="BF523" i="1"/>
  <c r="BT523" i="1"/>
  <c r="BF524" i="1"/>
  <c r="BT524" i="1"/>
  <c r="BF525" i="1"/>
  <c r="BT525" i="1"/>
  <c r="BT526" i="1"/>
  <c r="BF527" i="1"/>
  <c r="BT527" i="1"/>
  <c r="BF528" i="1"/>
  <c r="BT528" i="1"/>
  <c r="BF529" i="1"/>
  <c r="BT529" i="1"/>
  <c r="BF530" i="1"/>
  <c r="BT530" i="1"/>
  <c r="BT531" i="1"/>
  <c r="BF532" i="1"/>
  <c r="BT532" i="1"/>
  <c r="BT533" i="1"/>
  <c r="BF534" i="1"/>
  <c r="BT534" i="1"/>
  <c r="BF535" i="1"/>
  <c r="BT535" i="1"/>
  <c r="BF536" i="1"/>
  <c r="BT536" i="1"/>
  <c r="BF537" i="1"/>
  <c r="BT537" i="1"/>
  <c r="BF538" i="1"/>
  <c r="BT538" i="1"/>
  <c r="BT539" i="1"/>
  <c r="BT540" i="1"/>
  <c r="BT541" i="1"/>
  <c r="BT542" i="1"/>
  <c r="BF543" i="1"/>
  <c r="BT543" i="1"/>
  <c r="BF544" i="1"/>
  <c r="BT544" i="1"/>
  <c r="BF545" i="1"/>
  <c r="BT545" i="1"/>
  <c r="BF546" i="1"/>
  <c r="BT546" i="1"/>
  <c r="BF547" i="1"/>
  <c r="BT547" i="1"/>
  <c r="BT548" i="1"/>
  <c r="BF549" i="1"/>
  <c r="BT549" i="1"/>
  <c r="BF550" i="1"/>
  <c r="BT550" i="1"/>
  <c r="BF551" i="1"/>
  <c r="BT551" i="1"/>
  <c r="BF552" i="1"/>
  <c r="BT552" i="1"/>
  <c r="BF553" i="1"/>
  <c r="BT553" i="1"/>
  <c r="BF554" i="1"/>
  <c r="BT554" i="1"/>
  <c r="BF555" i="1"/>
  <c r="BT555" i="1"/>
  <c r="BF556" i="1"/>
  <c r="BT556" i="1"/>
  <c r="BF557" i="1"/>
  <c r="BT557" i="1"/>
  <c r="BF558" i="1"/>
  <c r="BT558" i="1"/>
  <c r="BF559" i="1"/>
  <c r="BT559" i="1"/>
  <c r="BF560" i="1"/>
  <c r="BT560" i="1"/>
  <c r="BF561" i="1"/>
  <c r="BT561" i="1"/>
  <c r="BF562" i="1"/>
  <c r="BT562" i="1"/>
  <c r="BF563" i="1"/>
  <c r="BT563" i="1"/>
  <c r="BF564" i="1"/>
  <c r="BT564" i="1"/>
  <c r="BF565" i="1"/>
  <c r="BT565" i="1"/>
  <c r="BF566" i="1"/>
  <c r="BT566" i="1"/>
  <c r="BF567" i="1"/>
  <c r="BT567" i="1"/>
  <c r="BF568" i="1"/>
  <c r="BT568" i="1"/>
  <c r="BT569" i="1"/>
  <c r="BT570" i="1"/>
  <c r="BF571" i="1"/>
  <c r="BT571" i="1"/>
  <c r="BF572" i="1"/>
  <c r="BT572" i="1"/>
  <c r="BF573" i="1"/>
  <c r="BT573" i="1"/>
  <c r="BF574" i="1"/>
  <c r="BT574" i="1"/>
  <c r="BF575" i="1"/>
  <c r="BT575" i="1"/>
  <c r="BF576" i="1"/>
  <c r="BT576" i="1"/>
  <c r="BF577" i="1"/>
  <c r="BT577" i="1"/>
  <c r="BF578" i="1"/>
  <c r="BT578" i="1"/>
  <c r="BF579" i="1"/>
  <c r="BT579" i="1"/>
  <c r="BF580" i="1"/>
  <c r="BT580" i="1"/>
  <c r="BT581" i="1"/>
  <c r="BT582" i="1"/>
  <c r="BT583" i="1"/>
  <c r="BF584" i="1"/>
  <c r="BT584" i="1"/>
  <c r="BT585" i="1"/>
  <c r="BF586" i="1"/>
  <c r="BT586" i="1"/>
  <c r="BF587" i="1"/>
  <c r="BT587" i="1"/>
  <c r="BF588" i="1"/>
  <c r="BT588" i="1"/>
  <c r="BF589" i="1"/>
  <c r="BT589" i="1"/>
  <c r="BT590" i="1"/>
  <c r="BF591" i="1"/>
  <c r="BT591" i="1"/>
  <c r="BF592" i="1"/>
  <c r="BT592" i="1"/>
  <c r="BF593" i="1"/>
  <c r="BT593" i="1"/>
  <c r="BF594" i="1"/>
  <c r="BT594" i="1"/>
  <c r="BF595" i="1"/>
  <c r="BT595" i="1"/>
  <c r="BF596" i="1"/>
  <c r="BT596" i="1"/>
  <c r="BT597" i="1"/>
  <c r="BF598" i="1"/>
  <c r="BT598" i="1"/>
  <c r="BF599" i="1"/>
  <c r="BT599" i="1"/>
  <c r="BF600" i="1"/>
  <c r="BT600" i="1"/>
  <c r="BF601" i="1"/>
  <c r="BT601" i="1"/>
  <c r="BF602" i="1"/>
  <c r="BT602" i="1"/>
  <c r="BF603" i="1"/>
  <c r="BT603" i="1"/>
  <c r="BF604" i="1"/>
  <c r="BT604" i="1"/>
  <c r="BT605" i="1"/>
  <c r="BT606" i="1"/>
  <c r="BF607" i="1"/>
  <c r="BT607" i="1"/>
  <c r="BF608" i="1"/>
  <c r="BT608" i="1"/>
  <c r="BF609" i="1"/>
  <c r="BT609" i="1"/>
  <c r="BF610" i="1"/>
  <c r="BT610" i="1"/>
  <c r="BF611" i="1"/>
  <c r="BT611" i="1"/>
  <c r="BF612" i="1"/>
  <c r="BT612" i="1"/>
  <c r="BT613" i="1"/>
  <c r="BF614" i="1"/>
  <c r="BT614" i="1"/>
  <c r="BF615" i="1"/>
  <c r="BT615" i="1"/>
  <c r="BF616" i="1"/>
  <c r="BT616" i="1"/>
  <c r="BF617" i="1"/>
  <c r="BT617" i="1"/>
  <c r="BF618" i="1"/>
  <c r="BT618" i="1"/>
  <c r="BF619" i="1"/>
  <c r="BT619" i="1"/>
  <c r="BF620" i="1"/>
  <c r="BT620" i="1"/>
  <c r="BF621" i="1"/>
  <c r="BT621" i="1"/>
  <c r="BF622" i="1"/>
  <c r="BT622" i="1"/>
  <c r="BT623" i="1"/>
  <c r="BF624" i="1"/>
  <c r="BT624" i="1"/>
  <c r="BF625" i="1"/>
  <c r="BT625" i="1"/>
  <c r="BF626" i="1"/>
  <c r="BT626" i="1"/>
  <c r="BF627" i="1"/>
  <c r="BT627" i="1"/>
  <c r="BF628" i="1"/>
  <c r="BT628" i="1"/>
  <c r="BF629" i="1"/>
  <c r="BT629" i="1"/>
  <c r="BF630" i="1"/>
  <c r="BT630" i="1"/>
  <c r="BT631" i="1"/>
  <c r="BT632" i="1"/>
  <c r="BT633" i="1"/>
  <c r="BT634" i="1"/>
  <c r="BT635" i="1"/>
  <c r="BT636" i="1"/>
  <c r="BT637" i="1"/>
  <c r="BT638" i="1"/>
  <c r="BT639" i="1"/>
  <c r="BT640" i="1"/>
  <c r="BT641" i="1"/>
  <c r="BT642" i="1"/>
  <c r="BT643" i="1"/>
  <c r="BT644" i="1"/>
  <c r="BT645" i="1"/>
  <c r="BT646" i="1"/>
  <c r="BT647" i="1"/>
  <c r="BT648" i="1"/>
  <c r="BT649" i="1"/>
  <c r="BT650" i="1"/>
  <c r="BT651" i="1"/>
  <c r="BT652" i="1"/>
  <c r="BT653" i="1"/>
  <c r="BT654" i="1"/>
  <c r="BT655" i="1"/>
  <c r="BT656" i="1"/>
  <c r="BT657" i="1"/>
  <c r="BT658" i="1"/>
  <c r="BT659" i="1"/>
  <c r="BT660" i="1"/>
  <c r="BT661" i="1"/>
  <c r="BT662" i="1"/>
  <c r="BT663" i="1"/>
  <c r="BT664" i="1"/>
  <c r="BT665" i="1"/>
  <c r="BT666" i="1"/>
  <c r="BT667" i="1"/>
  <c r="BT668" i="1"/>
  <c r="BT669" i="1"/>
  <c r="BT670" i="1"/>
  <c r="BT671" i="1"/>
  <c r="BT672" i="1"/>
  <c r="BT673" i="1"/>
  <c r="BT674" i="1"/>
  <c r="BT675" i="1"/>
  <c r="BT676" i="1"/>
  <c r="BT677" i="1"/>
  <c r="BT678" i="1"/>
  <c r="BT679" i="1"/>
  <c r="BF680" i="1"/>
  <c r="BT680" i="1"/>
  <c r="BF681" i="1"/>
  <c r="BT681" i="1"/>
  <c r="BT682" i="1"/>
  <c r="BT683" i="1"/>
  <c r="BF684" i="1"/>
  <c r="BT684" i="1"/>
  <c r="BF685" i="1"/>
  <c r="BT685" i="1"/>
  <c r="BF686" i="1"/>
  <c r="BT686" i="1"/>
  <c r="BT687" i="1"/>
  <c r="BF688" i="1"/>
  <c r="BT688" i="1"/>
  <c r="BF689" i="1"/>
  <c r="BT689" i="1"/>
  <c r="BT690" i="1"/>
  <c r="BF691" i="1"/>
  <c r="BT691" i="1"/>
  <c r="BF692" i="1"/>
  <c r="BT692" i="1"/>
  <c r="BF693" i="1"/>
  <c r="BT693" i="1"/>
  <c r="BF694" i="1"/>
  <c r="BT694" i="1"/>
  <c r="BF695" i="1"/>
  <c r="BT695" i="1"/>
  <c r="BT696" i="1"/>
  <c r="BT697" i="1"/>
  <c r="BT698" i="1"/>
  <c r="BT699" i="1"/>
  <c r="BT700" i="1"/>
  <c r="BT701" i="1"/>
  <c r="BT702" i="1"/>
  <c r="BT703" i="1"/>
  <c r="BT704" i="1"/>
  <c r="BT705" i="1"/>
  <c r="BT706" i="1"/>
  <c r="BF707" i="1"/>
  <c r="BT707" i="1"/>
  <c r="BF708" i="1"/>
  <c r="BT708" i="1"/>
  <c r="BF709" i="1"/>
  <c r="BT709" i="1"/>
  <c r="BF710" i="1"/>
  <c r="BT710" i="1"/>
  <c r="BF711" i="1"/>
  <c r="BT711" i="1"/>
  <c r="BF712" i="1"/>
  <c r="BT712" i="1"/>
  <c r="BF713" i="1"/>
  <c r="BT713" i="1"/>
  <c r="BF714" i="1"/>
  <c r="BT714" i="1"/>
  <c r="BT715" i="1"/>
  <c r="BF716" i="1"/>
  <c r="BT716" i="1"/>
  <c r="BF717" i="1"/>
  <c r="BT717" i="1"/>
  <c r="BF718" i="1"/>
  <c r="BT718" i="1"/>
  <c r="BF719" i="1"/>
  <c r="BT719" i="1"/>
  <c r="BF720" i="1"/>
  <c r="BT720" i="1"/>
  <c r="BF721" i="1"/>
  <c r="BT721" i="1"/>
  <c r="BF722" i="1"/>
  <c r="BT722" i="1"/>
  <c r="BF723" i="1"/>
  <c r="BT723" i="1"/>
  <c r="BF724" i="1"/>
  <c r="BT724" i="1"/>
  <c r="BF725" i="1"/>
  <c r="BT725" i="1"/>
  <c r="BF726" i="1"/>
  <c r="BT726" i="1"/>
  <c r="BF727" i="1"/>
  <c r="BT727" i="1"/>
  <c r="BT728" i="1"/>
  <c r="BF729" i="1"/>
  <c r="BT729" i="1"/>
  <c r="BF730" i="1"/>
  <c r="BT730" i="1"/>
  <c r="BF731" i="1"/>
  <c r="BT731" i="1"/>
  <c r="BF732" i="1"/>
  <c r="BT732" i="1"/>
  <c r="BF733" i="1"/>
  <c r="BT733" i="1"/>
  <c r="BF734" i="1"/>
  <c r="BT734" i="1"/>
  <c r="BF735" i="1"/>
  <c r="BT735" i="1"/>
  <c r="BF736" i="1"/>
  <c r="BT736" i="1"/>
  <c r="BF737" i="1"/>
  <c r="BT737" i="1"/>
  <c r="BF738" i="1"/>
  <c r="BT738" i="1"/>
  <c r="BF739" i="1"/>
  <c r="BT739" i="1"/>
  <c r="BF740" i="1"/>
  <c r="BT740" i="1"/>
  <c r="BF741" i="1"/>
  <c r="BT741" i="1"/>
  <c r="BF742" i="1"/>
  <c r="BT742" i="1"/>
  <c r="BT743" i="1"/>
  <c r="BT744" i="1"/>
  <c r="BF745" i="1"/>
  <c r="BT745" i="1"/>
  <c r="BT746" i="1"/>
  <c r="BT747" i="1"/>
  <c r="BF748" i="1"/>
  <c r="BT748" i="1"/>
  <c r="BF749" i="1"/>
  <c r="BT749" i="1"/>
  <c r="BF750" i="1"/>
  <c r="BT750" i="1"/>
  <c r="BF751" i="1"/>
  <c r="BT751" i="1"/>
  <c r="BF752" i="1"/>
  <c r="BT752" i="1"/>
  <c r="BF753" i="1"/>
  <c r="BT753" i="1"/>
  <c r="BF754" i="1"/>
  <c r="BT754" i="1"/>
  <c r="BF755" i="1"/>
  <c r="BT755" i="1"/>
  <c r="BT756" i="1"/>
  <c r="BF757" i="1"/>
  <c r="BT757" i="1"/>
  <c r="BF758" i="1"/>
  <c r="BT758" i="1"/>
  <c r="BF759" i="1"/>
  <c r="BT759" i="1"/>
  <c r="BF760" i="1"/>
  <c r="BT760" i="1"/>
  <c r="BT761" i="1"/>
  <c r="BT762" i="1"/>
  <c r="BF763" i="1"/>
  <c r="BT763" i="1"/>
  <c r="BF764" i="1"/>
  <c r="BT764" i="1"/>
  <c r="BF765" i="1"/>
  <c r="BT765" i="1"/>
  <c r="BF766" i="1"/>
  <c r="BT766" i="1"/>
  <c r="BF767" i="1"/>
  <c r="BT767" i="1"/>
  <c r="BF768" i="1"/>
  <c r="BT768" i="1"/>
  <c r="BF769" i="1"/>
  <c r="BT769" i="1"/>
  <c r="BF770" i="1"/>
  <c r="BT770" i="1"/>
  <c r="BF771" i="1"/>
  <c r="BT771" i="1"/>
  <c r="BF772" i="1"/>
  <c r="BT772" i="1"/>
  <c r="BF773" i="1"/>
  <c r="BT773" i="1"/>
  <c r="BF774" i="1"/>
  <c r="BT774" i="1"/>
  <c r="BF775" i="1"/>
  <c r="BT775" i="1"/>
  <c r="BF776" i="1"/>
  <c r="BT776" i="1"/>
  <c r="BF777" i="1"/>
  <c r="BT777" i="1"/>
  <c r="BT778" i="1"/>
  <c r="BF779" i="1"/>
  <c r="BT779" i="1"/>
  <c r="BF780" i="1"/>
  <c r="BT780" i="1"/>
  <c r="BF781" i="1"/>
  <c r="BT781" i="1"/>
  <c r="BF782" i="1"/>
  <c r="BT782" i="1"/>
  <c r="BF783" i="1"/>
  <c r="BT783" i="1"/>
  <c r="BF784" i="1"/>
  <c r="BT784" i="1"/>
  <c r="BF785" i="1"/>
  <c r="BT785" i="1"/>
  <c r="BF786" i="1"/>
  <c r="BT786" i="1"/>
  <c r="BF787" i="1"/>
  <c r="BT787" i="1"/>
  <c r="BF788" i="1"/>
  <c r="BT788" i="1"/>
  <c r="BF789" i="1"/>
  <c r="BT789" i="1"/>
  <c r="BF790" i="1"/>
  <c r="BT790" i="1"/>
  <c r="BF791" i="1"/>
  <c r="BT791" i="1"/>
  <c r="BF792" i="1"/>
  <c r="BT792" i="1"/>
  <c r="BF793" i="1"/>
  <c r="BT793" i="1"/>
  <c r="BF794" i="1"/>
  <c r="BT794" i="1"/>
  <c r="BF795" i="1"/>
  <c r="BT795" i="1"/>
  <c r="BF796" i="1"/>
  <c r="BT796" i="1"/>
  <c r="BF797" i="1"/>
  <c r="BT797" i="1"/>
  <c r="BF798" i="1"/>
  <c r="BT798" i="1"/>
  <c r="BF799" i="1"/>
  <c r="BT799" i="1"/>
  <c r="BF800" i="1"/>
  <c r="BT800" i="1"/>
  <c r="BF801" i="1"/>
  <c r="BT801" i="1"/>
  <c r="BF802" i="1"/>
  <c r="BT802" i="1"/>
  <c r="BF803" i="1"/>
  <c r="BT803" i="1"/>
  <c r="BF804" i="1"/>
  <c r="BT804" i="1"/>
  <c r="BF805" i="1"/>
  <c r="BT805" i="1"/>
  <c r="BF806" i="1"/>
  <c r="BT806" i="1"/>
  <c r="BF807" i="1"/>
  <c r="BT807" i="1"/>
  <c r="BF808" i="1"/>
  <c r="BT808" i="1"/>
  <c r="BF809" i="1"/>
  <c r="BT809" i="1"/>
  <c r="BF810" i="1"/>
  <c r="BT810" i="1"/>
  <c r="BF811" i="1"/>
  <c r="BT811" i="1"/>
  <c r="BF812" i="1"/>
  <c r="BT812" i="1"/>
  <c r="BF813" i="1"/>
  <c r="BT813" i="1"/>
  <c r="BF814" i="1"/>
  <c r="BT814" i="1"/>
  <c r="BF815" i="1"/>
  <c r="BT815" i="1"/>
  <c r="BF816" i="1"/>
  <c r="BT816" i="1"/>
  <c r="BF817" i="1"/>
  <c r="BT817" i="1"/>
  <c r="BF818" i="1"/>
  <c r="BT818" i="1"/>
  <c r="BF819" i="1"/>
  <c r="BT819" i="1"/>
  <c r="BF820" i="1"/>
  <c r="BT820" i="1"/>
  <c r="BF821" i="1"/>
  <c r="BT821" i="1"/>
  <c r="BF822" i="1"/>
  <c r="BT822" i="1"/>
  <c r="BF823" i="1"/>
  <c r="BT823" i="1"/>
  <c r="BF824" i="1"/>
  <c r="BT824" i="1"/>
  <c r="BF825" i="1"/>
  <c r="BT825" i="1"/>
  <c r="BF826" i="1"/>
  <c r="BT826" i="1"/>
  <c r="BT827" i="1"/>
  <c r="BT828" i="1"/>
  <c r="BT829" i="1"/>
  <c r="BT830" i="1"/>
  <c r="BT831" i="1"/>
  <c r="BF832" i="1"/>
  <c r="BT832" i="1"/>
  <c r="BT833" i="1"/>
  <c r="BT834" i="1"/>
  <c r="BF835" i="1"/>
  <c r="BT835" i="1"/>
  <c r="BT836" i="1"/>
  <c r="BT837" i="1"/>
  <c r="BT838" i="1"/>
  <c r="BF839" i="1"/>
  <c r="BT839" i="1"/>
  <c r="BF840" i="1"/>
  <c r="BT840" i="1"/>
  <c r="BF841" i="1"/>
  <c r="BT841" i="1"/>
  <c r="BF842" i="1"/>
  <c r="BT842" i="1"/>
  <c r="BF843" i="1"/>
  <c r="BT843" i="1"/>
  <c r="BF844" i="1"/>
  <c r="BT844" i="1"/>
  <c r="BF845" i="1"/>
  <c r="BT845" i="1"/>
  <c r="BF846" i="1"/>
  <c r="BT846" i="1"/>
  <c r="BT847" i="1"/>
  <c r="BT848" i="1"/>
  <c r="BT849" i="1"/>
  <c r="BT850" i="1"/>
  <c r="BF851" i="1"/>
  <c r="BT851" i="1"/>
  <c r="BF852" i="1"/>
  <c r="BT852" i="1"/>
  <c r="BF853" i="1"/>
  <c r="BT853" i="1"/>
  <c r="BT854" i="1"/>
  <c r="BF855" i="1"/>
  <c r="BT855" i="1"/>
  <c r="BT856" i="1"/>
  <c r="BF857" i="1"/>
  <c r="BT857" i="1"/>
  <c r="BF858" i="1"/>
  <c r="BT858" i="1"/>
  <c r="BF859" i="1"/>
  <c r="BT859" i="1"/>
  <c r="BF860" i="1"/>
  <c r="BT860" i="1"/>
  <c r="BF861" i="1"/>
  <c r="BT861" i="1"/>
  <c r="BT862" i="1"/>
  <c r="BT863" i="1"/>
  <c r="BF864" i="1"/>
  <c r="BT864" i="1"/>
  <c r="BT865" i="1"/>
  <c r="BT866" i="1"/>
  <c r="BF867" i="1"/>
  <c r="BT867" i="1"/>
  <c r="BF868" i="1"/>
  <c r="BT868" i="1"/>
  <c r="BF869" i="1"/>
  <c r="BT869" i="1"/>
  <c r="BT870" i="1"/>
  <c r="BF871" i="1"/>
  <c r="BT871" i="1"/>
  <c r="BT872" i="1"/>
  <c r="BT873" i="1"/>
  <c r="BT874" i="1"/>
  <c r="BT875" i="1"/>
  <c r="BT876" i="1"/>
  <c r="BT877" i="1"/>
  <c r="BT878" i="1"/>
  <c r="BT879" i="1"/>
  <c r="BT880" i="1"/>
  <c r="BT881" i="1"/>
  <c r="BT882" i="1"/>
  <c r="BT883" i="1"/>
  <c r="BF884" i="1"/>
  <c r="BT884" i="1"/>
  <c r="BT885" i="1"/>
  <c r="BF886" i="1"/>
  <c r="BT886" i="1"/>
  <c r="BT887" i="1"/>
  <c r="BT888" i="1"/>
  <c r="BF889" i="1"/>
  <c r="BT889" i="1"/>
  <c r="BF890" i="1"/>
  <c r="BT890" i="1"/>
  <c r="BT891" i="1"/>
  <c r="BT892" i="1"/>
  <c r="BF893" i="1"/>
  <c r="BT893" i="1"/>
  <c r="BF894" i="1"/>
  <c r="BT894" i="1"/>
  <c r="BF895" i="1"/>
  <c r="BT895" i="1"/>
  <c r="BF896" i="1"/>
  <c r="BT896" i="1"/>
  <c r="BF897" i="1"/>
  <c r="BT897" i="1"/>
  <c r="BF898" i="1"/>
  <c r="BT898" i="1"/>
  <c r="BF899" i="1"/>
  <c r="BT899" i="1"/>
  <c r="BT900" i="1"/>
  <c r="BF901" i="1"/>
  <c r="BT901" i="1"/>
  <c r="BF902" i="1"/>
  <c r="BT902" i="1"/>
  <c r="BF903" i="1"/>
  <c r="BT903" i="1"/>
  <c r="BF904" i="1"/>
  <c r="BT904" i="1"/>
  <c r="BT905" i="1"/>
  <c r="BF906" i="1"/>
  <c r="BT906" i="1"/>
  <c r="BF907" i="1"/>
  <c r="BT907" i="1"/>
  <c r="BF908" i="1"/>
  <c r="BT908" i="1"/>
  <c r="BF909" i="1"/>
  <c r="BT909" i="1"/>
  <c r="BF910" i="1"/>
  <c r="BT910" i="1"/>
  <c r="BF911" i="1"/>
  <c r="BT911" i="1"/>
  <c r="BF912" i="1"/>
  <c r="BT912" i="1"/>
  <c r="BF913" i="1"/>
  <c r="BT913" i="1"/>
  <c r="BF914" i="1"/>
  <c r="BT914" i="1"/>
  <c r="BF915" i="1"/>
  <c r="BT915" i="1"/>
  <c r="BT916" i="1"/>
  <c r="BF917" i="1"/>
  <c r="BT917" i="1"/>
  <c r="BF918" i="1"/>
  <c r="BT918" i="1"/>
  <c r="BF919" i="1"/>
  <c r="BT919" i="1"/>
  <c r="BF920" i="1"/>
  <c r="BT920" i="1"/>
  <c r="BF921" i="1"/>
  <c r="BT921" i="1"/>
  <c r="BT922" i="1"/>
  <c r="BT923" i="1"/>
  <c r="BT924" i="1"/>
  <c r="BT925" i="1"/>
  <c r="BF926" i="1"/>
  <c r="BT926" i="1"/>
  <c r="BT927" i="1"/>
  <c r="BF928" i="1"/>
  <c r="BT928" i="1"/>
  <c r="BF929" i="1"/>
  <c r="BT929" i="1"/>
  <c r="BF930" i="1"/>
  <c r="BT930" i="1"/>
  <c r="BT931" i="1"/>
  <c r="BT932" i="1"/>
  <c r="BF933" i="1"/>
  <c r="BT933" i="1"/>
  <c r="BF934" i="1"/>
  <c r="BT934" i="1"/>
  <c r="BT935" i="1"/>
  <c r="BT936" i="1"/>
  <c r="BT937" i="1"/>
  <c r="BT938" i="1"/>
  <c r="BT939" i="1"/>
  <c r="BT940" i="1"/>
  <c r="BT941" i="1"/>
  <c r="BT942" i="1"/>
  <c r="BT943" i="1"/>
  <c r="BT944" i="1"/>
  <c r="BT945" i="1"/>
  <c r="BT946" i="1"/>
  <c r="BT947" i="1"/>
  <c r="BT948" i="1"/>
  <c r="BF949" i="1"/>
  <c r="BT949" i="1"/>
  <c r="BT950" i="1"/>
  <c r="BF951" i="1"/>
  <c r="BT951" i="1"/>
  <c r="BF952" i="1"/>
  <c r="BT952" i="1"/>
  <c r="BF953" i="1"/>
  <c r="BT953" i="1"/>
  <c r="BF954" i="1"/>
  <c r="BT954" i="1"/>
  <c r="BF955" i="1"/>
  <c r="BT955" i="1"/>
  <c r="BT956" i="1"/>
  <c r="BT957" i="1"/>
  <c r="BF958" i="1"/>
  <c r="BT958" i="1"/>
  <c r="BF959" i="1"/>
  <c r="BT959" i="1"/>
  <c r="BF960" i="1"/>
  <c r="BT960" i="1"/>
  <c r="BF961" i="1"/>
  <c r="BT961" i="1"/>
  <c r="BF962" i="1"/>
  <c r="BT962" i="1"/>
  <c r="BF963" i="1"/>
  <c r="BT963" i="1"/>
  <c r="BF964" i="1"/>
  <c r="BT964" i="1"/>
  <c r="BF965" i="1"/>
  <c r="BT965" i="1"/>
  <c r="BF966" i="1"/>
  <c r="BT966" i="1"/>
  <c r="BF967" i="1"/>
  <c r="BT967" i="1"/>
  <c r="BF968" i="1"/>
  <c r="BT968" i="1"/>
  <c r="BF969" i="1"/>
  <c r="BT969" i="1"/>
  <c r="BF970" i="1"/>
  <c r="BT970" i="1"/>
  <c r="BF971" i="1"/>
  <c r="BT971" i="1"/>
  <c r="BF972" i="1"/>
  <c r="BT972" i="1"/>
  <c r="BF973" i="1"/>
  <c r="BT973" i="1"/>
  <c r="BF974" i="1"/>
  <c r="BT974" i="1"/>
  <c r="BF975" i="1"/>
  <c r="BT975" i="1"/>
  <c r="BF976" i="1"/>
  <c r="BT976" i="1"/>
  <c r="BF977" i="1"/>
  <c r="BT977" i="1"/>
  <c r="BF978" i="1"/>
  <c r="BT978" i="1"/>
  <c r="BF979" i="1"/>
  <c r="BT979" i="1"/>
  <c r="BF980" i="1"/>
  <c r="BT980" i="1"/>
  <c r="BF981" i="1"/>
  <c r="BT981" i="1"/>
  <c r="BF982" i="1"/>
  <c r="BT982" i="1"/>
  <c r="BT983" i="1"/>
  <c r="BT984" i="1"/>
  <c r="BT985" i="1"/>
  <c r="BT986" i="1"/>
  <c r="BT987" i="1"/>
  <c r="BT988" i="1"/>
  <c r="BT989" i="1"/>
  <c r="BT990" i="1"/>
  <c r="BF991" i="1"/>
  <c r="BT991" i="1"/>
  <c r="BF992" i="1"/>
  <c r="BT992" i="1"/>
  <c r="BT993" i="1"/>
  <c r="BT994" i="1"/>
  <c r="BF995" i="1"/>
  <c r="BT995" i="1"/>
  <c r="BT996" i="1"/>
  <c r="BF997" i="1"/>
  <c r="BT997" i="1"/>
  <c r="BF998" i="1"/>
  <c r="BT998" i="1"/>
  <c r="BF999" i="1"/>
  <c r="BT999" i="1"/>
  <c r="BF1000" i="1"/>
  <c r="BT1000" i="1"/>
  <c r="BF1001" i="1"/>
  <c r="BT1001" i="1"/>
</calcChain>
</file>

<file path=xl/sharedStrings.xml><?xml version="1.0" encoding="utf-8"?>
<sst xmlns="http://schemas.openxmlformats.org/spreadsheetml/2006/main" count="59893" uniqueCount="7737">
  <si>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</si>
  <si>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</si>
  <si>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</si>
  <si>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</si>
  <si>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</si>
  <si>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</si>
  <si>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</si>
  <si>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</si>
  <si>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</si>
  <si>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</si>
  <si>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</si>
  <si>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</si>
  <si>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</si>
  <si>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</si>
  <si>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</si>
  <si>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</si>
  <si>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</si>
  <si>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</si>
  <si>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</si>
  <si>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</si>
  <si>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</si>
  <si>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</si>
  <si>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</si>
  <si>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</si>
  <si>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</si>
  <si>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</si>
  <si>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</si>
  <si>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</si>
  <si>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</si>
  <si>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</si>
  <si>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</si>
  <si>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</si>
  <si>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</si>
  <si>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</si>
  <si>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</si>
  <si>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</si>
  <si>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</si>
  <si>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</si>
  <si>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</si>
  <si>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</si>
  <si>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</si>
  <si>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</si>
  <si>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</si>
  <si>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</si>
  <si>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</si>
  <si>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</si>
  <si>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</si>
  <si>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</si>
  <si>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</si>
  <si>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</si>
  <si>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</si>
  <si>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</si>
  <si>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</si>
  <si>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</si>
  <si>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</si>
  <si>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</si>
  <si>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</si>
  <si>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</si>
  <si>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</si>
  <si>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</si>
  <si>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</si>
  <si>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</si>
  <si>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</si>
  <si>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</si>
  <si>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</si>
  <si>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</si>
  <si>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</si>
  <si>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</si>
  <si>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</si>
  <si>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</si>
  <si>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</si>
  <si>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</si>
  <si>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</si>
  <si>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HAMILL, P; TOON, OB; TURCO, RP</t>
  </si>
  <si>
    <t/>
  </si>
  <si>
    <t>AEROSOL NUCLEATION IN THE WINTER ARCTIC AND ANTARCTIC STRATOSPHERES</t>
  </si>
  <si>
    <t>GEOPHYSICAL RESEARCH LETTERS</t>
  </si>
  <si>
    <t>English</t>
  </si>
  <si>
    <t>Article</t>
  </si>
  <si>
    <t>NASA,AMES RES CTR,MOFFETT FIELD,CA 94035; UNIV CALIF LOS ANGELES,DEPT ATMOSPHER SCI,LOS ANGELES,CA 90024</t>
  </si>
  <si>
    <t>National Aeronautics &amp; Space Administration (NASA); NASA Ames Research Center; University of California System; University of California Los Angeles</t>
  </si>
  <si>
    <t>HAMILL, P (corresponding author), SAN JOSE STATE UNIV,DEPT PHYS,SAN JOSE,CA 95192, USA.</t>
  </si>
  <si>
    <t>AMER GEOPHYSICAL UNION</t>
  </si>
  <si>
    <t>WASHINGTON</t>
  </si>
  <si>
    <t>2000 FLORIDA AVE NW, WASHINGTON, DC 20009</t>
  </si>
  <si>
    <t>0094-8276</t>
  </si>
  <si>
    <t>GEOPHYS RES LETT</t>
  </si>
  <si>
    <t>Geophys. Res. Lett.</t>
  </si>
  <si>
    <t>MAR</t>
  </si>
  <si>
    <t>S</t>
  </si>
  <si>
    <t>10.1029/GL017i004p00417</t>
  </si>
  <si>
    <t>Geosciences, Multidisciplinary</t>
  </si>
  <si>
    <t>Science Citation Index Expanded (SCI-EXPANDED)</t>
  </si>
  <si>
    <t>Geology</t>
  </si>
  <si>
    <t>CV944</t>
  </si>
  <si>
    <t>2024-04-21</t>
  </si>
  <si>
    <t>WOS:A1990CV94400027</t>
  </si>
  <si>
    <t>KELLY, KK; TUCK, AF; HEIDT, LE; LOEWENSTEIN, M; PODOLSKE, JR; STRAHAN, SE; VEDDER, JF</t>
  </si>
  <si>
    <t>A COMPARISON OF ER-2 MEASUREMENTS OF STRATOSPHERIC WATER-VAPOR BETWEEN THE 1987 ANTARCTIC AND 1989 ARCTIC AIRBORNE MISSIONS</t>
  </si>
  <si>
    <t>NATL CTR ATMOSPHER RES,BOULDER,CO 80307; NASA,AMES RES CTR,MOFFETT FIELD,CA 94035</t>
  </si>
  <si>
    <t>National Center Atmospheric Research (NCAR) - USA; National Aeronautics &amp; Space Administration (NASA); NASA Ames Research Center</t>
  </si>
  <si>
    <t>KELLY, KK (corresponding author), NOAA,ENVIRONM RES LAB,AERON LAB,BOULDER,CO 80303, USA.</t>
  </si>
  <si>
    <t>Strahan, Susan E/H-1965-2012; Tuck, Adrian/F-6024-2011</t>
  </si>
  <si>
    <t>Tuck, Adrian/0000-0002-2074-0538</t>
  </si>
  <si>
    <t>10.1029/GL017i004p00465</t>
  </si>
  <si>
    <t>WOS:A1990CV94400039</t>
  </si>
  <si>
    <t>Broecker, WS</t>
  </si>
  <si>
    <t>Broecker, W.</t>
  </si>
  <si>
    <t>COMMENT ON IRON DEFICIENCY LIMITS PHYTOPLANKTON GROWTH IN ANTARCTIC WATERS BY JOHN H. MARTIN ET AL</t>
  </si>
  <si>
    <t>GLOBAL BIOGEOCHEMICAL CYCLES</t>
  </si>
  <si>
    <t>Editorial Material</t>
  </si>
  <si>
    <t>[Broecker, W.] Columbia Univ, Lamont Doherty Geol Observ, Palisades, NY 10964 USA</t>
  </si>
  <si>
    <t>Columbia University</t>
  </si>
  <si>
    <t>Broecker, WS (corresponding author), Columbia Univ, Lamont Doherty Geol Observ, Palisades, NY 10964 USA.</t>
  </si>
  <si>
    <t>2000 FLORIDA AVE NW, WASHINGTON, DC 20009 USA</t>
  </si>
  <si>
    <t>0886-6236</t>
  </si>
  <si>
    <t>1944-9224</t>
  </si>
  <si>
    <t>GLOBAL BIOGEOCHEM CY</t>
  </si>
  <si>
    <t>Glob. Biogeochem. Cycle</t>
  </si>
  <si>
    <t>10.1029/GB004i001p00003</t>
  </si>
  <si>
    <t>Environmental Sciences; Geosciences, Multidisciplinary; Meteorology &amp; Atmospheric Sciences</t>
  </si>
  <si>
    <t>Environmental Sciences &amp; Ecology; Geology; Meteorology &amp; Atmospheric Sciences</t>
  </si>
  <si>
    <t>V70BE</t>
  </si>
  <si>
    <t>WOS:000211481300002</t>
  </si>
  <si>
    <t>Martin, JH; Fitzwater, SE; Gordon, RM</t>
  </si>
  <si>
    <t>Martin, John; Fitzwater, Steve; Gordon, R.</t>
  </si>
  <si>
    <t>IRON DEFICIENCY LIMITS PHYTOPLANKTON GROWTH IN ANTARCTIC WATERS</t>
  </si>
  <si>
    <t>Enrichment experiments were performed in the Ross Sea to test the hypothesis that iron deficiency is responsible for the phytoplankton's failure to use up the luxuriant major nutrient supplies found in these and all other offshore Antarctic ocean waters . Nitrate uptake rates in the controls without added trace elements ranged from 0.58 to 1.22 mol kg(-1) d(-1); the addition of 1 to 5 nmol of unchelated Fe per liter resulted in rates that were 2 to 10 times higher (2.54 to 6.00 mol NO3 kg(-1) d(-1)). Rates in bottles with 2 nmol Mn added were identical to those in the controls (0.57 to 1.04 mol NO3 kg(-1) d(-1)). Total decreases in NO3 were balanced by increases in particulate organic N. These results suggest that Fe deficiency is the primary reason that the present-day southern ocean biological pump is shut off. In contrast, iron was 50 times more abundant during the last glacial maximum; greater Fe availability may have stimulated the biological pump and contributed to the ice age drawdown of atmospheric C0(2). These results also imply that large-scale southern ocean Fe fertilization is feasible, at least in terms of the total amounts of Fe required; i.e., 100,000 to 500,000 tons yr(-1).</t>
  </si>
  <si>
    <t>[Martin, John; Fitzwater, Steve; Gordon, R.] Moss Landing Marine Labs, POB 450, Moss Landing, CA 95039 USA</t>
  </si>
  <si>
    <t>Moss Landing Marine Laboratories</t>
  </si>
  <si>
    <t>Martin, JH (corresponding author), Moss Landing Marine Labs, POB 450, Moss Landing, CA 95039 USA.</t>
  </si>
  <si>
    <t>Biology and Medicine Section of NSF Polar Programs [DPP87716460]; ONR Ocean Chemistry Program [N 000 14-84-C-0619]; NSF Marine Chemistry Program [OCE-8813565]</t>
  </si>
  <si>
    <t>Biology and Medicine Section of NSF Polar Programs; ONR Ocean Chemistry Program; NSF Marine Chemistry Program</t>
  </si>
  <si>
    <t>We thank the Walker Smith group for the chlorophyll analyses, Joe Jennings and Paul Treguer for the nitrate analyses, and Craig Hunter for the POC and PON analyses. This research was supported by grants from the Biology and Medicine Section of NSF Polar Programs (DPP87716460), the ONR Ocean Chemistry Program (N 000 14-84-C-0619), and the NSF Marine Chemistry Program (OCE-8813565).</t>
  </si>
  <si>
    <t>10.1029/GB004i001p00005</t>
  </si>
  <si>
    <t>WOS:000211481300003</t>
  </si>
  <si>
    <t>Dugdale, RC; Wilkerson, FP</t>
  </si>
  <si>
    <t>Dugdale, Richard; Wilkerson, Frances</t>
  </si>
  <si>
    <t>IRON ADDITION EXPERIMENTS IN THE ANTARCTIC: A REANALYSIS</t>
  </si>
  <si>
    <t>In an accompanying paper, Martin et al. [this issue] interpret the results of four iron enrichment experiments using Antarctic seawater to indicate iron limitation of phytoplankton growth and nitrate uptake and suggest that Fe additions may contribute to reducing atmospheric CO2 and the greenhouse problem. We have published a review [Dugdale and Wilkerson, 1989] of nitrogen uptake measurements using N-15 in Antarctic waters and here reanalyze the nitrate depletion data of Martin et al. [this issue], reported as absolute uptake rates (rho with units of concentration per unit time), in the context of previous investigations by converting the data to nitrogen-specific uptake rates (V, in reciprocal time units). We conclude that Fe addition to the enclosed water does not affect the algal growth terms due to nitrate uptake per se, but apparently influences loss terms enabling phytoplankton biomass to accumulate in the experimental bottles.</t>
  </si>
  <si>
    <t>[Dugdale, Richard; Wilkerson, Frances] Univ Southern Calif, Dept Biol Sci, Los Angeles, CA 90089 USA</t>
  </si>
  <si>
    <t>University of Southern California</t>
  </si>
  <si>
    <t>Dugdale, RC (corresponding author), Univ Southern Calif, Dept Biol Sci, Los Angeles, CA 90089 USA.</t>
  </si>
  <si>
    <t>10.1029/GB004i001p00013</t>
  </si>
  <si>
    <t>WOS:000211481300004</t>
  </si>
  <si>
    <t>Dehairs, F; Goeyens, L; Stroobants, N; Bernard, P; Goyet, C; Poisson, A; Chesselet, R</t>
  </si>
  <si>
    <t>Dehairs, F.; Goeyens, L.; Stroobants, N.; Bernard, P.; Goyet, C.; Poisson, A.; Chesselet, R.</t>
  </si>
  <si>
    <t>ON SUSPENDED BARITE AND TIlE OXYGEN MINIMUM IN THE SOUTHERN OCEAN</t>
  </si>
  <si>
    <t>ACCUMULATION; WATERS</t>
  </si>
  <si>
    <t>Particulate Ba profiles were measured in the Indian sector of the southern ocean. The largest fraction (&gt;80%) of this barium is present as barite microcrystals. The profiles of total barium are characterized by a subsurface maximum between 200 and 500 m depth in the vicinity of the oxygen minimum. Highest barium values are found just south of the Polar Front, while lowest values occur close to the Antarctic Divergence. Between the divergence and the Polar Front a tight inverse relationship is observed between oxygen in the oxygen minimum and barium in the barium maximum. This relationship disappears north of the Polar Front. Since suspended barite is known to be of biological origin, the correlation of barite with oxygen suggests that the observed decrease of oxygen in the oxygen minimum, between the divergence and the Polar Front is due to local consumption of oxygen. It is proposed that deep low oxygen water is advected towards the Divergence where upwelling occurs and where this water subsequently partly spreads out to the north, north-east, as entrained by the Antarctic Circumpolar Current. Oxidation of locally produced organic matter, with which barite crystals are associated, consumes oxygen and sets free individual discrete barites. As a result, oxygen decreases and barite increases away from the divergence, with barite integrating former biological processes.</t>
  </si>
  <si>
    <t>[Dehairs, F.; Goeyens, L.; Stroobants, N.] Vrije Univ Brussel, Anal Chem ANCH, Pl Laan 2, B-1050 Brussels, Belgium; [Bernard, P.] Univ Instelling Antwerpen, Dept Scheikunde, B-2610 Antwerp, Belgium; [Goyet, C.; Poisson, A.] Univ Pierre &amp; Marie Curie, LPCM, F-75230 Paris, France; [Chesselet, R.] CNRS, INSU, F-75700 Paris, France</t>
  </si>
  <si>
    <t>Vrije Universiteit Brussel; University of Antwerp; Sorbonne Universite; Centre National de la Recherche Scientifique (CNRS); CNRS - National Institute for Earth Sciences &amp; Astronomy (INSU)</t>
  </si>
  <si>
    <t>Dehairs, F (corresponding author), Vrije Univ Brussel, Anal Chem ANCH, Pl Laan 2, B-1050 Brussels, Belgium.</t>
  </si>
  <si>
    <t>10.1029/GB004i001p00085</t>
  </si>
  <si>
    <t>Green Published</t>
  </si>
  <si>
    <t>WOS:000211481300009</t>
  </si>
  <si>
    <t>Broecker, WS; Peng, TH; Trumbore, S; Bonani, G; Wolfli, W</t>
  </si>
  <si>
    <t>Broecker, Wallace; Peng, Tsung-Hung; Trumbore, Sue; Bonani, Georges; Wolfli, Willy</t>
  </si>
  <si>
    <t>THE DISTRIBUTION OF RADIOCARBON IN THE GLACIAL OCEAN</t>
  </si>
  <si>
    <t>DEEP-WATER; ATMOSPHERIC CO2; FORAMINIFERA SHELLS; CIRCULATION; RECORD; CYCLE; AGE</t>
  </si>
  <si>
    <t>Accelerator mass spectrometric radiocarbon measurements on benthic foraminifera shells, picked from samples on which concordant ages were obtained on the shells of two species of planktonic foraminifera, reveal that the age of deep water in the equatorial Atlantic during glacial time was 675 +/- 80 years (compared to today's age of 350 years) and that the age of deep water in the South China Sea was 1670 +/- 105 years (compared to today's value of 1600 years). These results demonstrate that the 1.3 to 1.5 times higher radiocarbon content of carbon in glacial surface waters of the Caribbean Sea reconstructed by Bard et al. [1990] was primarily the result of a higher global inventory of radiocarbon rather than a decrease in rate of mixing between surface and deep waters of the ocean. The results are also consistent with the conclusion by Boyle and Keigwin [1987] that the flow of North Atlantic Deep Water was considerably weakened during glacial time, allowing deep waters of Antarctic origin to push much further north into the Atlantic than they do today.</t>
  </si>
  <si>
    <t>[Broecker, Wallace] Columbia Univ, Lamont Doherty Geol Observ, Palisades, NY 10964 USA; [Peng, Tsung-Hung] Oak Ridge Natl Lab, Environm Sci Div, Oak Ridge, TN 37831 USA; [Trumbore, Sue; Bonani, Georges; Wolfli, Willy] ETH Honggerberg, Inst Mittelenergiephys, CH-8093 Zurich, Switzerland; [Trumbore, Sue] Lawrence Livermore Natl Lab, Ctr Accelerator Mass Spectrometry, Livermore, CA 94550 USA</t>
  </si>
  <si>
    <t>Columbia University; United States Department of Energy (DOE); Oak Ridge National Laboratory; Swiss Federal Institutes of Technology Domain; ETH Zurich; United States Department of Energy (DOE); Lawrence Livermore National Laboratory</t>
  </si>
  <si>
    <t>Climate Dynamics program of the National Science Foundation; Swiss National Science Foundation; Carbon Dioxide Research Program Atmospheric and Climate Research Division; Office of Health and Environ-mental Research,U.S. Department of Energy [DE-AC05-84OR21400]; Martin Marietta Energy Systems, Inc [3510]; Environmental Sciences Division,ORNL; LamontDoherty Geological Observatory [4650]</t>
  </si>
  <si>
    <t>Climate Dynamics program of the National Science Foundation(National Science Foundation (NSF)); Swiss National Science Foundation(Swiss National Science Foundation (SNSF)); Carbon Dioxide Research Program Atmospheric and Climate Research Division; Office of Health and Environ-mental Research,U.S. Department of Energy(United States Department of Energy (DOE)); Martin Marietta Energy Systems, Inc; Environmental Sciences Division,ORNL; LamontDoherty Geological Observatory</t>
  </si>
  <si>
    <t>We would like to thank Bill Curryo f WoolsH oleO ceanographInics titutioann d Gerd Liebezeito f Hamburgf or supplyings ediment samples for this study. Millie Klas and Elizabeth Clark picked the foraminifera shells and convened them to CO2 gas. Vicky Costello typed the manuscript and Patty Catanzaro prepared the figures. Financial support was provided by a grant from the Climate Dynamics program of the National Science Foundation. Funding to the ETH group was provided by the Swiss National Science Foundation. Peng's research was sponsored by the Carbon Dioxide Research Program Atmospheric and Climate Research Division, Office of Health and Environ-mental Research,U.S. Department of Energy, under contract DE-AC05-84OR21400 with Martin Marietta Energy Systems, Inc. Publication number 3510, Environmental Sciences Division,ORNL. LamontDoherty Geological Observatory Co ntributio number 4650.</t>
  </si>
  <si>
    <t>10.1029/GB004i001p00103</t>
  </si>
  <si>
    <t>WOS:000211481300010</t>
  </si>
  <si>
    <t>POROSHIN, AY; ROMANOV, VF</t>
  </si>
  <si>
    <t>SIMULATION OF THE EDDY EXCHANGE IN CLIMATIC MODELS OF THE LARGE-SCALE ATMOSPHERIC DYNAMICS</t>
  </si>
  <si>
    <t>IZVESTIYA AKADEMII NAUK SSSR FIZIKA ATMOSFERY I OKEANA</t>
  </si>
  <si>
    <t>Russian</t>
  </si>
  <si>
    <t>POROSHIN, AY (corresponding author), ARCTIC &amp; ANTARCTIC RES INST,LENINGRAD,USSR.</t>
  </si>
  <si>
    <t>MEZHDUNARODNAYA KNIGA</t>
  </si>
  <si>
    <t>MOSCOW</t>
  </si>
  <si>
    <t>39 DIMITROVA UL., 113095 MOSCOW, RUSSIA</t>
  </si>
  <si>
    <t>0002-3515</t>
  </si>
  <si>
    <t>IZV AN SSSR FIZ ATM+</t>
  </si>
  <si>
    <t>Meteorology &amp; Atmospheric Sciences; Oceanography</t>
  </si>
  <si>
    <t>CW261</t>
  </si>
  <si>
    <t>WOS:A1990CW26100002</t>
  </si>
  <si>
    <t>TREGUIER, AM; MCWILLIAMS, JC</t>
  </si>
  <si>
    <t>TOPOGRAPHIC INFLUENCES ON WIND-DRIVEN, STRATIFIED FLOW IN A BETA-PLANE CHANNEL - AN IDEALIZED MODEL FOR THE ANTARCTIC CIRCUMPOLAR CURRENT</t>
  </si>
  <si>
    <t>JOURNAL OF PHYSICAL OCEANOGRAPHY</t>
  </si>
  <si>
    <t>NATL CTR ATMOSPHER RES, BOULDER, CO 80307 USA</t>
  </si>
  <si>
    <t>National Center Atmospheric Research (NCAR) - USA</t>
  </si>
  <si>
    <t>Treguier, Anne Marie/B-7497-2009</t>
  </si>
  <si>
    <t>Treguier, Anne Marie/0000-0003-4569-845X</t>
  </si>
  <si>
    <t>AMER METEOROLOGICAL SOC</t>
  </si>
  <si>
    <t>BOSTON</t>
  </si>
  <si>
    <t>45 BEACON ST, BOSTON, MA 02108-3693 USA</t>
  </si>
  <si>
    <t>0022-3670</t>
  </si>
  <si>
    <t>1520-0485</t>
  </si>
  <si>
    <t>J PHYS OCEANOGR</t>
  </si>
  <si>
    <t>J. Phys. Oceanogr.</t>
  </si>
  <si>
    <t>10.1175/1520-0485(1990)020&lt;0321:TIOWDS&gt;2.0.CO;2</t>
  </si>
  <si>
    <t>Oceanography</t>
  </si>
  <si>
    <t>CW380</t>
  </si>
  <si>
    <t>hybrid</t>
  </si>
  <si>
    <t>WOS:A1990CW38000001</t>
  </si>
  <si>
    <t>BOLTOVSKOY, D; DINOFRIO, EO; ALDER, VA</t>
  </si>
  <si>
    <t>INTRASPECIFIC VARIABILITY IN ANTARCTIC TINTINNIDS - THE CYMATOCYLIS-AFFINIS CONVALLARIA SPECIES GROUP</t>
  </si>
  <si>
    <t>JOURNAL OF PLANKTON RESEARCH</t>
  </si>
  <si>
    <t>CONSEJO NACL INVEST CIENT &amp; TECN,RA-1428 BUENOS AIRES,ARGENTINA; INST ANTARTICO ARGENTINO,RA-1010 BUENOS AIRES,ARGENTINA</t>
  </si>
  <si>
    <t>Consejo Nacional de Investigaciones Cientificas y Tecnicas (CONICET); Instituto Antartico Argentino</t>
  </si>
  <si>
    <t>BOLTOVSKOY, D (corresponding author), UNIV BUENOS AIRES,FAC CIENCIAS EXACTAS &amp; NAT,DEPT CIENCIAS BIOL,RA-1428 BUENOS AIRES,ARGENTINA.</t>
  </si>
  <si>
    <t>Boltovskoy, Demetrio/ITA-5729-2023</t>
  </si>
  <si>
    <t>Boltovskoy, Demetrio/0000-0003-3484-2954</t>
  </si>
  <si>
    <t>OXFORD UNIV PRESS UNITED KINGDOM</t>
  </si>
  <si>
    <t>OXFORD</t>
  </si>
  <si>
    <t>WALTON ST JOURNALS DEPT, OXFORD, ENGLAND OX2 6DP</t>
  </si>
  <si>
    <t>0142-7873</t>
  </si>
  <si>
    <t>J PLANKTON RES</t>
  </si>
  <si>
    <t>J. Plankton Res.</t>
  </si>
  <si>
    <t>10.1093/plankt/12.2.403</t>
  </si>
  <si>
    <t>Marine &amp; Freshwater Biology; Oceanography</t>
  </si>
  <si>
    <t>CR963</t>
  </si>
  <si>
    <t>WOS:A1990CR96300013</t>
  </si>
  <si>
    <t>HARWOOD, J</t>
  </si>
  <si>
    <t>ARE SCIENTIFIC QUOTAS NEEDED FOR THE ASSESSMENT OF WHALE STOCKS</t>
  </si>
  <si>
    <t>MAMMAL REVIEW</t>
  </si>
  <si>
    <t>Article; Proceedings Paper</t>
  </si>
  <si>
    <t>SYMP ON WHALES IN A MODERN WORLD</t>
  </si>
  <si>
    <t>NOV 25-26, 1988</t>
  </si>
  <si>
    <t>ZOOL SOC LONDON, LONDON, ENGLAND</t>
  </si>
  <si>
    <t>ZOOL SOC LONDON</t>
  </si>
  <si>
    <t>HARWOOD, J (corresponding author), BRITISH ANTARCTIC SURVEY,NERC,SEA MAMMAL RES UNIT,HIGH CROSS,MADINGLEY RD,CAMBRIDGE CB3 0ET,ENGLAND.</t>
  </si>
  <si>
    <t>BLACKWELL SCIENCE LTD</t>
  </si>
  <si>
    <t>OSNEY MEAD, OXFORD, OXON, ENGLAND OX2 0EL</t>
  </si>
  <si>
    <t>0305-1838</t>
  </si>
  <si>
    <t>MAMMAL REV</t>
  </si>
  <si>
    <t>Mammal Rev.</t>
  </si>
  <si>
    <t>10.1111/j.1365-2907.1990.tb00098.x</t>
  </si>
  <si>
    <t>Ecology; Zoology</t>
  </si>
  <si>
    <t>Conference Proceedings Citation Index - Science (CPCI-S); Science Citation Index Expanded (SCI-EXPANDED)</t>
  </si>
  <si>
    <t>Environmental Sciences &amp; Ecology; Zoology</t>
  </si>
  <si>
    <t>CW319</t>
  </si>
  <si>
    <t>WOS:A1990CW31900003</t>
  </si>
  <si>
    <t>HAMMOND, PS</t>
  </si>
  <si>
    <t>CAPTURING WHALES ON FILM - ESTIMATING CETACEAN POPULATION PARAMETERS FROM INDIVIDUAL RECOGNITION DATA</t>
  </si>
  <si>
    <t>HAMMOND, PS (corresponding author), BRITISH ANTARCTIC SURVEY,SEA MAMMAL RES UNIT,HIGH CROSS,MADINGLEY RD,CAMBRIDGE CB3 0ET,ENGLAND.</t>
  </si>
  <si>
    <t>Hammond, Philip/0000-0002-2381-8302</t>
  </si>
  <si>
    <t>10.1111/j.1365-2907.1990.tb00099.x</t>
  </si>
  <si>
    <t>WOS:A1990CW31900004</t>
  </si>
  <si>
    <t>VERLENCAR, XN; SOMASUNDER, K; QASIM, SZ</t>
  </si>
  <si>
    <t>REGENERATION OF NUTRIENTS AND BIOLOGICAL PRODUCTIVITY IN ANTARCTIC WATERS</t>
  </si>
  <si>
    <t>MARINE ECOLOGY PROGRESS SERIES</t>
  </si>
  <si>
    <t>CENT UNIV NEW DELHI, NEW DELHI 110025, INDIA</t>
  </si>
  <si>
    <t>Jamia Millia Islamia</t>
  </si>
  <si>
    <t>VERLENCAR, XN (corresponding author), NATL INST OCEANOG, Panaji 403004, GOA, INDIA.</t>
  </si>
  <si>
    <t>INTER-RESEARCH</t>
  </si>
  <si>
    <t>OLDENDORF LUHE</t>
  </si>
  <si>
    <t>NORDBUNTE 23, D-21385 OLDENDORF LUHE, GERMANY</t>
  </si>
  <si>
    <t>0171-8630</t>
  </si>
  <si>
    <t>MAR ECOL PROG SER</t>
  </si>
  <si>
    <t>Mar. Ecol.-Prog. Ser.</t>
  </si>
  <si>
    <t>1-2</t>
  </si>
  <si>
    <t>10.3354/meps061041</t>
  </si>
  <si>
    <t>Ecology; Marine &amp; Freshwater Biology; Oceanography</t>
  </si>
  <si>
    <t>Environmental Sciences &amp; Ecology; Marine &amp; Freshwater Biology; Oceanography</t>
  </si>
  <si>
    <t>CW430</t>
  </si>
  <si>
    <t>Bronze</t>
  </si>
  <si>
    <t>WOS:A1990CW43000004</t>
  </si>
  <si>
    <t>SPINDLER, M; BEYER, K</t>
  </si>
  <si>
    <t>DISTRIBUTION, ABUNDANCE AND DIVERSITY OF ANTARCTIC ACANTHARIAN CYSTS</t>
  </si>
  <si>
    <t>MARINE MICROPALEONTOLOGY</t>
  </si>
  <si>
    <t>SPINDLER, M (corresponding author), ALFRED WEGENER INST POLAR &amp; MARINE RES,COLUMBUSSTR,W-2850 BREMERHAVEN,GERMANY.</t>
  </si>
  <si>
    <t>ELSEVIER SCIENCE BV</t>
  </si>
  <si>
    <t>AMSTERDAM</t>
  </si>
  <si>
    <t>PO BOX 211, 1000 AE AMSTERDAM, NETHERLANDS</t>
  </si>
  <si>
    <t>0377-8398</t>
  </si>
  <si>
    <t>MAR MICROPALEONTOL</t>
  </si>
  <si>
    <t>Mar. Micropaleontol.</t>
  </si>
  <si>
    <t>3-4</t>
  </si>
  <si>
    <t>10.1016/0377-8398(90)90011-A</t>
  </si>
  <si>
    <t>Paleontology</t>
  </si>
  <si>
    <t>CV853</t>
  </si>
  <si>
    <t>WOS:A1990CV85300002</t>
  </si>
  <si>
    <t>HUSS, GR</t>
  </si>
  <si>
    <t>METEORITE INFALL AS A FUNCTION OF MASS - IMPLICATIONS FOR THE ACCUMULATION OF METEORITES ON ANTARCTIC ICE</t>
  </si>
  <si>
    <t>METEORITICS</t>
  </si>
  <si>
    <t>HUSS, GR (corresponding author), UNIV CHICAGO,ENRICO FERMI INST,5640 S ELLIS AVE,CHICAGO,IL 60637, USA.</t>
  </si>
  <si>
    <t>METEORITICAL SOC</t>
  </si>
  <si>
    <t>FAYETTEVILLE</t>
  </si>
  <si>
    <t>DEPT CHEMISTRY/BIOCHEMISTRY, UNIV ARKANSAS, FAYETTEVILLE, AR 72701</t>
  </si>
  <si>
    <t>0026-1114</t>
  </si>
  <si>
    <t>Meteoritics</t>
  </si>
  <si>
    <t>10.1111/j.1945-5100.1990.tb00969.x</t>
  </si>
  <si>
    <t>Geochemistry &amp; Geophysics</t>
  </si>
  <si>
    <t>DK746</t>
  </si>
  <si>
    <t>WOS:A1990DK74600006</t>
  </si>
  <si>
    <t>WIENCKE, C; CLAYTON, MN</t>
  </si>
  <si>
    <t>SEXUAL REPRODUCTION, LIFE-HISTORY, AND EARLY DEVELOPMENT IN CULTURE OF THE ANTARCTIC BROWN ALGA HIMANTOTHALLUS-GRANDIFOLIUS (DESMARESTIALES, PHAEOPHYCEAE)</t>
  </si>
  <si>
    <t>PHYCOLOGIA</t>
  </si>
  <si>
    <t>MONASH UNIV,DEPT BOT &amp; ZOOL,CLAYTON,VIC 3168,AUSTRALIA</t>
  </si>
  <si>
    <t>Monash University</t>
  </si>
  <si>
    <t>WIENCKE, C (corresponding author), INST POLAR &amp; MARINE RES,W-2850 BREMERHAVEN,GERMANY.</t>
  </si>
  <si>
    <t>INT PHYCOLOGICAL SOC</t>
  </si>
  <si>
    <t>LAWRENCE</t>
  </si>
  <si>
    <t>NEW BUSINESS OFFICE, PO BOX 1897, LAWRENCE, KS 66044-8897</t>
  </si>
  <si>
    <t>0031-8884</t>
  </si>
  <si>
    <t>Phycologia</t>
  </si>
  <si>
    <t>10.2216/i0031-8884-29-1-9.1</t>
  </si>
  <si>
    <t>Plant Sciences; Marine &amp; Freshwater Biology</t>
  </si>
  <si>
    <t>CR558</t>
  </si>
  <si>
    <t>WOS:A1990CR55800002</t>
  </si>
  <si>
    <t>LAIRD, MJ; RODGER, AS; LESTER, M</t>
  </si>
  <si>
    <t>SPRING MIST MEETING, 1989</t>
  </si>
  <si>
    <t>QUARTERLY JOURNAL OF THE ROYAL ASTRONOMICAL SOCIETY</t>
  </si>
  <si>
    <t>BRITISH ANTARCTIC SURVEY,CAMBRIDGE VB3 0ET,ENGLAND; UNIV LEICESTER,DEPT PHYS,IONOSPHER PHYS GRP,LEICESTER LE1 7RH,ENGLAND</t>
  </si>
  <si>
    <t>UK Research &amp; Innovation (UKRI); Natural Environment Research Council (NERC); NERC British Antarctic Survey; University of Leicester</t>
  </si>
  <si>
    <t>LAIRD, MJ (corresponding author), UNIV LONDON KINGS COLL,DEPT MATH,LONDON WC2R 2LS,ENGLAND.</t>
  </si>
  <si>
    <t>0035-8738</t>
  </si>
  <si>
    <t>Q J ROY ASTRON SOC</t>
  </si>
  <si>
    <t>Q. J. R. Astron. Soc.</t>
  </si>
  <si>
    <t>Astronomy &amp; Astrophysics</t>
  </si>
  <si>
    <t>CR571</t>
  </si>
  <si>
    <t>WOS:A1990CR57100009</t>
  </si>
  <si>
    <t>CARIOLLE, D; LASSERREBIGORRY, A; ROYER, JF; GELEYN, JF</t>
  </si>
  <si>
    <t>A GENERAL-CIRCULATION MODEL SIMULATION OF THE SPRINGTIME ANTARCTIC OZONE DECREASE AND ITS IMPACT ON MIDLATITUDES</t>
  </si>
  <si>
    <t>JOURNAL OF GEOPHYSICAL RESEARCH-ATMOSPHERES</t>
  </si>
  <si>
    <t>CTR RECH METEOROL DYNAM, ETABLISSEMENT ETUDES RECH METEOROL, DIRECT METEOROL NATL, PARIS, FRANCE</t>
  </si>
  <si>
    <t>CARIOLLE, D (corresponding author), CTR NATL RECH METEOROL, ETABLISSEMENT ETUDES RECH METEOROL, DIRECT METEOROL NATL, TOULOUSE, FRANCE.</t>
  </si>
  <si>
    <t>AZIRI, Dhiya eddine/0000-0003-2008-868X</t>
  </si>
  <si>
    <t>2169-897X</t>
  </si>
  <si>
    <t>J GEOPHYS RES-ATMOS</t>
  </si>
  <si>
    <t>J. Geophys. Res.-Atmos.</t>
  </si>
  <si>
    <t>FEB 20</t>
  </si>
  <si>
    <t>D2</t>
  </si>
  <si>
    <t>10.1029/JD095iD02p01883</t>
  </si>
  <si>
    <t>Meteorology &amp; Atmospheric Sciences</t>
  </si>
  <si>
    <t>CP914</t>
  </si>
  <si>
    <t>WOS:A1990CP91400010</t>
  </si>
  <si>
    <t>HENDERSON, GS; EVANS, WFJ; MCCONNELL, JC</t>
  </si>
  <si>
    <t>EFFECTS OF INITIAL ACTIVE CHLORINE CONCENTRATIONS ON THE ANTARCTIC OZONE SPRING DEPLETION</t>
  </si>
  <si>
    <t>YORK UNIV, DEPT EARTH &amp; ATMOSPHER SCI, NEW YORK, ONTARIO, CANADA</t>
  </si>
  <si>
    <t>York University - Canada</t>
  </si>
  <si>
    <t>HENDERSON, GS (corresponding author), ATMOSPHER ENVIRONM SERV, N YORK, ONTARIO, CANADA.</t>
  </si>
  <si>
    <t>10.1029/JD095iD02p01899</t>
  </si>
  <si>
    <t>WOS:A1990CP91400011</t>
  </si>
  <si>
    <t>MARTINSON, DG; WAMSER, C</t>
  </si>
  <si>
    <t>ICE DRIFT AND MOMENTUM EXCHANGE IN WINTER ANTARCTIC PACK ICE</t>
  </si>
  <si>
    <t>JOURNAL OF GEOPHYSICAL RESEARCH-OCEANS</t>
  </si>
  <si>
    <t>COLUMBIA UNIV, DEPT GEOL SCI, PALISADES, NY 10964 USA; ALFRED WEGENER INST POLAR &amp; MARINE RES, W-2850 BREMERHAVEN, GERMANY</t>
  </si>
  <si>
    <t>Columbia University; Helmholtz Association; Alfred Wegener Institute, Helmholtz Centre for Polar &amp; Marine Research</t>
  </si>
  <si>
    <t>COLUMBIA UNIV, LAMONT DOHERTY GEOL OBSERV, PALISADES, NY 10964 USA.</t>
  </si>
  <si>
    <t>2169-9275</t>
  </si>
  <si>
    <t>2169-9291</t>
  </si>
  <si>
    <t>J GEOPHYS RES-OCEANS</t>
  </si>
  <si>
    <t>J. Geophys. Res.-Oceans</t>
  </si>
  <si>
    <t>FEB 15</t>
  </si>
  <si>
    <t>C2</t>
  </si>
  <si>
    <t>10.1029/JC095iC02p01741</t>
  </si>
  <si>
    <t>CP311</t>
  </si>
  <si>
    <t>WOS:A1990CP31100021</t>
  </si>
  <si>
    <t>BROMWICH, DH</t>
  </si>
  <si>
    <t>ESTIMATES OF ANTARCTIC PRECIPITATION</t>
  </si>
  <si>
    <t>NATURE</t>
  </si>
  <si>
    <t>BROMWICH, DH (corresponding author), OHIO STATE UNIV,BYRD POLAR RES CTR,COLUMBUS,OH 43210, USA.</t>
  </si>
  <si>
    <t>Bromwich, David H/C-9225-2016</t>
  </si>
  <si>
    <t>MACMILLAN MAGAZINES LTD</t>
  </si>
  <si>
    <t>LONDON</t>
  </si>
  <si>
    <t>4 LITTLE ESSEX STREET, LONDON, ENGLAND WC2R 3LF</t>
  </si>
  <si>
    <t>0028-0836</t>
  </si>
  <si>
    <t>Nature</t>
  </si>
  <si>
    <t>10.1038/343627a0</t>
  </si>
  <si>
    <t>Multidisciplinary Sciences</t>
  </si>
  <si>
    <t>Science &amp; Technology - Other Topics</t>
  </si>
  <si>
    <t>CN989</t>
  </si>
  <si>
    <t>WOS:A1990CN98900057</t>
  </si>
  <si>
    <t>JAYARAMAN, KS</t>
  </si>
  <si>
    <t>ANTARCTIC RESEARCH - 4 DEAD ON INDIAN EXPEDITION</t>
  </si>
  <si>
    <t>FEB 8</t>
  </si>
  <si>
    <t>10.1038/343501b0</t>
  </si>
  <si>
    <t>CM830</t>
  </si>
  <si>
    <t>WOS:A1990CM83000021</t>
  </si>
  <si>
    <t>KOMARKOVA, V; PONCET, S; PONCET, J</t>
  </si>
  <si>
    <t>ADDITIONAL AND REVISITED LOCALITIES OF VASCULAR PLANTS DESCHAMPSIA-ANTARCTICA DESV AND COLOBANTHUS-QUITENSIS (KUNTH) BARTL IN THE ANTARCTIC PENINSULA AREA</t>
  </si>
  <si>
    <t>ARCTIC AND ALPINE RESEARCH</t>
  </si>
  <si>
    <t>UNIV COLORADO,INST ARCT &amp; ALPINE RES,BOULDER,CO 80309</t>
  </si>
  <si>
    <t>University of Colorado System; University of Colorado Boulder</t>
  </si>
  <si>
    <t>KOMARKOVA, V (corresponding author), AMER COLL SWITZERLAND,CH-1854 LEYSIN,SWITZERLAND.</t>
  </si>
  <si>
    <t>INST ARCTIC ALPINE RES</t>
  </si>
  <si>
    <t>BOULDER</t>
  </si>
  <si>
    <t>UNIV COLORADO, BOULDER, CO 80309</t>
  </si>
  <si>
    <t>0004-0851</t>
  </si>
  <si>
    <t>ARCTIC ALPINE RES</t>
  </si>
  <si>
    <t>Arct. Alp. Res.</t>
  </si>
  <si>
    <t>FEB</t>
  </si>
  <si>
    <t>10.2307/1551725</t>
  </si>
  <si>
    <t>Environmental Sciences; Geography</t>
  </si>
  <si>
    <t>Environmental Sciences &amp; Ecology; Geography</t>
  </si>
  <si>
    <t>CQ321</t>
  </si>
  <si>
    <t>WOS:A1990CQ32100010</t>
  </si>
  <si>
    <t>FOURNIER, HG; BUK, EM; CORTE, AE</t>
  </si>
  <si>
    <t>3 PERMAFROST CONDITIONS INDICATED BY GEOPHYSICAL SOUNDINGS IN TERTIARY SEDIMENTS AT SEYMOUR-ISLAND, ANTARCTIC PENINSULA</t>
  </si>
  <si>
    <t>COLD REGIONS SCIENCE AND TECHNOLOGY</t>
  </si>
  <si>
    <t>FOURNIER, HG (corresponding author), CTR REG INVEST CIENT &amp; TECNOL,GEOCRYOL LAB,CASILLA CORREO 131,RA-5500 MENDOZA,ARGENTINA.</t>
  </si>
  <si>
    <t>0165-232X</t>
  </si>
  <si>
    <t>COLD REG SCI TECHNOL</t>
  </si>
  <si>
    <t>Cold Reg. Sci. Tech.</t>
  </si>
  <si>
    <t>10.1016/S0165-232X(05)80008-4</t>
  </si>
  <si>
    <t>Engineering, Environmental; Engineering, Civil; Geosciences, Multidisciplinary</t>
  </si>
  <si>
    <t>Engineering; Geology</t>
  </si>
  <si>
    <t>CT449</t>
  </si>
  <si>
    <t>WOS:A1990CT44900008</t>
  </si>
  <si>
    <t>SAKUNOV, GG; BARTENEVA, OD</t>
  </si>
  <si>
    <t>LIGHT-SCATTERING FUNCTIONS IN THE NEAR-GROUND ATMOSPHERIC LAYER OF THE POLAR-REGIONS</t>
  </si>
  <si>
    <t>SAKUNOV, GG (corresponding author), ARCTIC &amp; ANTARCTIC RES INST,LENINGRAD,USSR.</t>
  </si>
  <si>
    <t>CR124</t>
  </si>
  <si>
    <t>WOS:A1990CR12400005</t>
  </si>
  <si>
    <t>BOYD, IL</t>
  </si>
  <si>
    <t>MASS AND HORMONE CONTENT OF GRAY SEAL PLACENTAE RELATED TO FETAL SEX</t>
  </si>
  <si>
    <t>JOURNAL OF MAMMALOGY</t>
  </si>
  <si>
    <t>Note</t>
  </si>
  <si>
    <t>BOYD, IL (corresponding author), BRITISH ANTARCTIC SURVEY,NAT ENVIRONM RES COUNCIL,HIGH CROSS,MADINGLEY RD,CAMBRIDGE CB3 0ET,ENGLAND.</t>
  </si>
  <si>
    <t>AMER SOC MAMMALOGISTS</t>
  </si>
  <si>
    <t>PROVO</t>
  </si>
  <si>
    <t>BRIGHAM YOUNG UNIV, DEPT OF ZOOLOGY, PROVO, UT 84602</t>
  </si>
  <si>
    <t>0022-2372</t>
  </si>
  <si>
    <t>J MAMMAL</t>
  </si>
  <si>
    <t>J. Mammal.</t>
  </si>
  <si>
    <t>10.2307/1381325</t>
  </si>
  <si>
    <t>Zoology</t>
  </si>
  <si>
    <t>CQ201</t>
  </si>
  <si>
    <t>WOS:A1990CQ20100015</t>
  </si>
  <si>
    <t>TANAKA, N; MONAGHAN, MC; TUREKIAN, KK</t>
  </si>
  <si>
    <t>DELTA-C-14 BALANCE FOR THE GULF OF MAINE, LONG ISLAND SOUND AND THE NORTHERN MIDDLE ATLANTIC BIGHT - EVIDENCE FOR THE EXTENT OF THE ANTARCTIC INTERMEDIATE WATER CONTRIBUTION</t>
  </si>
  <si>
    <t>JOURNAL OF MARINE RESEARCH</t>
  </si>
  <si>
    <t>YALE UNIV,DEPT GEOL &amp; GEOPHYS,NEW HAVEN,CT 06511</t>
  </si>
  <si>
    <t>Yale University</t>
  </si>
  <si>
    <t>KLINE GEOLOGY LABORATORY</t>
  </si>
  <si>
    <t>NEW HAVEN</t>
  </si>
  <si>
    <t>YALE UNIV, NEW HAVEN, CT 06520</t>
  </si>
  <si>
    <t>0022-2402</t>
  </si>
  <si>
    <t>J MAR RES</t>
  </si>
  <si>
    <t>J. Mar. Res.</t>
  </si>
  <si>
    <t>10.1357/002224090784984641</t>
  </si>
  <si>
    <t>DB863</t>
  </si>
  <si>
    <t>WOS:A1990DB86300004</t>
  </si>
  <si>
    <t>COX, RA</t>
  </si>
  <si>
    <t>ATMOSPHERIC CHEMISTRY - PROGRESS AND SURPRISES IN THE PAST 5 YEARS</t>
  </si>
  <si>
    <t>JOURNAL OF PHOTOCHEMISTRY AND PHOTOBIOLOGY A-CHEMISTRY</t>
  </si>
  <si>
    <t>COX, RA (corresponding author), BRITISH ANTARCTIC SURVEY,MADINGLEY RD,CAMBRIDGE CB3 0ET,ENGLAND.</t>
  </si>
  <si>
    <t>ELSEVIER SCIENCE SA LAUSANNE</t>
  </si>
  <si>
    <t>LAUSANNE 1</t>
  </si>
  <si>
    <t>PO BOX 564, 1001 LAUSANNE 1, SWITZERLAND</t>
  </si>
  <si>
    <t>1010-6030</t>
  </si>
  <si>
    <t>J PHOTOCH PHOTOBIO A</t>
  </si>
  <si>
    <t>J. Photochem. Photobiol. A-Chem.</t>
  </si>
  <si>
    <t>10.1016/1010-6030(90)87038-D</t>
  </si>
  <si>
    <t>Chemistry, Physical</t>
  </si>
  <si>
    <t>Chemistry</t>
  </si>
  <si>
    <t>CT756</t>
  </si>
  <si>
    <t>WOS:A1990CT75600007</t>
  </si>
  <si>
    <t>PAUL, CK</t>
  </si>
  <si>
    <t>MAPPING IN UNITED-STATES FOREIGN-ASSISTANCE PROGRAM</t>
  </si>
  <si>
    <t>JOURNAL OF SURVEYING ENGINEERING-ASCE</t>
  </si>
  <si>
    <t>NATL SCI FDN,US ANTARCTIC PROGRAM,CHRISTCHURCH,NEW ZEALAND</t>
  </si>
  <si>
    <t>ASCE-AMER SOC CIVIL ENG</t>
  </si>
  <si>
    <t>NEW YORK</t>
  </si>
  <si>
    <t>345 E 47TH ST, NEW YORK, NY 10017-2398</t>
  </si>
  <si>
    <t>0733-9453</t>
  </si>
  <si>
    <t>J SURV ENG-ASCE</t>
  </si>
  <si>
    <t>J. Surv. Eng.-ASCE</t>
  </si>
  <si>
    <t>10.1061/(ASCE)0733-9453(1990)116:1(17)</t>
  </si>
  <si>
    <t>Engineering, Civil</t>
  </si>
  <si>
    <t>Engineering</t>
  </si>
  <si>
    <t>CL048</t>
  </si>
  <si>
    <t>WOS:A1990CL04800003</t>
  </si>
  <si>
    <t>RODHOUSE, PG</t>
  </si>
  <si>
    <t>ORGANIC CONTENT OF THE MOLLUSCAN SHELL</t>
  </si>
  <si>
    <t>JOURNAL OF THE MARINE BIOLOGICAL ASSOCIATION OF THE UNITED KINGDOM</t>
  </si>
  <si>
    <t>RODHOUSE, PG (corresponding author), BRITISH ANTARCTIC SURVEY,NERC,HIGH CROSS,MADINGLEY RD,CAMBRIDGE CB3 0ET,ENGLAND.</t>
  </si>
  <si>
    <t>Rodhouse, Paul/0000-0001-5399-967X</t>
  </si>
  <si>
    <t>CAMBRIDGE UNIV PRESS</t>
  </si>
  <si>
    <t>40 WEST 20TH STREET, NEW YORK, NY 10011-4211</t>
  </si>
  <si>
    <t>0025-3154</t>
  </si>
  <si>
    <t>J MAR BIOL ASSOC UK</t>
  </si>
  <si>
    <t>J. Mar. Biol. Assoc. U.K.</t>
  </si>
  <si>
    <t>10.1017/S0025315400034342</t>
  </si>
  <si>
    <t>Marine &amp; Freshwater Biology</t>
  </si>
  <si>
    <t>CR615</t>
  </si>
  <si>
    <t>WOS:A1990CR61500021</t>
  </si>
  <si>
    <t>HOLE, MJ</t>
  </si>
  <si>
    <t>GEOCHEMICAL EVOLUTION OF PLIOCENE - RECENT POSTSUBDUCTION ALKALIC BASALTS FROM SEAL NUNATAKS, ANTARCTIC PENINSULA</t>
  </si>
  <si>
    <t>JOURNAL OF VOLCANOLOGY AND GEOTHERMAL RESEARCH</t>
  </si>
  <si>
    <t>HOLE, MJ (corresponding author), NERC,BRITISH ANTARCTIC SURVEY,MADINGLEY RD,CAMBRIDGE CB3 0ET,ENGLAND.</t>
  </si>
  <si>
    <t>Hole, Malcolm/0000-0002-1622-4266</t>
  </si>
  <si>
    <t>0377-0273</t>
  </si>
  <si>
    <t>J VOLCANOL GEOTH RES</t>
  </si>
  <si>
    <t>J. Volcanol. Geotherm. Res.</t>
  </si>
  <si>
    <t>10.1016/0377-0273(90)90118-Y</t>
  </si>
  <si>
    <t>CU876</t>
  </si>
  <si>
    <t>WOS:A1990CU87600004</t>
  </si>
  <si>
    <t>BUCK, KR; BOLT, PA; GARRISON, DL</t>
  </si>
  <si>
    <t>PHAGOTROPHY AND FECAL PELLET PRODUCTION BY AN ATHECATE DINOFLAGELLATE IN ANTARCTIC SEA ICE</t>
  </si>
  <si>
    <t>UNIV CALIF SANTA CRUZ, ELECTRON MICROSCOPE FACIL, SANTA CRUZ, CA 95064 USA</t>
  </si>
  <si>
    <t>University of California System; University of California Santa Cruz</t>
  </si>
  <si>
    <t>BUCK, KR (corresponding author), UNIV CALIF SANTA CRUZ, INST MARINE SCI, SANTA CRUZ, CA 95064 USA.</t>
  </si>
  <si>
    <t>10.3354/meps060075</t>
  </si>
  <si>
    <t>CQ152</t>
  </si>
  <si>
    <t>WOS:A1990CQ15200008</t>
  </si>
  <si>
    <t>HORNE, RB; SAZHIN, SS</t>
  </si>
  <si>
    <t>QUASIELECTROSTATIC AND ELECTROSTATIC APPROXIMATIONS FOR WHISTLER MODE WAVES IN THE MAGNETOSPHERIC PLASMA</t>
  </si>
  <si>
    <t>PLANETARY AND SPACE SCIENCE</t>
  </si>
  <si>
    <t>UNIV SHEFFIELD,DEPT PHYS,SHEFFIELD S3 7RH,S YORKSHIRE,ENGLAND</t>
  </si>
  <si>
    <t>University of Sheffield</t>
  </si>
  <si>
    <t>HORNE, RB (corresponding author), BRITISH ANTARCTIC SURVEY,NAT ENVIRONM RES COUNCIL,CAMBRIDGE CB3 0ET,ENGLAND.</t>
  </si>
  <si>
    <t>Sazhin, Sergei/D-8027-2011; Horne, Richard B/U-3764-2019</t>
  </si>
  <si>
    <t>Horne, Richard B/0000-0002-0412-6407; Sazhin, Sergei/0000-0003-2819-062X</t>
  </si>
  <si>
    <t>PERGAMON-ELSEVIER SCIENCE LTD</t>
  </si>
  <si>
    <t>THE BOULEVARD, LANGFORD LANE, KIDLINGTON, OXFORD, ENGLAND OX5 1GB</t>
  </si>
  <si>
    <t>0032-0633</t>
  </si>
  <si>
    <t>PLANET SPACE SCI</t>
  </si>
  <si>
    <t>Planet Space Sci.</t>
  </si>
  <si>
    <t>10.1016/0032-0633(90)90095-8</t>
  </si>
  <si>
    <t>CQ555</t>
  </si>
  <si>
    <t>WOS:A1990CQ55500015</t>
  </si>
  <si>
    <t>POST, A</t>
  </si>
  <si>
    <t>PHOTOPROTECTIVE PIGMENT AS AN ADAPTIVE STRATEGY IN THE ANTARCTIC MOSS CERATODON-PURPUREUS</t>
  </si>
  <si>
    <t>POLAR BIOLOGY</t>
  </si>
  <si>
    <t>POST, A (corresponding author), MACQUARIE UNIV,SCH BIOL SCI,MACQUARIE,NSW 2109,AUSTRALIA.</t>
  </si>
  <si>
    <t>SPRINGER VERLAG</t>
  </si>
  <si>
    <t>175 FIFTH AVE, NEW YORK, NY 10010</t>
  </si>
  <si>
    <t>0722-4060</t>
  </si>
  <si>
    <t>POLAR BIOL</t>
  </si>
  <si>
    <t>Polar Biol.</t>
  </si>
  <si>
    <t>Biodiversity Conservation; Ecology</t>
  </si>
  <si>
    <t>Biodiversity &amp; Conservation; Environmental Sciences &amp; Ecology</t>
  </si>
  <si>
    <t>CR060</t>
  </si>
  <si>
    <t>WOS:A1990CR06000001</t>
  </si>
  <si>
    <t>DIPRISCO, G; DAVINO, R; CAMARDELLA, L; CARUSO, C; ROMANO, M; RUTIGLIANO, B</t>
  </si>
  <si>
    <t>STRUCTURE AND FUNCTION OF HEMOGLOBIN IN ANTARCTIC FISHES AND EVOLUTIONARY IMPLICATIONS</t>
  </si>
  <si>
    <t>DIPRISCO, G (corresponding author), CNR,INST PROTEIN BIOCHEM &amp; ENZYMOL,VIA TOIANO 6,I-80072 ARCO FELICE,ITALY.</t>
  </si>
  <si>
    <t>caruso, carla/AAC-4123-2019</t>
  </si>
  <si>
    <t>caruso, carla/0000-0002-2482-8254</t>
  </si>
  <si>
    <t>10.1007/BF00238425</t>
  </si>
  <si>
    <t>WOS:A1990CR06000006</t>
  </si>
  <si>
    <t>KERRY, E</t>
  </si>
  <si>
    <t>EFFECTS OF TEMPERATURE ON GROWTH-RATES OF FUNGI FROM SUB-ANTARCTIC MACQUARIE ISLAND AND CASEY, ANTARCTICA</t>
  </si>
  <si>
    <t>KERRY, E (corresponding author), UNIV TASMANIA,DEPT AGR SCI,GPO BOX 252C,HOBART,TAS 7001,AUSTRALIA.</t>
  </si>
  <si>
    <t>WOS:A1990CR06000009</t>
  </si>
  <si>
    <t>PICKUP, J</t>
  </si>
  <si>
    <t>SEASONAL-VARIATION IN THE COLD-HARDINESS OF A FREE-LIVING PREDATORY ANTARCTIC NEMATODE, COOMANSUS-GERLACHEI (MONOCHIDAE)</t>
  </si>
  <si>
    <t>PICKUP, J (corresponding author), NERC,BRITISH ANTARCTIC SURVEY,MADINGLEY RD,CAMBRIDGE CB3 OET,ENGLAND.</t>
  </si>
  <si>
    <t>Pickup, Jon/U-7475-2019</t>
  </si>
  <si>
    <t>WOS:A1990CR06000011</t>
  </si>
  <si>
    <t>HILL, HJ</t>
  </si>
  <si>
    <t>A NEW METHOD FOR THE MEASUREMENT OF ANTARCTIC KRILL EUPHAUSIA-SUPERBA DANA FROM PREDATOR FOOD SAMPLES</t>
  </si>
  <si>
    <t>HILL, HJ (corresponding author), NERC,BRITISH ANTARCTIC SURVEY,MADINGLEY RD,CAMBRIDGE CB3 0ET,ENGLAND.</t>
  </si>
  <si>
    <t>WOS:A1990CR06000012</t>
  </si>
  <si>
    <t>BAKER, JR; FEDAK, MA; ANDERSON, SS; ARNBOM, T; BAKER, R</t>
  </si>
  <si>
    <t>USE OF A TILETAMINE-ZOLAZEPAM MIXTURE TO IMMOBILIZE WILD GRAY SEALS AND SOUTHERN ELEPHANT SEALS</t>
  </si>
  <si>
    <t>VETERINARY RECORD</t>
  </si>
  <si>
    <t>NERC,MAMMAL RES UNIT,CAMBRIDGE CB3 0ET,ENGLAND; UNIV STOCKHOLM,DEPT ZOOL,S-10691 STOCKHOLM,SWEDEN; BRITISH ANTARCTIC SURVEY,CAMBRIDGE CB3 0ET,ENGLAND</t>
  </si>
  <si>
    <t>UK Research &amp; Innovation (UKRI); Natural Environment Research Council (NERC); NERC British Antarctic Survey; Stockholm University; UK Research &amp; Innovation (UKRI); Natural Environment Research Council (NERC); NERC British Antarctic Survey</t>
  </si>
  <si>
    <t>BAKER, JR (corresponding author), UNIV LIVERPOOL,DEPT VET PATHOL,WIRRAL L64 7TE,MERSEYSIDE,ENGLAND.</t>
  </si>
  <si>
    <t>Fedak, Michael/B-3987-2009</t>
  </si>
  <si>
    <t>Fedak, Michael/0000-0002-9569-1128</t>
  </si>
  <si>
    <t>BRITISH VETERINARY ASSOC</t>
  </si>
  <si>
    <t>7 MANSFIELD ST, LONDON, ENGLAND W1M 0AT</t>
  </si>
  <si>
    <t>0042-4900</t>
  </si>
  <si>
    <t>VET REC</t>
  </si>
  <si>
    <t>Vet. Rec.</t>
  </si>
  <si>
    <t>JAN 27</t>
  </si>
  <si>
    <t>Veterinary Sciences</t>
  </si>
  <si>
    <t>CL149</t>
  </si>
  <si>
    <t>WOS:A1990CL14900003</t>
  </si>
  <si>
    <t>C</t>
  </si>
  <si>
    <t>GUERRINI, A</t>
  </si>
  <si>
    <t>COLACINO, M; GIOVANELLI, G; STEFANUTTI, L</t>
  </si>
  <si>
    <t>RESULTS AND FUTURE PROJECTS OF THE NATIONAL RESEARCH-PROGRAM IN ANTARCTICA</t>
  </si>
  <si>
    <t>2ND WORKSHOP : ITALIAN RESEARCH ON ANTARCTIC ATMOSPHERE</t>
  </si>
  <si>
    <t>ITALIAN PHYSICAL SOCIETY CONFERENCE PROCEEDINGS (IPS)</t>
  </si>
  <si>
    <t>Proceedings Paper</t>
  </si>
  <si>
    <t>2ND WORKSHOP ON ITALIAN RESEARCH ON ANTARCTIC ATMOSPHERE</t>
  </si>
  <si>
    <t>OCT 19-20, 1989</t>
  </si>
  <si>
    <t>PORANO, ITALY</t>
  </si>
  <si>
    <t>EDITRICE COMPOSITORI</t>
  </si>
  <si>
    <t>BOLOGNA</t>
  </si>
  <si>
    <t>88-7794-034-4</t>
  </si>
  <si>
    <t>ITAL PHY SO</t>
  </si>
  <si>
    <t>Conference Proceedings Citation Index - Science (CPCI-S)</t>
  </si>
  <si>
    <t>BS30U</t>
  </si>
  <si>
    <t>WOS:A1990BS30U00001</t>
  </si>
  <si>
    <t>CERVELLATI, R</t>
  </si>
  <si>
    <t>ATMOSPHERIC PHYSICS AND THE ANTARCTIC PROJECT</t>
  </si>
  <si>
    <t>WOS:A1990BS30U00002</t>
  </si>
  <si>
    <t>INTERNATIONAL COOPERATIVE STUDIES OF THE ANTARCTIC PLANETARY BOUNDARY-LAYER</t>
  </si>
  <si>
    <t>WOS:A1990BS30U00003</t>
  </si>
  <si>
    <t>FLESIA, C; CALINON, R</t>
  </si>
  <si>
    <t>A PROBABILISTIC METHOD FOR THE LIDAR INVERSION EQUATION - APPLICATION FOR CLOUD SIZE DISTRIBUTION MEASUREMENTS</t>
  </si>
  <si>
    <t>WOS:A1990BS30U00004</t>
  </si>
  <si>
    <t>GEORGIADIS, T; BONASONI, P; GIOVANELLI, G</t>
  </si>
  <si>
    <t>CHARACTERIZATION OF ATMOSPHERIC SURFACE-LAYER AT THE CAMPO ICARO BASE IN ANTARCTICA - A CASE-STUDY</t>
  </si>
  <si>
    <t>Georgiadis, Teodoro/I-5666-2012; Bonasoni, Paolo/C-6338-2015; Georgiadis, Teodoro/AAH-4342-2019</t>
  </si>
  <si>
    <t>Georgiadis, Teodoro/0000-0002-3103-038X; Georgiadis, Teodoro/0000-0002-3103-038X</t>
  </si>
  <si>
    <t>WOS:A1990BS30U00005</t>
  </si>
  <si>
    <t>MORANDI, M; STEFANUTTI, L; ZUCCAGNOLI, L; SACCO, VM; CECCONI, L; GUILVARD, P; VROLAND, B</t>
  </si>
  <si>
    <t>THE EXPERIMENTAL CLOUD LIDAR PILOT-STUDY (ECLIPS) - THE 1989 CAMPAIGN AT DUMONT DURVILLE</t>
  </si>
  <si>
    <t>WOS:A1990BS30U00006</t>
  </si>
  <si>
    <t>SANTACHIARA, G; PRODI, F; VIVARELLI, F; VITALE, V</t>
  </si>
  <si>
    <t>AEROSOL CHARACTERIZATION AND SNOW CHEMISTRY AT TERRA-NOVA BAY</t>
  </si>
  <si>
    <t>WOS:A1990BS30U00007</t>
  </si>
  <si>
    <t>MASTRANTONIO, G; OCONE, R; ARGENTINI, S; FIOCCO, G</t>
  </si>
  <si>
    <t>ASPECTS OF THE ANTARCTIC BOUNDARY-LAYER OBSERVED BY USING A TRIAXIAL DOPPLER SODAR</t>
  </si>
  <si>
    <t>WOS:A1990BS30U00008</t>
  </si>
  <si>
    <t>ANAV, A; CIATTAGLIA, L; DIMENNO, I; COLOMBO, T; CUNDARI, V</t>
  </si>
  <si>
    <t>SAMPLING AND MEASUREMENT OF ATMOSPHERIC CO2 AT TERRA-NOVA BAY (ANTARCTICA) 1989</t>
  </si>
  <si>
    <t>WOS:A1990BS30U00009</t>
  </si>
  <si>
    <t>VITALE, V; TOMASI, C</t>
  </si>
  <si>
    <t>ATMOSPHERIC TURBIDITY MEASUREMENTS AT TERRA-NOVA BAY WITH THE MULTISPECTRAL SUN-PHOTOMETER MODEL UVISIR</t>
  </si>
  <si>
    <t>WOS:A1990BS30U00010</t>
  </si>
  <si>
    <t>TOMASI, C; VITALE, V; ZIBORDI, G</t>
  </si>
  <si>
    <t>ANTARCTIC SKY DIFFUSE RADIANCE IN SUN-PHOTOMETRIC MEASUREMENTS</t>
  </si>
  <si>
    <t>WOS:A1990BS30U00011</t>
  </si>
  <si>
    <t>BALDI, M; DIMENNO, I; GUERRINI, A; ANAV, A; DIMENNO, M; VALENTI, C</t>
  </si>
  <si>
    <t>CLIMATOLOGY ANALYSIS IN THE BOUNDARY-LAYER AT TERRA-NOVA BAY ANTARCTICA</t>
  </si>
  <si>
    <t>Baldi, Marina/C-5134-2009; Baldi, Marina/AAD-2827-2020</t>
  </si>
  <si>
    <t>Baldi, Marina/0000-0002-8032-2944</t>
  </si>
  <si>
    <t>WOS:A1990BS30U00012</t>
  </si>
  <si>
    <t>CRESCENTINI, G; MAIONE, M; BRUNER, F</t>
  </si>
  <si>
    <t>AN ANALYTICAL METHODOLOGY FOR THE DETERMINATION OF CHLOROFLUOROCARBONS IN GROUND-LEVEL ATMOSPHERE IN ANTARCTICA</t>
  </si>
  <si>
    <t>WOS:A1990BS30U00013</t>
  </si>
  <si>
    <t>BROMWICH, DH; PELLEGRINI, A</t>
  </si>
  <si>
    <t>KATABATIC WIND EVENTS DURING THE SUMMER HALF-YEAR AT TETHYS BAY SITE, TERRA-NOVA BAY</t>
  </si>
  <si>
    <t>WOS:A1990BS30U00014</t>
  </si>
  <si>
    <t>BROMWICH, DH; PARISH, TR</t>
  </si>
  <si>
    <t>THE INFLUENCE OF ANTARCTIC KATABATIC WINDS IN FORCING THE CIRCUMPOLAR VORTEX</t>
  </si>
  <si>
    <t>WOS:A1990BS30U00015</t>
  </si>
  <si>
    <t>FERRARIO, A</t>
  </si>
  <si>
    <t>ALL SOLID-STATE LASER FOR AUTOMATIC LIDAR STATIONS</t>
  </si>
  <si>
    <t>WOS:A1990BS30U00016</t>
  </si>
  <si>
    <t>STEFANUTTI, L; CASTAGNOLI, F; MORANDI, M; PALCHETTI, E; SACCO, VM; GODIN, S; PORTENEUVE, J; VELGUE, J</t>
  </si>
  <si>
    <t>NEW LIDAR SYSTEMS - THE DIAL AND THE AUTOMATIC DIODE-ARRAY PUMPED ND-YAG SYSTEM</t>
  </si>
  <si>
    <t>WOS:A1990BS30U00017</t>
  </si>
  <si>
    <t>GALLETTI, E; ZANZOTTERA, E</t>
  </si>
  <si>
    <t>DEVELOPMENT OF OPTICAL REMOTE-SENSING SYSTEMS AT CISE</t>
  </si>
  <si>
    <t>WOS:A1990BS30U00018</t>
  </si>
  <si>
    <t>TOMASI, C; VITALE, V; TAGLIAZUCCA, M; GASPERONI, L</t>
  </si>
  <si>
    <t>INFRARED HYGROMETRY MEASUREMENTS AT TERRA-NOVA BAY</t>
  </si>
  <si>
    <t>WOS:A1990BS30U00019</t>
  </si>
  <si>
    <t>DIMENNO, I; ANAV, A; GUERRINI, A; VALENTI, C; BALDI, M; DIMENNO, M</t>
  </si>
  <si>
    <t>THE ITALIAN OBSERVATORY OF CLIMATOLOGY IN ANTARCTICA - A COMPARISON AMONG SOME DIFFERENT PLACES IN RELATION TO EPHEMERIDES</t>
  </si>
  <si>
    <t>WOS:A1990BS30U00020</t>
  </si>
  <si>
    <t>PELLEGRINI, A; DESILVESTRI, L; RAMORINO, MC; SARAO, R</t>
  </si>
  <si>
    <t>OPERATIONAL METEOROLOGICAL SYSTEMS AT TERRA-NOVA BAY STATION - PRESENT STATUS AND FUTURE-PLANS</t>
  </si>
  <si>
    <t>WOS:A1990BS30U00021</t>
  </si>
  <si>
    <t>MEGIE, G</t>
  </si>
  <si>
    <t>INTERNATIONAL-COOPERATION IN POLAR OZONE RESEARCH</t>
  </si>
  <si>
    <t>WOS:A1990BS30U00022</t>
  </si>
  <si>
    <t>ANAV, A; CIATTAGLIA, L; GUERRINI, A; VALENTI, C; DIMENNO, I; BELARDINELLI, F</t>
  </si>
  <si>
    <t>TOTAL OZONE MEASUREMENTS USING A BREWER SPECTROPHOTOMETER AT TERRA-NOVA BAY</t>
  </si>
  <si>
    <t>WOS:A1990BS30U00023</t>
  </si>
  <si>
    <t>GOBBI, GP; ADRIANI, A; VITERBINI, M; UGAZIO, S</t>
  </si>
  <si>
    <t>POLAR STRATOSPHERIC CLOUDS AND OZONE DEPLETION - RELEVANCE OF INSITU OBSERVATIONS</t>
  </si>
  <si>
    <t>WOS:A1990BS30U00024</t>
  </si>
  <si>
    <t>STEFANUTTI, L; MORANDI, M; PALCHETTI, E; MEGIE, G; GODIN, S; BRECHET, J; PIQUARD, J</t>
  </si>
  <si>
    <t>POLAR STRATOSPHERIC CLOUDS AND BACKGROUND AEROSOLS OVER DUMONT DURVILLE</t>
  </si>
  <si>
    <t>WOS:A1990BS30U00025</t>
  </si>
  <si>
    <t>GIOVANELLI, G; BONASONI, P; EVANGELISTI, F</t>
  </si>
  <si>
    <t>O-3 AND NO2 GROUND-BASED MEASUREMENTS AT TERRA-NOVA BAY, ANTARCTICA</t>
  </si>
  <si>
    <t>Bonasoni, Paolo/C-6338-2015</t>
  </si>
  <si>
    <t>WOS:A1990BS30U00026</t>
  </si>
  <si>
    <t>GARDINER, BG</t>
  </si>
  <si>
    <t>INTERNATIONAL STRATOSPHERIC RESEARCH AT BRITISH ANTARCTIC STATIONS</t>
  </si>
  <si>
    <t>WOS:A1990BS30U00027</t>
  </si>
  <si>
    <t>CACCIANI, M; DIGIROLAMO, P; FIOCCO, G; FUA, D</t>
  </si>
  <si>
    <t>IDENTIFICATION OF POLAR STRATOSPHERIC CLOUD TYPES FROM LIDAR MEASUREMENTS</t>
  </si>
  <si>
    <t>WOS:A1990BS30U00028</t>
  </si>
  <si>
    <t>GOUTAIL, F; POMMEREAU, JP; PIQUARD, J</t>
  </si>
  <si>
    <t>OZONE DEPLETION IN THE ANTARCTIC AND ARCTIC FROM GROUND-BASED OBSERVATIONS</t>
  </si>
  <si>
    <t>WOS:A1990BS30U00029</t>
  </si>
  <si>
    <t>PITARI, G; VISCONTI, G; VERDECCHIA, M</t>
  </si>
  <si>
    <t>GLOBAL OZONE AND THE ANTARCTIC OZONE HOLE</t>
  </si>
  <si>
    <t>Pitari, Giovanni/O-7458-2016</t>
  </si>
  <si>
    <t>WOS:A1990BS30U00030</t>
  </si>
  <si>
    <t>EFFECTS OF HETEROGENEOUS CHEMISTRY ON THE NOX BUDGET AT HIGH-LATITUDES</t>
  </si>
  <si>
    <t>WOS:A1990BS30U00031</t>
  </si>
  <si>
    <t>CANDIDI, M; ADRIANI, A; AGNELLI, G; MAGGI, M; VITERBINI, M</t>
  </si>
  <si>
    <t>STATUS-REPORT FOR THE ALL-SKY CAMERA PROJECT</t>
  </si>
  <si>
    <t>WOS:A1990BS30U00032</t>
  </si>
  <si>
    <t>ADRIANI, A; GOBBI, GP; VITERBINI, M; UGAZIO, S</t>
  </si>
  <si>
    <t>A BALLOON-BORNE EXPERIMENT FOR OBSERVATIONS OF POLAR STRATOSPHERIC CLOUDS IN ANTARCTICA</t>
  </si>
  <si>
    <t>WOS:A1990BS30U00033</t>
  </si>
  <si>
    <t>WYNNWILLIAMS, DD</t>
  </si>
  <si>
    <t>ECOLOGICAL ASPECTS OF ANTARCTIC MICROBIOLOGY</t>
  </si>
  <si>
    <t>ADVANCES IN MICROBIAL ECOLOGY</t>
  </si>
  <si>
    <t>Review</t>
  </si>
  <si>
    <t>NERC, BRITISH ANTARCT SURVEY, CAMBRIDGE CB3 OET, ENGLAND.</t>
  </si>
  <si>
    <t>KLUWER ACADEMIC/PLENUM PUBLISHERS</t>
  </si>
  <si>
    <t>233 SPRING ST, NEW YORK, NY 10013 USA</t>
  </si>
  <si>
    <t>0147-4863</t>
  </si>
  <si>
    <t>ADV MICROB ECOL</t>
  </si>
  <si>
    <t>Adv. Microbial Ecol.</t>
  </si>
  <si>
    <t>Ecology; Microbiology</t>
  </si>
  <si>
    <t>Environmental Sciences &amp; Ecology; Microbiology</t>
  </si>
  <si>
    <t>DA256</t>
  </si>
  <si>
    <t>WOS:A1990DA25600003</t>
  </si>
  <si>
    <t>DOYLE, P</t>
  </si>
  <si>
    <t>NEW RECORDS OF DIMITOBELID BELEMNITES FROM THE CRETACEOUS OF JAMES-ROSS ISLAND, ANTARCTICA</t>
  </si>
  <si>
    <t>ALCHERINGA</t>
  </si>
  <si>
    <t>DOYLE, P (corresponding author), BRITISH ANTARCTIC SURVEY,NAT ENVIRONM RES COUNCIL,MADINGLEY RD,CAMBRIDGE CB3 0ET,ENGLAND.</t>
  </si>
  <si>
    <t>GEOLOGICAL SOC AUST INC</t>
  </si>
  <si>
    <t>SYDNEY</t>
  </si>
  <si>
    <t>1203 WYNYARD HOUSE 301 GEORGE STREET, SYDNEY NSW 2000, AUSTRALIA</t>
  </si>
  <si>
    <t>0311-5518</t>
  </si>
  <si>
    <t>Alcheringa</t>
  </si>
  <si>
    <t>10.1080/03115519008527817</t>
  </si>
  <si>
    <t>DF957</t>
  </si>
  <si>
    <t>WOS:A1990DF95700008</t>
  </si>
  <si>
    <t>EPPLEY, ZA</t>
  </si>
  <si>
    <t>REPRODUCTION IN THE COLD - PHYSIOLOGICAL ADAPTATION AND PHYLOGENETIC CONSTRAINT AMONG ANTARCTIC CHARADRIIFORM BIRDS</t>
  </si>
  <si>
    <t>AMERICAN ZOOLOGIST</t>
  </si>
  <si>
    <t>UNIV CALIF IRVINE,IRVINE,CA 92717</t>
  </si>
  <si>
    <t>University of California System; University of California Irvine</t>
  </si>
  <si>
    <t>AMER SOC ZOOLOGISTS</t>
  </si>
  <si>
    <t>1041 NEW HAMPSHIRE ST, LAWRENCE, KS 66044</t>
  </si>
  <si>
    <t>0003-1569</t>
  </si>
  <si>
    <t>AM ZOOL</t>
  </si>
  <si>
    <t>Am. Zool.</t>
  </si>
  <si>
    <t>A96</t>
  </si>
  <si>
    <t>EK700</t>
  </si>
  <si>
    <t>WOS:A1990EK70000382</t>
  </si>
  <si>
    <t>MCCLINTOCK, JB; JANSSEN, J</t>
  </si>
  <si>
    <t>CHEMICAL DEFENSE IN AN ANTARCTIC PELAGIC AMPHIPOD VIA PTEROPOD ABDUCTION - A NOVEL SYMBIOSIS</t>
  </si>
  <si>
    <t>UNIV ALABAMA,BIRMINGHAM,AL 35294; LOYOLA UNIV,CHICAGO,IL 60611</t>
  </si>
  <si>
    <t>University of Alabama System; University of Alabama Birmingham; Loyola University Chicago</t>
  </si>
  <si>
    <t>A99</t>
  </si>
  <si>
    <t>WOS:A1990EK70000395</t>
  </si>
  <si>
    <t>SLATTERY, M; MCCLINTOCK, JB; HEINE, J; WESTON, J</t>
  </si>
  <si>
    <t>THE CHEMICAL ECOLOGY OF THE ANTARCTIC SOFT CORAL ALCYONIUM-PAESSLERI</t>
  </si>
  <si>
    <t>UNIV ALABAMA,BIRMINGHAM,AL 35294; MOSS LANDING MARINE LABS,MOSS LANDING,CA 95039</t>
  </si>
  <si>
    <t>University of Alabama System; University of Alabama Birmingham; Moss Landing Marine Laboratories</t>
  </si>
  <si>
    <t>A130</t>
  </si>
  <si>
    <t>WOS:A1990EK70000519</t>
  </si>
  <si>
    <t>GIL, M; ACEDO, L</t>
  </si>
  <si>
    <t>STRATOSPHERIC NITRIC AND PHOTODISSOCIATION CONSTANTS OVER ANTARCTICA DURING SPRINGTIME</t>
  </si>
  <si>
    <t>ANALES DE QUIMICA</t>
  </si>
  <si>
    <t>Spanish</t>
  </si>
  <si>
    <t>HYDROGEN-CHLORIDE; OZONE; CHEMISTRY; ATMOSPHERE; DEPLETION; NITRATE; ICE</t>
  </si>
  <si>
    <t>The observed denitrification of the core of the polar vortex during the Antarctic spring, is the result -according to the most accepted theory- of active nitrogen oxides conversion to stable nitric acid. However, observations carried out at 64-degrees S do not reflect the expected NO2 increasing due to nitric acid photodisociation. In the present work, results of the calculation of photodisociation constants for the mentioned constituent are shown by using an unidimensional radiative model. An explanation for the low levels of the observed NO2 is suggested.</t>
  </si>
  <si>
    <t>GIL, M (corresponding author), INST NACL TECN AEROESPACIAL,E-28850 MADRID,SPAIN.</t>
  </si>
  <si>
    <t>REAL SOC ESPAN QUIMICA</t>
  </si>
  <si>
    <t>MADRID</t>
  </si>
  <si>
    <t>FACULTAD DE FISICA QUIMICA CIUDAD UNIV, 3 MADRID, SPAIN</t>
  </si>
  <si>
    <t>1130-2283</t>
  </si>
  <si>
    <t>AN QUIM</t>
  </si>
  <si>
    <t>An. Quim.</t>
  </si>
  <si>
    <t>Chemistry, Multidisciplinary</t>
  </si>
  <si>
    <t>EP780</t>
  </si>
  <si>
    <t>WOS:A1990EP78000005</t>
  </si>
  <si>
    <t>COLLINSON, JW</t>
  </si>
  <si>
    <t>TAYLOR, TN; TAYLOR, EL</t>
  </si>
  <si>
    <t>DEPOSITIONAL SETTING OF LATE CARBONIFEROUS TO TRIASSIC BIOTA IN THE TRANSANTARCTIC BASIN</t>
  </si>
  <si>
    <t>ANTARCTIC PALEOBIOLOGY: ITS ROLE IN THE RECONSTRUCTION OF GONDWANA</t>
  </si>
  <si>
    <t>WORKSHOP ON ANARCTIC PALEOBIOLOGY : ITS ROLE IN THE RECONSTRUCTION OF GONDWANA</t>
  </si>
  <si>
    <t>JUN 13-15, 1988</t>
  </si>
  <si>
    <t>OHIO STATE UNIV, COLUMBUS, OH</t>
  </si>
  <si>
    <t>OHIO STATE UNIV</t>
  </si>
  <si>
    <t>COLLINSON, JW (corresponding author), OHIO STATE UNIV,DEPT GEOL &amp; MINERAL,COLUMBUS,OH 43210, USA.</t>
  </si>
  <si>
    <t>SPRINGER-VERLAG</t>
  </si>
  <si>
    <t>0-387-97006-1</t>
  </si>
  <si>
    <t>BP62Q</t>
  </si>
  <si>
    <t>WOS:A1990BP62Q00001</t>
  </si>
  <si>
    <t>PARRISH, JT</t>
  </si>
  <si>
    <t>GONDWANAN PALEOGEOGRAPHY AND PALEOCLIMATOLOGY</t>
  </si>
  <si>
    <t>PARRISH, JT (corresponding author), UNIV ARIZONA,DEPT GEOSCI,TUCSON,AZ 85721, USA.</t>
  </si>
  <si>
    <t>Parrish, Judith/0000-0001-9873-0033</t>
  </si>
  <si>
    <t>WOS:A1990BP62Q00002</t>
  </si>
  <si>
    <t>SPICER, RA</t>
  </si>
  <si>
    <t>RECONSTRUCTING HIGH-LATITUDE CRETACEOUS VEGETATION AND CLIMATE - ARCTIC AND ANTARCTIC COMPARED</t>
  </si>
  <si>
    <t>SPICER, RA (corresponding author), UNIV OXFORD,DEPT EARTH SCI,OXFORD OX1 3PR,ENGLAND.</t>
  </si>
  <si>
    <t>WOS:A1990BP62Q00003</t>
  </si>
  <si>
    <t>CREBER, GT</t>
  </si>
  <si>
    <t>THE SOUTH POLAR FOREST ECOSYSTEM</t>
  </si>
  <si>
    <t>CREBER, GT (corresponding author), UNIV LONDON ROYAL HOLLOWAY &amp; BEDFORD NEW COLL,DEPT BIOL,EGHAM TW20 OEX,SURREY,ENGLAND.</t>
  </si>
  <si>
    <t>WOS:A1990BP62Q00004</t>
  </si>
  <si>
    <t>HAMMER, WR</t>
  </si>
  <si>
    <t>TRIASSIC TERRESTRIAL VERTEBRATE FAUNAS OF ANTARCTICA</t>
  </si>
  <si>
    <t>HAMMER, WR (corresponding author), AUGUSTANA COLL,DEPT GEOL,ROCK ISL,IL 61201, USA.</t>
  </si>
  <si>
    <t>WOS:A1990BP62Q00005</t>
  </si>
  <si>
    <t>PLAYFORD, G</t>
  </si>
  <si>
    <t>PROTEROZOIC AND PALEOZOIC PALYNOLOGY OF ANTARCTICA - A REVIEW</t>
  </si>
  <si>
    <t>PLAYFORD, G (corresponding author), UNIV QUEENSLAND,DEPT GEOL &amp; MINERAL,ST LUCIA,QLD 4067,AUSTRALIA.</t>
  </si>
  <si>
    <t>WOS:A1990BP62Q00006</t>
  </si>
  <si>
    <t>TRUSWELL, EM</t>
  </si>
  <si>
    <t>CRETACEOUS AND TERTIARY VEGETATION OF ANTARCTICA - A PALYNOLOGICAL PERSPECTIVE</t>
  </si>
  <si>
    <t>TRUSWELL, EM (corresponding author), BUR MINERAL RESOURCES GEOL &amp; GEOPHYS,CANBERRA,ACT 2601,AUSTRALIA.</t>
  </si>
  <si>
    <t>WOS:A1990BP62Q00007</t>
  </si>
  <si>
    <t>EDWARDS, D</t>
  </si>
  <si>
    <t>SILURIAN-DEVONIAN PALEOBOTANY - PROBLEMS, PROGRESS, AND POTENTIAL</t>
  </si>
  <si>
    <t>EDWARDS, D (corresponding author), UNIV COLL CARDIFF,COLL CARDIFF,DEPT GEOL,CARDIFF CF1 3YE,WALES.</t>
  </si>
  <si>
    <t>Edwards, Dianne/B-2507-2010</t>
  </si>
  <si>
    <t>WOS:A1990BP62Q00008</t>
  </si>
  <si>
    <t>ARCHANGELSKY, S</t>
  </si>
  <si>
    <t>PLANT-DISTRIBUTION IN GONDWANA DURING THE LATE PALEOZOIC</t>
  </si>
  <si>
    <t>ARCHANGELSKY, S (corresponding author), NAT SCI MUSEUM,DIV PALEOBOT,RA-1405 BUENOS AIRES,ARGENTINA.</t>
  </si>
  <si>
    <t>WOS:A1990BP62Q00009</t>
  </si>
  <si>
    <t>BOSE, MN; TAYLOR, EL; TAYLOR, TN</t>
  </si>
  <si>
    <t>GONDWANA FLORAS OF INDIA AND ANTARCTICA - A SURVEY AND APPRAISAL</t>
  </si>
  <si>
    <t>BOSE, MN (corresponding author), UNIV OSLO 1,DEPT GEOL,N-316 OSLO 3,NORWAY.</t>
  </si>
  <si>
    <t>WOS:A1990BP62Q00010</t>
  </si>
  <si>
    <t>TAYLOR, EL; TAYLOR, TN</t>
  </si>
  <si>
    <t>STRUCTURALLY PRESERVED PERMIAN AND TRIASSIC FLORAS FROM ANTARCTICA</t>
  </si>
  <si>
    <t>TAYLOR, EL (corresponding author), OHIO STATE UNIV,BYRD POLAR RES CTR,COLUMBUS,OH 43210, USA.</t>
  </si>
  <si>
    <t>WOS:A1990BP62Q00011</t>
  </si>
  <si>
    <t>PIGG, KB; TAYLOR, TN</t>
  </si>
  <si>
    <t>PERMINERALIZED GLOSSOPTERIS AND DICROIDIUM FROM ANTARCTICA</t>
  </si>
  <si>
    <t>PIGG, KB (corresponding author), ARIZONA STATE UNIV,DEPT BOT &amp; MICROBIOL,TEMPE,AZ 85287, USA.</t>
  </si>
  <si>
    <t>WOS:A1990BP62Q00012</t>
  </si>
  <si>
    <t>DELEVORYAS, T</t>
  </si>
  <si>
    <t>COMMENTS ON THE ROLE OF CYCADOPHYTES IN ANTARCTIC FOSSIL FLORAS</t>
  </si>
  <si>
    <t>DELEVORYAS, T (corresponding author), UNIV TEXAS,DEPT BOT,AUSTIN,TX 78713, USA.</t>
  </si>
  <si>
    <t>WOS:A1990BP62Q00013</t>
  </si>
  <si>
    <t>STOCKEY, RA</t>
  </si>
  <si>
    <t>ANTARCTIC AND GONDWANA CONIFERS</t>
  </si>
  <si>
    <t>STOCKEY, RA (corresponding author), UNIV ALBERTA,DEPT BOT,EDMONTON T6G 2E9,ALBERTA,CANADA.</t>
  </si>
  <si>
    <t>Stockey, Ruth A/A-3761-2014</t>
  </si>
  <si>
    <t>WOS:A1990BP62Q00014</t>
  </si>
  <si>
    <t>DRINNAN, AN; CRANE, PR</t>
  </si>
  <si>
    <t>CRETACEOUS PALEOBOTANY AND ITS BEARING ON THE BIOGEOGRAPHY OF AUSTRAL ANGIOSPERMS</t>
  </si>
  <si>
    <t>DRINNAN, AN (corresponding author), FIELD MUSEUM NAT HIST,DEPT GEOL,CHICAGO,IL 60605, USA.</t>
  </si>
  <si>
    <t>WOS:A1990BP62Q00015</t>
  </si>
  <si>
    <t>BADR, O; PROBERT, SD; OCALLAGHAN, PW</t>
  </si>
  <si>
    <t>CHLOROFLUOROCARBONS AND THE ENVIRONMENT - SCIENTIFIC, ECONOMIC, SOCIAL AND POLITICAL ISSUES</t>
  </si>
  <si>
    <t>APPLIED ENERGY</t>
  </si>
  <si>
    <t>ANTARCTIC OZONE DEPLETION; GLOBAL SEA-LEVEL; ATMOSPHERIC TRACE GASES; STRATOSPHERIC OZONE; CLIMATE CHANGE; SATELLITE MEASUREMENTS; CHLORINE; CHEMISTRY; TRENDS; IMPACT</t>
  </si>
  <si>
    <t>Chlorofluorocarbons have been among the most useful chemical compounds ever developed. However, after more than forty years of a continuously increasing rate of worldwide use in the industrial and domestic sectors, unequivocal evidence has indicated that, if released into Earth's atmosphere, they are amongst the most devastating of pollutants that could threaten the quality of life for future generations. Thus it is not surprising that, for nearly two decades, this dichotomy of interests has been a prominent issue. This report presents the scientific evidence available concerning the impacts of chlorofluorocarbons on the ambient environment. Regional, national and international policies adopted to try to curb their emissions into the atmosphere are summarised. Economic and social consequences of these policies are discussed, together with some of the available and recommended technological solutions to the environmental problem. It is believed that agreements reached internationally to date are insufficient to ensure the adequate protection of the environment. Even an immediate total ban on the production and use of such chemical compounds would not lead to a reversal of the environmental degradation for at least a century, due to the chlorofluorocarbons already in the atmosphere.</t>
  </si>
  <si>
    <t>BADR, O (corresponding author), CRANFIELD INST TECHNOL,DEPT APPL ENERGY,CRANFIELD MK43 0AL,BEDS,ENGLAND.</t>
  </si>
  <si>
    <t>ELSEVIER SCI LTD</t>
  </si>
  <si>
    <t>THE BOULEVARD, LANGFORD LANE, KIDLINGTON, OXFORD, OXON, ENGLAND OX5 1GB</t>
  </si>
  <si>
    <t>0306-2619</t>
  </si>
  <si>
    <t>APPL ENERG</t>
  </si>
  <si>
    <t>Appl. Energy</t>
  </si>
  <si>
    <t>10.1016/0306-2619(90)90006-Y</t>
  </si>
  <si>
    <t>Energy &amp; Fuels; Engineering, Chemical</t>
  </si>
  <si>
    <t>Science Citation Index Expanded (SCI-EXPANDED); Social Science Citation Index (SSCI)</t>
  </si>
  <si>
    <t>Energy &amp; Fuels; Engineering</t>
  </si>
  <si>
    <t>EQ115</t>
  </si>
  <si>
    <t>WOS:A1990EQ11500001</t>
  </si>
  <si>
    <t>SILFER, JA; ENGEL, MH; MACKO, SA</t>
  </si>
  <si>
    <t>THE EFFECT OF HYDROTHERMAL PROCESSES ON THE DISTRIBUTION AND STEREOCHEMISTRY OF AMINO-ACIDS IN RECENT ANTARCTIC SEDIMENTS</t>
  </si>
  <si>
    <t>APPLIED GEOCHEMISTRY</t>
  </si>
  <si>
    <t>SYMP AT THE 3RD CHEMICAL CONGRESS OF AMERICA AND THE 195TH NATIONAL MEETING OF THE AMERICAN CHEMICAL SOC - ORGANIC MATTER IN HYDROTHERMAL SYSTEMS</t>
  </si>
  <si>
    <t>JUN 05-10, 1988</t>
  </si>
  <si>
    <t>TORONTO, CANADA</t>
  </si>
  <si>
    <t>UNIV OKLAHOMA,CTR ENERGY,SCH GEOL &amp; GEOPHYS,100 E BOYD ST,NORMAN,OK 73019</t>
  </si>
  <si>
    <t>University of Oklahoma System; University of Oklahoma - Norman</t>
  </si>
  <si>
    <t>Macko, Stephen/K-4588-2015</t>
  </si>
  <si>
    <t>0883-2927</t>
  </si>
  <si>
    <t>APPL GEOCHEM</t>
  </si>
  <si>
    <t>Appl. Geochem.</t>
  </si>
  <si>
    <t>JAN-MAR</t>
  </si>
  <si>
    <t>10.1016/0883-2927(90)90046-8</t>
  </si>
  <si>
    <t>CX070</t>
  </si>
  <si>
    <t>WOS:A1990CX07000017</t>
  </si>
  <si>
    <t>SINQUE, C; KOBLITZ, S; COSTA, LM</t>
  </si>
  <si>
    <t>OCCURRENCE OF ANTARCTIC FISH LARVAE IN THE SOUTHERN DRAKE PASSAGE AND IN THE BRANSFIELD STRAIT DURING SIBEX-II (1985)</t>
  </si>
  <si>
    <t>ARQUIVOS DE BIOLOGIA E TECNOLOGIA</t>
  </si>
  <si>
    <t>SINQUE, C (corresponding author), UNIV FED PARANA,CTR BIOL MARINHA,AV BEIRA MAR S-NO 83200,PARANAGUA,PARANA,BRAZIL.</t>
  </si>
  <si>
    <t>INST TECNOLOGIA PARANA</t>
  </si>
  <si>
    <t>CURITIBA-PARANA</t>
  </si>
  <si>
    <t>RUA PROF ALGACYR MUNHOZ MAEDER 3775-CIC, 81310-020 CURITIBA-PARANA, BRAZIL</t>
  </si>
  <si>
    <t>0365-0979</t>
  </si>
  <si>
    <t>ARQ BIOL TECNOL</t>
  </si>
  <si>
    <t>Arq. Biol. Tecnol.</t>
  </si>
  <si>
    <t>Biology</t>
  </si>
  <si>
    <t>Life Sciences &amp; Biomedicine - Other Topics</t>
  </si>
  <si>
    <t>DW858</t>
  </si>
  <si>
    <t>WOS:A1990DW85800002</t>
  </si>
  <si>
    <t>DICK, AL; SHEPPARD, DS; PATTERSON, JE</t>
  </si>
  <si>
    <t>MERCURY CONTENT OF ANTARCTIC SURFACE SNOW - INITIAL RESULTS</t>
  </si>
  <si>
    <t>ATMOSPHERIC ENVIRONMENT PART A-GENERAL TOPICS</t>
  </si>
  <si>
    <t>INTERNATIONAL CONF ON TROPICAL MICROMETEOROLOGY AND AIR POLLUTION</t>
  </si>
  <si>
    <t>FEB 15-19, 1988</t>
  </si>
  <si>
    <t>NEW DELHI, INDIA</t>
  </si>
  <si>
    <t>DICK, AL (corresponding author), DSIR,DIV CHEM,PETONE,NEW ZEALAND.</t>
  </si>
  <si>
    <t>0004-6981</t>
  </si>
  <si>
    <t>ATMOS ENVIRON A-GEN</t>
  </si>
  <si>
    <t>10.1016/0960-1686(90)90299-3</t>
  </si>
  <si>
    <t>Environmental Sciences; Meteorology &amp; Atmospheric Sciences</t>
  </si>
  <si>
    <t>Environmental Sciences &amp; Ecology; Meteorology &amp; Atmospheric Sciences</t>
  </si>
  <si>
    <t>DA681</t>
  </si>
  <si>
    <t>WOS:A1990DA68100027</t>
  </si>
  <si>
    <t>BOUTRON, CF; BOLSHOV, MA; KOLOSHNIKOV, VG; PATTERSON, CC; BARKOV, NI</t>
  </si>
  <si>
    <t>DIRECT DETERMINATION OF LEAD IN VOSTOK ANTARCTIC ANCIENT ICE BY LASER-EXCITED ATOMIC FLUORESCENCE SPECTROMETRY</t>
  </si>
  <si>
    <t>ACAD SCI USSR, INST SPECT, TROITSK 142092, USSR; CALTECH, DIV GEOL &amp; PLANETARY SCI 17025, PASADENA, CA 91125 USA; ARCTIC &amp; ANTARCTIC RES INST, LENINGRAD, USSR</t>
  </si>
  <si>
    <t>Russian Academy of Sciences; Institute of Spectroscopy; California Institute of Technology; Arctic &amp; Antarctic Research Institute</t>
  </si>
  <si>
    <t>BOUTRON, CF (corresponding author), CNRS, GLACIOL &amp; GEOPHYS ENVIRONM, 54 RUE MOLIERE, DOMAINE UNIV, BP 96, F-38402 ST MARTIN DHERES, FRANCE.</t>
  </si>
  <si>
    <t>Bolshov, Mikhail/J-2249-2012</t>
  </si>
  <si>
    <t>THE BOULEVARD, LANGFORD LANE, KIDLINGTON, OXFORD OX5 1GB, ENGLAND</t>
  </si>
  <si>
    <t>10.1016/0960-1686(90)90511-K</t>
  </si>
  <si>
    <t>DW852</t>
  </si>
  <si>
    <t>WOS:A1990DW85200016</t>
  </si>
  <si>
    <t>HAMILTON, LJ</t>
  </si>
  <si>
    <t>TEMPERATURE INVERSIONS AT INTERMEDIATE DEPTHS IN THE ANTARCTIC INTERMEDIATE WATERS OF THE SOUTH-WESTERN PACIFIC</t>
  </si>
  <si>
    <t>AUSTRALIAN JOURNAL OF MARINE AND FRESHWATER RESEARCH</t>
  </si>
  <si>
    <t>HAMILTON, LJ (corresponding author), DEF SCI &amp; TECHNOL ORG,WEAP SYST RES LAB,DIV MARITIME SYST,POB 706,DARLINGHURST,NSW 2010,AUSTRALIA.</t>
  </si>
  <si>
    <t>HAMILTON, Les/A-6044-2008</t>
  </si>
  <si>
    <t>C S I R O PUBLICATIONS</t>
  </si>
  <si>
    <t>COLLINGWOOD</t>
  </si>
  <si>
    <t>150 OXFORD ST, PO BOX 1139, COLLINGWOOD VICTORIA 3066, AUSTRALIA</t>
  </si>
  <si>
    <t>0067-1940</t>
  </si>
  <si>
    <t>AUST J MAR FRESH RES</t>
  </si>
  <si>
    <t>Fisheries; Limnology; Marine &amp; Freshwater Biology; Oceanography</t>
  </si>
  <si>
    <t>Fisheries; Marine &amp; Freshwater Biology; Oceanography</t>
  </si>
  <si>
    <t>DM664</t>
  </si>
  <si>
    <t>WOS:A1990DM66400002</t>
  </si>
  <si>
    <t>POPLE, A; SIMPSON, RD; CAIRNS, SC</t>
  </si>
  <si>
    <t>AN INCIDENT OF SOUTHERN-OCEAN OIL POLLUTION - EFFECTS OF A SPILLAGE OF DIESEL FUEL ON THE ROCKY SHORE OF MACQUARIE-ISLAND (SUB-ANTARCTIC)</t>
  </si>
  <si>
    <t>POPLE, A (corresponding author), UNIV NEW ENGLAND,DEPT ZOOL,ARMIDALE,NSW 2351,AUSTRALIA.</t>
  </si>
  <si>
    <t>DW657</t>
  </si>
  <si>
    <t>WOS:A1990DW65700004</t>
  </si>
  <si>
    <t>VALBONESI, A; LUPORINI, P</t>
  </si>
  <si>
    <t>A NEW SPECIES OF URONYCHIA (CILIOPHORA, HYPOTRICHIDA) FROM ANTARCTICA - URONYCHIA-ANTARCTICA</t>
  </si>
  <si>
    <t>BOLLETTINO DI ZOOLOGIA</t>
  </si>
  <si>
    <t>ANTARCTIC MICROFAUNA; CILIATES; URONYCHIA; TAXONOMY</t>
  </si>
  <si>
    <t>A new species of Uronychia, U. antarctica, was collected from marine sand sediments of Terra Nova Bay (Ross Sea, Antarctica) and studied by means of scanning electron microscopical observations. It is a medium-sized ciliate (54 x 45-mu-m) characterized by an anterior set of nine adoral ciliary membranelles, and a mid-dorsal kinety (or kinety No. 4) which terminates at the level of the cell equator and contains no more than 23 bristle cilia.</t>
  </si>
  <si>
    <t>VALBONESI, A (corresponding author), UNIV CAMERINO,DIPARTIMENTO BIOL MOLEC CELLULARE &amp; ANIM,VIA F CAMERINI 2,I-62032 CAMERINO,ITALY.</t>
  </si>
  <si>
    <t>UNIONE ZOOLOGICA ITALIANA</t>
  </si>
  <si>
    <t>CAMERINO</t>
  </si>
  <si>
    <t>DIPARTIMENTO 62032 CAMERINO, ITALY ANIMALE, UNIVERSITA CAMERINO,</t>
  </si>
  <si>
    <t>0373-4137</t>
  </si>
  <si>
    <t>B ZOOL</t>
  </si>
  <si>
    <t>Boll. Zool.</t>
  </si>
  <si>
    <t>10.1080/11250009009355721</t>
  </si>
  <si>
    <t>FM622</t>
  </si>
  <si>
    <t>WOS:A1990FM62200011</t>
  </si>
  <si>
    <t>OPPENHEIM, DR; PATERSON, DM</t>
  </si>
  <si>
    <t>THE FINE-STRUCTURE OF AN ALGAL MAT FROM A FRESH-WATER MARITIME ANTARCTIC LAKE</t>
  </si>
  <si>
    <t>CANADIAN JOURNAL OF BOTANY-REVUE CANADIENNE DE BOTANIQUE</t>
  </si>
  <si>
    <t>COMMUNITY STRUCTURE; BAJA-CALIFORNIA; LAGUNA-MORMONA; COLONIZATION; PERIPHYTON; ASSEMBLAGES; DIATOMS</t>
  </si>
  <si>
    <t>UNIV BRISTOL, DEPT BOT, BRISTOL BS8 1UG, AVON, ENGLAND</t>
  </si>
  <si>
    <t>University of Bristol</t>
  </si>
  <si>
    <t>PORTSMOUTH POLYTECH, SCH BIOL SCI, KING HENRY ST, PORTSMOUTH PO1 2DY, ENGLAND.</t>
  </si>
  <si>
    <t>Paterson, David/D-5202-2013</t>
  </si>
  <si>
    <t>Paterson, David/0000-0003-1174-6476</t>
  </si>
  <si>
    <t>CANADIAN SCIENCE PUBLISHING</t>
  </si>
  <si>
    <t>OTTAWA</t>
  </si>
  <si>
    <t>65 AURIGA DR, SUITE 203, OTTAWA, ON K2E 7W6, CANADA</t>
  </si>
  <si>
    <t>0008-4026</t>
  </si>
  <si>
    <t>CAN J BOT</t>
  </si>
  <si>
    <t>Can. J. Bot.-Rev. Can. Bot.</t>
  </si>
  <si>
    <t>JAN</t>
  </si>
  <si>
    <t>10.1139/b90-024</t>
  </si>
  <si>
    <t>Plant Sciences</t>
  </si>
  <si>
    <t>CQ247</t>
  </si>
  <si>
    <t>WOS:A1990CQ24700024</t>
  </si>
  <si>
    <t>DETRICH, HW; NEIGHBORS, BW; SLOBODA, RD; WILLIAMS, RC</t>
  </si>
  <si>
    <t>MICROTUBULE-ASSOCIATED PROTEINS FROM ANTARCTIC FISHES</t>
  </si>
  <si>
    <t>CELL MOTILITY AND THE CYTOSKELETON</t>
  </si>
  <si>
    <t>DARTMOUTH COLL, DEPT BIOL SCI, HANOVER, NH 03755 USA; VANDERBILT UNIV, DEPT MOLEC BIOL, NASHVILLE, TN 37240 USA</t>
  </si>
  <si>
    <t>Dartmouth College; Vanderbilt University</t>
  </si>
  <si>
    <t>NORTHEASTERN UNIV, DEPT BIOL, 360 HUNTINGTON AVE, BOSTON, MA 02115 USA.</t>
  </si>
  <si>
    <t>NIGMS NIH HHS [GM25638] Funding Source: Medline</t>
  </si>
  <si>
    <t>NIGMS NIH HHS(United States Department of Health &amp; Human ServicesNational Institutes of Health (NIH) - USANIH National Institute of General Medical Sciences (NIGMS))</t>
  </si>
  <si>
    <t>WILEY-LISS</t>
  </si>
  <si>
    <t>HOBOKEN</t>
  </si>
  <si>
    <t>DIV JOHN WILEY &amp; SONS INC, 111 RIVER ST, HOBOKEN, NJ 07030 USA</t>
  </si>
  <si>
    <t>0886-1544</t>
  </si>
  <si>
    <t>CELL MOTIL CYTOSKEL</t>
  </si>
  <si>
    <t>Cell Motil. Cytoskeleton</t>
  </si>
  <si>
    <t>10.1002/cm.970170305</t>
  </si>
  <si>
    <t>Cell Biology</t>
  </si>
  <si>
    <t>EH025</t>
  </si>
  <si>
    <t>WOS:A1990EH02500004</t>
  </si>
  <si>
    <t>DAVINO, R; CAMARDELLA, L; CARRATORE, V; PRISCO, G</t>
  </si>
  <si>
    <t>THE AMINO-ACID-SEQUENCE OF THE ALPHA-CHAIN OF HB-2 COMPLETES THE PRIMARY STRUCTURE OF THE HEMOGLOBINS OF THE ANTARCTIC FISH NOTOTHENIA-CORIICEPS-NEGLECTA</t>
  </si>
  <si>
    <t>COMPARATIVE BIOCHEMISTRY AND PHYSIOLOGY B-BIOCHEMISTRY &amp; MOLECULAR BIOLOGY</t>
  </si>
  <si>
    <t>TROUT SALMO-IRIDEUS; BETA-CHAINS; IV</t>
  </si>
  <si>
    <t>1. The blood of Notothenia coriiceps neglecta (a cold-adapted notothenioid fish, widely distributed in Antarctic waters, and characterized by a relatively low content of erythrocytes and hemoglobin), contains two hemoglobin components, Hb 1 and Hb 2; the amino acid sequences of the beta-chain of Hb 1 and Hb 2 are identical. 2. The amino acid sequence of the alpha-chain of Hb 2 has been established, thus completing the elucidation of the primary structure of the two hemoglobins.</t>
  </si>
  <si>
    <t>DAVINO, R (corresponding author), CNR,INST PROT BIOCHEM &amp; ENZYMOL,VIA MARCONI 10,I-80125 NAPLES,ITALY.</t>
  </si>
  <si>
    <t>0305-0491</t>
  </si>
  <si>
    <t>COMP BIOCHEM PHYS B</t>
  </si>
  <si>
    <t>Comp. Biochem. Physiol. B-Biochem. Mol. Biol.</t>
  </si>
  <si>
    <t>10.1016/0305-0491(90)90125-D</t>
  </si>
  <si>
    <t>Biochemistry &amp; Molecular Biology; Zoology</t>
  </si>
  <si>
    <t>EQ435</t>
  </si>
  <si>
    <t>WOS:A1990EQ43500028</t>
  </si>
  <si>
    <t>DAVINO, R; CARUSO, C; SCHININA, ME; RUTIGLIANO, B; ROMANO, M; CAMARDELLA, L; BOSSA, F; BARRA, D; DIPRISCO, G</t>
  </si>
  <si>
    <t>HEMOGLOBIN FROM THE ANTARCTIC FISH NOTOTHENIA-CORIICEPS-NEGLECTA - AMINO-ACID-SEQUENCE OF THE BETA CHAIN</t>
  </si>
  <si>
    <t>UNIV ROME LA SAPIENZA,CNR,CTR MOLEC BIOL,I-00185 ROME,ITALY</t>
  </si>
  <si>
    <t>Consiglio Nazionale delle Ricerche (CNR); Sapienza University Rome</t>
  </si>
  <si>
    <t>caruso, carla/AAC-4123-2019; Barra, Donatella/D-1236-2011</t>
  </si>
  <si>
    <t>caruso, carla/0000-0002-2482-8254;</t>
  </si>
  <si>
    <t>10.1016/0305-0491(90)90390-F</t>
  </si>
  <si>
    <t>DJ009</t>
  </si>
  <si>
    <t>WOS:A1990DJ00900026</t>
  </si>
  <si>
    <t>CLARKE, A; BROWN, JH; HOLMES, LJ</t>
  </si>
  <si>
    <t>THE BIOCHEMICAL-COMPOSITION OF EGGS FROM MACROBRACHIUM-ROSENBERGII IN RELATION TO EMBRYONIC-DEVELOPMENT</t>
  </si>
  <si>
    <t>UNIV STIRLING,INST AQUACULTURE,STIRLING FK9 4LA,SCOTLAND</t>
  </si>
  <si>
    <t>University of Stirling</t>
  </si>
  <si>
    <t>CLARKE, A (corresponding author), NERC,BRITISH ANTARCTIC SURVEY,MADINGLEY RD,CAMBRIDGE CB3 0ET,ENGLAND.</t>
  </si>
  <si>
    <t>10.1016/0305-0491(90)90048-X</t>
  </si>
  <si>
    <t>DM348</t>
  </si>
  <si>
    <t>WOS:A1990DM34800014</t>
  </si>
  <si>
    <t>ADAMSON, E; POST, A; ADAMSON, H</t>
  </si>
  <si>
    <t>BALTSCHEFFSKY, M</t>
  </si>
  <si>
    <t>PHOTOSYNTHESIS IN GRIMMIA-ANTARCTICI, AN ENDEMIC ANTARCTIC BRYOPHYTE, IS LIMITED BY CARBON-DIOXIDE</t>
  </si>
  <si>
    <t>CURRENT RESEARCH IN PHOTOSYNTHESIS, VOLS 1-4</t>
  </si>
  <si>
    <t>8TH INTERNATIONAL CONGRESS ON PHOTOSYNTHESIS</t>
  </si>
  <si>
    <t>AUG 06-11, 1989</t>
  </si>
  <si>
    <t>UNIV STOCKHOLM, STOCKHOLM, SWEDEN</t>
  </si>
  <si>
    <t>UNIV STOCKHOLM</t>
  </si>
  <si>
    <t>KLUWER ACADEMIC PUBL</t>
  </si>
  <si>
    <t>DORDRECHT</t>
  </si>
  <si>
    <t>0-7923-0587-6</t>
  </si>
  <si>
    <t>D639</t>
  </si>
  <si>
    <t>D642</t>
  </si>
  <si>
    <t>Biochemistry &amp; Molecular Biology; Biology; Plant Sciences; Genetics &amp; Heredity</t>
  </si>
  <si>
    <t>Biochemistry &amp; Molecular Biology; Life Sciences &amp; Biomedicine - Other Topics; Plant Sciences; Genetics &amp; Heredity</t>
  </si>
  <si>
    <t>BS76Q</t>
  </si>
  <si>
    <t>WOS:A1990BS76Q00770</t>
  </si>
  <si>
    <t>POST, A; ADAMSON, E; ADAMSON, H</t>
  </si>
  <si>
    <t>PHOTOINHIBITION AND RECOVERY OF PHOTOSYNTHESIS IN ANTARCTIC BRYOPHYTES UNDER FIELD CONDITIONS</t>
  </si>
  <si>
    <t>D635</t>
  </si>
  <si>
    <t>D638</t>
  </si>
  <si>
    <t>WOS:A1990BS76Q00769</t>
  </si>
  <si>
    <t>MIKHNEVSKI, N; VELCHEV, K</t>
  </si>
  <si>
    <t>SOME RESULTS OF AEROSOL MEASUREMENTS CARRIED OUT DURING THE 33RD SOVIET ANTARCTIC EXPEDITION</t>
  </si>
  <si>
    <t>DOKLADI NA BOLGARSKATA AKADEMIYA NA NAUKITE</t>
  </si>
  <si>
    <t>BULGARIAN ACAD SCI,INST HYDROL &amp; METEOROL,BU-1113 SOFIA,BULGARIA</t>
  </si>
  <si>
    <t>Bulgarian Academy of Sciences</t>
  </si>
  <si>
    <t>MIKHNEVSKI, N (corresponding author), BULGARIAN ACAD SCI,INST GEOPHYS,BU-1113 SOFIA,BULGARIA.</t>
  </si>
  <si>
    <t>ACAD BULGARE DES SCIENCES</t>
  </si>
  <si>
    <t>SOFIA</t>
  </si>
  <si>
    <t>BIBLIOTHEQUE 1 RUE 15 NOEMVRI, 1040 SOFIA, BULGARIA</t>
  </si>
  <si>
    <t>0861-1459</t>
  </si>
  <si>
    <t>DOKL BOLG AKAD NAUK</t>
  </si>
  <si>
    <t>DP970</t>
  </si>
  <si>
    <t>WOS:A1990DP97000006</t>
  </si>
  <si>
    <t>ADJAROVA, L; ANTONOV, A; MIKHNEVSKI, N</t>
  </si>
  <si>
    <t>STUDY OF THE CONTENT OF TECHNOGENEOUS GAMMA-EMITTING RADIONUCLIDES IN ANTARCTIC SNOW SAMPLES</t>
  </si>
  <si>
    <t>BULGARIAN ACAD SCI,DEPT HYDROL &amp; METEOROL,BU-1113 SOFIA,BULGARIA; BULGARIAN ACAD SCI,INST HYDROL &amp; METEOROL,BU-1113 SOFIA,BULGARIA</t>
  </si>
  <si>
    <t>Bulgarian Academy of Sciences; Bulgarian Academy of Sciences</t>
  </si>
  <si>
    <t>ADJAROVA, L (corresponding author), REG DEPT HYDROL &amp; METEOROL,PLOVDIV,BULGARIA.</t>
  </si>
  <si>
    <t>DF423</t>
  </si>
  <si>
    <t>WOS:A1990DF42300012</t>
  </si>
  <si>
    <t>ALEXEYEV, GV; PODGORNYI, IA; SVYASHCHENNIKOV, PN</t>
  </si>
  <si>
    <t>ADVECTIVE-RADIATION CLIMATIC VARIATIONS</t>
  </si>
  <si>
    <t>DOKLADY AKADEMII NAUK SSSR</t>
  </si>
  <si>
    <t>ALEXEYEV, GV (corresponding author), ARCTIC &amp; ANTARCTIC SCI RES INST,LENINGRAD,USSR.</t>
  </si>
  <si>
    <t>Sviashchennikov, Pavel/M-1736-2015</t>
  </si>
  <si>
    <t>0002-3264</t>
  </si>
  <si>
    <t>DOKL AKAD NAUK SSSR+</t>
  </si>
  <si>
    <t>EZ803</t>
  </si>
  <si>
    <t>WOS:A1990EZ80300013</t>
  </si>
  <si>
    <t>SYTINSKII, AD; OBORIN, DA</t>
  </si>
  <si>
    <t>ON THE DEPENDENCE OF THE GLOBAL CIRCULATION OF ATMOSPHERE ON PROCESSES IN INTERPLANETARY MEDIUM</t>
  </si>
  <si>
    <t>SYTINSKII, AD (corresponding author), ARCTIC &amp; ANTARCTIC RES INST,LENINGRAD,USSR.</t>
  </si>
  <si>
    <t>DZ002</t>
  </si>
  <si>
    <t>WOS:A1990DZ00200015</t>
  </si>
  <si>
    <t>WOLFF, JO; IVCHENKO, VO; KLEPIKOV, AV; OLBERS, D</t>
  </si>
  <si>
    <t>ON THE DYNAMICS OF ZONAL FLOWS IN THE OCEAN</t>
  </si>
  <si>
    <t>ARCTIC &amp; ANTARCTIC RES INST,LENINGRAD,USSR; ALFRED WEGENER POLAR &amp; MARINE RES INST,BREMERHAVEN,GERMANY</t>
  </si>
  <si>
    <t>Arctic &amp; Antarctic Research Institute; Helmholtz Association; Alfred Wegener Institute, Helmholtz Centre for Polar &amp; Marine Research</t>
  </si>
  <si>
    <t>WOLFF, JO (corresponding author), MAX PLANCK INST METEREOL,HAMBURG,GERMANY.</t>
  </si>
  <si>
    <t>Wolff, Joerg-Olaf/F-8248-2010</t>
  </si>
  <si>
    <t>Wolff, Joerg-Olaf/0000-0001-7037-7688</t>
  </si>
  <si>
    <t>WOS:A1990DZ00200047</t>
  </si>
  <si>
    <t>ON THE INFLUENCE OF TOPOGRAPHY ON THE DYNAMICS OF ZONAL FLOWS IN THE OCEAN</t>
  </si>
  <si>
    <t>LENINGRAD ARCTIC &amp; ANTARCTIC RES INST,LENINGRAD,USSR; ALFRED WEGENER POLAR &amp; MARINE RES INST,BREMERHAVEN,GERMANY</t>
  </si>
  <si>
    <t>WOLFF, JO (corresponding author), MAX PLANCK INST METEOROL,HAMBURG,GERMANY.</t>
  </si>
  <si>
    <t>EA567</t>
  </si>
  <si>
    <t>WOS:A1990EA56700050</t>
  </si>
  <si>
    <t>ROMANOV, VF; POROSHIN, AI</t>
  </si>
  <si>
    <t>ON THE NONZONAL DYNAMIC-STATISTICAL SIMULATION OF THE ANNUAL CYCLE OF MEAN MULTYEAR GENERAL ATMOSPHERIC CIRCULATION IN THE SOUTHERN-HEMISPHERE</t>
  </si>
  <si>
    <t>ROMANOV, VF (corresponding author), ARCTIC &amp; ANTARCTIC RES INST,LENINGRAD,USSR.</t>
  </si>
  <si>
    <t>CX237</t>
  </si>
  <si>
    <t>WOS:A1990CX23700015</t>
  </si>
  <si>
    <t>GURETSKII, VV; DANILOV, AI</t>
  </si>
  <si>
    <t>ON THE MERIDIONAL EXCHANGE AND INTERACTION BETWEEN THE WATERS OF WEDDELL GYRE AND ANTARCTIC CIRCUMPOLAR CURRENT</t>
  </si>
  <si>
    <t>GURETSKII, VV (corresponding author), ARCTIC &amp; ANTARCTIC RES INST,LENINGRAD,USSR.</t>
  </si>
  <si>
    <t>DJ363</t>
  </si>
  <si>
    <t>WOS:A1990DJ36300052</t>
  </si>
  <si>
    <t>RYCROFT, MJ</t>
  </si>
  <si>
    <t>HOCKING, WK; BOWHILL, SA; LABITZKE, K; RYCROFT, MJ</t>
  </si>
  <si>
    <t>QUO-VADIMUS RE THE SPRINGTIME ANTARCTIC OZONE DEPLETION</t>
  </si>
  <si>
    <t>EARTHS MIDDLE ATMOSPHERE</t>
  </si>
  <si>
    <t>ADVANCES IN SPACE RESEARCH</t>
  </si>
  <si>
    <t>WORKSHOP/SYMP AT THE COSPAR 27TH PLENARY MEETING ON THE EARTHS MIDDLE ATMOSPHERE</t>
  </si>
  <si>
    <t>JUL 18-29, 1988</t>
  </si>
  <si>
    <t>ESPOO, FINLAND</t>
  </si>
  <si>
    <t>PERGAMON PRESS LTD</t>
  </si>
  <si>
    <t>0-08-040767-6</t>
  </si>
  <si>
    <t>ADV SPACE RES-SERIES</t>
  </si>
  <si>
    <t>10.1016/0273-1177(90)90045-2</t>
  </si>
  <si>
    <t>Geosciences, Multidisciplinary; Meteorology &amp; Atmospheric Sciences</t>
  </si>
  <si>
    <t>Geology; Meteorology &amp; Atmospheric Sciences</t>
  </si>
  <si>
    <t>BR23J</t>
  </si>
  <si>
    <t>WOS:A1990BR23J00044</t>
  </si>
  <si>
    <t>FELLER, G; THIRY, M; ARPIGNY, JL; MERGEAY, M; GERDAY, C</t>
  </si>
  <si>
    <t>LIPASES FROM PSYCHROTROPHIC ANTARCTIC BACTERIA</t>
  </si>
  <si>
    <t>FEMS MICROBIOLOGY LETTERS</t>
  </si>
  <si>
    <t>EUROGENTEC SA,LIEGE,BELGIUM; CTR ETUD ENERGIE NUCL,GENET &amp; BIOTECHNOL LAB,MOL,BELGIUM</t>
  </si>
  <si>
    <t>Belgian Nuclear Research Centre (SCK CEN)</t>
  </si>
  <si>
    <t>FELLER, G (corresponding author), UNIV LIEGE,INST CHIM B6,BIOCHIM,B-4000 LIEGE,BELGIUM.</t>
  </si>
  <si>
    <t>Mergeay, Max/H-2003-2011</t>
  </si>
  <si>
    <t>0378-1097</t>
  </si>
  <si>
    <t>FEMS MICROBIOL LETT</t>
  </si>
  <si>
    <t>FEMS Microbiol. Lett.</t>
  </si>
  <si>
    <t>JAN 1</t>
  </si>
  <si>
    <t>1-3</t>
  </si>
  <si>
    <t>Microbiology</t>
  </si>
  <si>
    <t>CH146</t>
  </si>
  <si>
    <t>WOS:A1990CH14600043</t>
  </si>
  <si>
    <t>DAVISON, W; FRANKLIN, CE; CAREY, PW</t>
  </si>
  <si>
    <t>OXYGEN-UPTAKE IN THE ANTARCTIC TELEOST PAGOTHENIA-BORCHGREVINKI - LIMITATIONS IMPOSED BY X-CELL GILL DISEASE</t>
  </si>
  <si>
    <t>FISH PHYSIOLOGY AND BIOCHEMISTRY</t>
  </si>
  <si>
    <t>DAVISON, W (corresponding author), UNIV CANTERBURY,DEPT ZOOL,CHRISTCHURCH 1,NEW ZEALAND.</t>
  </si>
  <si>
    <t>Franklin, Craig/G-7343-2012</t>
  </si>
  <si>
    <t>Franklin, Craig/0000-0003-1315-3797</t>
  </si>
  <si>
    <t>KUGLER PUBLICATIONS BV</t>
  </si>
  <si>
    <t>PO BOX 11188, 1001 GD AMSTERDAM, NETHERLANDS</t>
  </si>
  <si>
    <t>0920-1742</t>
  </si>
  <si>
    <t>FISH PHYSIOL BIOCHEM</t>
  </si>
  <si>
    <t>Fish Physiol. Biochem.</t>
  </si>
  <si>
    <t>10.1007/BF00004433</t>
  </si>
  <si>
    <t>Biochemistry &amp; Molecular Biology; Fisheries; Physiology</t>
  </si>
  <si>
    <t>CP454</t>
  </si>
  <si>
    <t>WOS:A1990CP45400008</t>
  </si>
  <si>
    <t>RADTKE, RL; HOURIGAN, TF</t>
  </si>
  <si>
    <t>AGE AND GROWTH OF THE ANTARCTIC FISH NOTOTHENIOPS-NUDIFRONS</t>
  </si>
  <si>
    <t>FISHERY BULLETIN</t>
  </si>
  <si>
    <t>UNIV HAWAII, DEPT ZOOL, HONOLULU, HI 96822 USA</t>
  </si>
  <si>
    <t>University of Hawaii System</t>
  </si>
  <si>
    <t>RADTKE, RL (corresponding author), UNIV HAWAII, HAWAII INST GEOPHYS, HONOLULU, HI 96822 USA.</t>
  </si>
  <si>
    <t>NATL MARINE FISHERIES SERVICE SCIENTIFIC PUBL OFFICE</t>
  </si>
  <si>
    <t>SEATTLE</t>
  </si>
  <si>
    <t>7600 SAND POINT WAY NE BIN C15700, SEATTLE, WA 98115 USA</t>
  </si>
  <si>
    <t>0090-0656</t>
  </si>
  <si>
    <t>1937-4518</t>
  </si>
  <si>
    <t>FISH B-NOAA</t>
  </si>
  <si>
    <t>Fish. Bull.</t>
  </si>
  <si>
    <t>Fisheries</t>
  </si>
  <si>
    <t>ED921</t>
  </si>
  <si>
    <t>WOS:A1990ED92100013</t>
  </si>
  <si>
    <t>KAPPEN, L; MEYER, M; BOLTER, M</t>
  </si>
  <si>
    <t>ECOLOGICAL AND PHYSIOLOGICAL INVESTIGATIONS IN CONTINENTAL ANTARCTIC CRYPTOGAMS .1. VEGETATION PATTERN AND ITS RELATION TO SNOW COVER ON A HILL NEAR CASEY STATION, WILKES LAND</t>
  </si>
  <si>
    <t>FLORA</t>
  </si>
  <si>
    <t>UNIV KIEL,INST POLAROKOL,W-2300 KIEL 1,GERMANY</t>
  </si>
  <si>
    <t>University of Kiel</t>
  </si>
  <si>
    <t>KAPPEN, L (corresponding author), UNIV KIEL,INST ORAL HLTH RES,OLSHAUSENSTR 40,W-2300 KIEL 1,GERMANY.</t>
  </si>
  <si>
    <t>GUSTAV FISCHER VERLAG JENA</t>
  </si>
  <si>
    <t>JENA</t>
  </si>
  <si>
    <t>VILLENGANG 2, D-07745 JENA, GERMANY</t>
  </si>
  <si>
    <t>0367-2530</t>
  </si>
  <si>
    <t>Flora</t>
  </si>
  <si>
    <t>Plant Sciences; Ecology</t>
  </si>
  <si>
    <t>Plant Sciences; Environmental Sciences &amp; Ecology</t>
  </si>
  <si>
    <t>DJ875</t>
  </si>
  <si>
    <t>WOS:A1990DJ87500005</t>
  </si>
  <si>
    <t>STARK, AA</t>
  </si>
  <si>
    <t>KALDEICH, B</t>
  </si>
  <si>
    <t>SUBMILLIMETER ASTRONOMY FROM THE ANTARCTIC PLATEAU</t>
  </si>
  <si>
    <t>FROM GROUND-BASED TO SPACE-BORNE SUB-MM ASTRONOMY</t>
  </si>
  <si>
    <t>ESA SPECIAL PUBLICATIONS</t>
  </si>
  <si>
    <t>29TH LIEGE INTERNATIONAL ASTROPHYSICAL COLLOQUIUM : FROM GROUND-BASED TO SPACE-BORNE SUB-MM ASTRONOMY</t>
  </si>
  <si>
    <t>JUL 03-05, 1990</t>
  </si>
  <si>
    <t>UNIV LIEGE, LIEGE, BELGIUM</t>
  </si>
  <si>
    <t>UNIV LIEGE</t>
  </si>
  <si>
    <t>SUBMILLIMETER TELESCOPE</t>
  </si>
  <si>
    <t>Stark, Antony/0000-0002-2718-9996</t>
  </si>
  <si>
    <t>EUROPEAN SPACE AGENCY</t>
  </si>
  <si>
    <t>PARIS</t>
  </si>
  <si>
    <t>92-9092-098-X</t>
  </si>
  <si>
    <t>ESA SP PUBL</t>
  </si>
  <si>
    <t>BS70A</t>
  </si>
  <si>
    <t>WOS:A1990BS70A00049</t>
  </si>
  <si>
    <t>WIESE, K; MARSCHALL, HP</t>
  </si>
  <si>
    <t>WIESE, K; MULLONEY, B; KRENZ, WD; TAUTZ, J; REICHERT, H</t>
  </si>
  <si>
    <t>SENSITIVITY TO VIBRATION AND TURBULENCE OF WATER IN CONTEXT WITH SCHOOLING IN ANTARCTIC KRILL EUPHAUSIA-SUPERBA</t>
  </si>
  <si>
    <t>FRONTIERS IN CRUSTACEAN NEUROBIOLOGY</t>
  </si>
  <si>
    <t>ADVANCES IN LIFE SCIENCES</t>
  </si>
  <si>
    <t>SYMP ON FRONTIERS IN CRUSTACEAN NEUROBIOLOGY</t>
  </si>
  <si>
    <t>SEP, 1989</t>
  </si>
  <si>
    <t>HAMBURG UNIV, HAMBURG, FED REP GER</t>
  </si>
  <si>
    <t>HAMBURG UNIV</t>
  </si>
  <si>
    <t>WIESE, K (corresponding author), UNIV HAMBURG,INST ZOOL,MARTIN LUTHER KING PL 3,W-2000 HAMBURG 13,GERMANY.</t>
  </si>
  <si>
    <t>Marschall, Hans-Peter/AAT-5827-2021</t>
  </si>
  <si>
    <t>BIRKHAUSER VERLAG</t>
  </si>
  <si>
    <t>BASEL</t>
  </si>
  <si>
    <t>3-7643-2355-8</t>
  </si>
  <si>
    <t>ADV LIF SCI</t>
  </si>
  <si>
    <t>Neurosciences; Physiology</t>
  </si>
  <si>
    <t>Neurosciences &amp; Neurology; Physiology</t>
  </si>
  <si>
    <t>BQ64V</t>
  </si>
  <si>
    <t>WOS:A1990BQ64V00013</t>
  </si>
  <si>
    <t>SEASONAL-VARIATION IN THE COLD HARDINESS OF 3 SPECIES OF FREE-LIVING ANTARCTIC NEMATODES</t>
  </si>
  <si>
    <t>FUNCTIONAL ECOLOGY</t>
  </si>
  <si>
    <t>PICKUP, J (corresponding author), NERC,BRITISH ANTARCTIC SURVEY,HIGH CROSS,MADINGLEY RD,CAMBRIDGE CB3 0ET,ENGLAND.</t>
  </si>
  <si>
    <t>0269-8463</t>
  </si>
  <si>
    <t>FUNCT ECOL</t>
  </si>
  <si>
    <t>Funct. Ecol.</t>
  </si>
  <si>
    <t>10.2307/2389345</t>
  </si>
  <si>
    <t>Ecology</t>
  </si>
  <si>
    <t>Environmental Sciences &amp; Ecology</t>
  </si>
  <si>
    <t>CY276</t>
  </si>
  <si>
    <t>WOS:A1990CY27600014</t>
  </si>
  <si>
    <t>PORNTEPKASEMSAN, B; NEVISSI, AE</t>
  </si>
  <si>
    <t>MECHANISM OF RA-226 TRANSFER FROM SEDIMENTS AND WATER TO MARINE FISHES</t>
  </si>
  <si>
    <t>GEOCHEMICAL JOURNAL</t>
  </si>
  <si>
    <t>ANTARCTIC OCEAN; RA-226</t>
  </si>
  <si>
    <t>A study was conducted in Puget Sound, Washington, USA, to evaluate the accumulation of radium-226 in benthic fishes. The radium content of whole fish ranged from 0.83 to 20.33 pCi/kg wet weight and the calcium content ranged from 114 to 259 mg/g ash. Basically, no consistent correlation was found between radium and calcium concentration in fish. The concentration factor for transfer of radium from seawater to benthic fish ranged from 8 to 184 which is much lower than the corresponding values for the pelagic fish.</t>
  </si>
  <si>
    <t>UNIV WASHINGTON, RADIAT ECOL LAB, SEATTLE, WA 98195 USA</t>
  </si>
  <si>
    <t>University of Washington; University of Washington Seattle</t>
  </si>
  <si>
    <t>PORNTEPKASEMSAN, B (corresponding author), OFF ATOM ENERGY PEACE, THANON VIBHAVADI RANGSIT, BANGKOK 10900, THAILAND.</t>
  </si>
  <si>
    <t>GEOCHEMICAL SOC JAPAN</t>
  </si>
  <si>
    <t>TOKYO</t>
  </si>
  <si>
    <t>358-5 YAMABUKI-CHO, SHINJUKU-KU, TOKYO, 162-0801, JAPAN</t>
  </si>
  <si>
    <t>0016-7002</t>
  </si>
  <si>
    <t>1880-5973</t>
  </si>
  <si>
    <t>GEOCHEM J</t>
  </si>
  <si>
    <t>Geochem. J.</t>
  </si>
  <si>
    <t>10.2343/geochemj.24.223</t>
  </si>
  <si>
    <t>FD749</t>
  </si>
  <si>
    <t>gold</t>
  </si>
  <si>
    <t>WOS:A1990FD74900005</t>
  </si>
  <si>
    <t>BLEIL, U; THIEDE, J</t>
  </si>
  <si>
    <t>THE GEOLOGICAL HISTORY OF CENOZOIC POLAR OCEANS - ARCTIC VERSUS ANTARCTIC - AN INTRODUCTION</t>
  </si>
  <si>
    <t>GEOLOGICAL HISTORY OF THE POLAR OCEANS : ARCTIC VERSUS ANTARCTIC</t>
  </si>
  <si>
    <t>NATO ADVANCED SCIENCE INSTITUTES SERIES, SERIES C, MATHEMATICAL AND PHYSICAL SCIENCES</t>
  </si>
  <si>
    <t>NATO ADVANCED RESEARCH WORKSHOP ON GEOLOGICAL HISTORY OF THE POLAR OCEANS : ARCTIC VERSUS ANTARCTIC</t>
  </si>
  <si>
    <t>OCT 10-14, 1988</t>
  </si>
  <si>
    <t>BREMEN, FED REP GER</t>
  </si>
  <si>
    <t>Thiede, Jorn/J-5313-2013</t>
  </si>
  <si>
    <t>Thiede, Jorn/0000-0002-3452-2208</t>
  </si>
  <si>
    <t>0-7923-0739-9</t>
  </si>
  <si>
    <t>NATO ADV SCI I C-MAT</t>
  </si>
  <si>
    <t>Geology; Geosciences, Multidisciplinary; Oceanography; Paleontology</t>
  </si>
  <si>
    <t>Geology; Oceanography; Paleontology</t>
  </si>
  <si>
    <t>BS13A</t>
  </si>
  <si>
    <t>WOS:A1990BS13A00001</t>
  </si>
  <si>
    <t>JOHNSON, GL</t>
  </si>
  <si>
    <t>MORPHOLOGY AND PLATE-TECTONICS - THE MODERN POLAR OCEANS</t>
  </si>
  <si>
    <t>WOS:A1990BS13A00002</t>
  </si>
  <si>
    <t>LAWVER, LA; MULLER, RD; SRIVASTAVA, SP; ROEST, W</t>
  </si>
  <si>
    <t>THE OPENING OF THE ARCTIC-OCEAN</t>
  </si>
  <si>
    <t>Lawver, Lawrence/A-1630-2009</t>
  </si>
  <si>
    <t>Roest, Walter/0000-0002-1071-8732</t>
  </si>
  <si>
    <t>WOS:A1990BS13A00003</t>
  </si>
  <si>
    <t>KRISTOFFERSEN, Y</t>
  </si>
  <si>
    <t>ON THE TECTONIC EVOLUTION AND PALEOCEANOGRAPHIC SIGNIFICANCE OF THE FRAM STRAIT GATEWAY</t>
  </si>
  <si>
    <t>WOS:A1990BS13A00004</t>
  </si>
  <si>
    <t>SUNDVOR, E; AUSTEGARD, A</t>
  </si>
  <si>
    <t>THE EVOLUTION OF THE SVALBARD MARGINS - SYNTHESIS AND NEW RESULTS</t>
  </si>
  <si>
    <t>WOS:A1990BS13A00005</t>
  </si>
  <si>
    <t>VORREN, TO; RICHARDSEN, G; KNUTSEN, SM; HENRIKSEN, E</t>
  </si>
  <si>
    <t>THE WESTERN BARENTS SEA DURING THE CENOZOIC</t>
  </si>
  <si>
    <t>WOS:A1990BS13A00006</t>
  </si>
  <si>
    <t>HINZ, K; HEMMERICH, M; SALGE, U; EIKEN, O</t>
  </si>
  <si>
    <t>STRUCTURES IN RIFT BASIN SEDIMENTS ON THE CONJUGATE MARGINS OF WESTERN TASMANIA, SOUTH TASMAN RISE, AND ROSS SEA, ANTARCTICA</t>
  </si>
  <si>
    <t>WOS:A1990BS13A00007</t>
  </si>
  <si>
    <t>MILLER, H; HENRIET, JP; KAUL, N; MOONS, A</t>
  </si>
  <si>
    <t>A FINE-SCALE SEISMIC STRATIGRAPHY OF THE EASTERN MARGIN OF THE WEDDELL SEA</t>
  </si>
  <si>
    <t>Kaul, Norbert/AAU-1861-2021</t>
  </si>
  <si>
    <t>Kaul, Norbert/0000-0001-6844-0318</t>
  </si>
  <si>
    <t>WOS:A1990BS13A00008</t>
  </si>
  <si>
    <t>HENRIET, JP; MILLER, H</t>
  </si>
  <si>
    <t>SOME SPECULATIONS REGARDING THE NATURE OF THE EXPLORA-ANDENES ESCARPMENT, WEDDELL SEA</t>
  </si>
  <si>
    <t>WOS:A1990BS13A00009</t>
  </si>
  <si>
    <t>SPINDLER, M</t>
  </si>
  <si>
    <t>A COMPARISON OF ARCTIC AND ANTARCTIC SEA ICE AND THE EFFECTS OF DIFFERENT PROPERTIES ON SEA ICE BIOTA</t>
  </si>
  <si>
    <t>WOS:A1990BS13A00010</t>
  </si>
  <si>
    <t>PFIRMAN, S; LANGE, MA; WOLLENBURG, I; SCHLOSSER, P</t>
  </si>
  <si>
    <t>SEA ICE CHARACTERISTICS AND THE ROLE OF SEDIMENT INCLUSIONS IN DEEP-SEA DEPOSITION - ARCTIC ANTARCTIC COMPARISONS</t>
  </si>
  <si>
    <t>WOS:A1990BS13A00011</t>
  </si>
  <si>
    <t>HENRICH, R</t>
  </si>
  <si>
    <t>CYCLES, RHYTHMS, AND EVENTS IN QUATERNARY ARCTIC AND ANTARCTIC GLACIOMARINE DEPOSITS</t>
  </si>
  <si>
    <t>WOS:A1990BS13A00012</t>
  </si>
  <si>
    <t>ANDERSEN, BG</t>
  </si>
  <si>
    <t>CENOZOIC GLACIER FLUCTUATIONS IN POLAR-REGIONS - TERRESTRIAL RECORDS FROM ANTARCTICA AND THE NORTH-ATLANTIC SECTOR OF THE ARCTIC</t>
  </si>
  <si>
    <t>WOS:A1990BS13A00013</t>
  </si>
  <si>
    <t>REEH, N</t>
  </si>
  <si>
    <t>PAST CHANGES IN PRECIPITATION RATE AND ICE THICKNESS AS DERIVED FROM AGE-DEPTH PROFILES IN ICE-SHEETS - APPLICATION TO GREENLAND AND CANADIAN ARCTIC ICE CORE RECORDS</t>
  </si>
  <si>
    <t>WOS:A1990BS13A00014</t>
  </si>
  <si>
    <t>CLARK, DL</t>
  </si>
  <si>
    <t>STABILITY OF THE ARCTIC-OCEAN ICE-COVER AND PLEISTOCENE WARMING EVENTS - OUTLINING THE PROBLEM</t>
  </si>
  <si>
    <t>WOS:A1990BS13A00015</t>
  </si>
  <si>
    <t>ELVERHOI, A; NYLANDBERG, M; RUSSWURM, L; SOLHEIM, A</t>
  </si>
  <si>
    <t>LATE WEICHSELIAN ICE RECESSION IN THE CENTRAL BARENTS SEA</t>
  </si>
  <si>
    <t>WOS:A1990BS13A00016</t>
  </si>
  <si>
    <t>BELYAEVA, NV; KHUSID, TA</t>
  </si>
  <si>
    <t>DISTRIBUTION PATTERNS OF CALCAREOUS FORAMINIFERS IN ARCTIC-OCEAN SEDIMENTS</t>
  </si>
  <si>
    <t>WOS:A1990BS13A00017</t>
  </si>
  <si>
    <t>BERNER, H; WEFER, G</t>
  </si>
  <si>
    <t>PHYSIOGRAPHIC AND BIOLOGICAL FACTORS CONTROLLING SURFACE SEDIMENT DISTRIBUTION IN THE FRAM STRAIT</t>
  </si>
  <si>
    <t>Wefer, Gerold/S-2291-2016</t>
  </si>
  <si>
    <t>Wefer, Gerold/0000-0002-6803-2020</t>
  </si>
  <si>
    <t>WOS:A1990BS13A00018</t>
  </si>
  <si>
    <t>SCHRADER, H; KARPUZ, NK</t>
  </si>
  <si>
    <t>NORWEGIAN ICELAND SEAS - TRANSFER-FUNCTIONS BETWEEN MARINE PLANKTIC DIATOMS AND SURFACE-WATER TEMPERATURE</t>
  </si>
  <si>
    <t>WOS:A1990BS13A00019</t>
  </si>
  <si>
    <t>WEFER, G; FISCHER, G; FUTTERER, DK; GERSONDE, R; HONJO, S; OSTERMANN, D</t>
  </si>
  <si>
    <t>PARTICLE SEDIMENTATION AND PRODUCTIVITY IN ANTARCTIC WATERS OF THE ATLANTIC SECTOR</t>
  </si>
  <si>
    <t>WOS:A1990BS13A00020</t>
  </si>
  <si>
    <t>FUTTERER, DK; MELLES, M</t>
  </si>
  <si>
    <t>SEDIMENT PATTERNS IN THE SOUTHERN WEDDELL SEA - FILCHNER SHELF AND FILCHNER DEPRESSION</t>
  </si>
  <si>
    <t>Melles, Martin/J-4070-2012</t>
  </si>
  <si>
    <t>Melles, Martin/0000-0003-0977-9463</t>
  </si>
  <si>
    <t>WOS:A1990BS13A00021</t>
  </si>
  <si>
    <t>BARD, E; LABEYRIE, LD; PICHON, JJ; LABRACHERIE, M; ARNOLD, M; DUPRAT, J; MOYES, J; DUPLESSY, JC</t>
  </si>
  <si>
    <t>THE LAST DEGLACIATION IN THE SOUTHERN AND NORTHERN HEMISPHERES - A COMPARISON BASED ON OXYGEN ISOTOPE, SEA-SURFACE TEMPERATURE ESTIMATES, AND ACCELERATOR C-14 DATING FROM DEEP-SEA SEDIMENTS</t>
  </si>
  <si>
    <t>Labeyrie, Laurent Denis/AAV-8405-2021</t>
  </si>
  <si>
    <t>Labeyrie, Laurent Denis/0000-0002-1554-2449</t>
  </si>
  <si>
    <t>WOS:A1990BS13A00022</t>
  </si>
  <si>
    <t>GARD, G; BACKMAN, J</t>
  </si>
  <si>
    <t>SYNTHESIS OF ARCTIC AND SUB-ARCTIC COCCOLITH BIOCHRONOLOGY AND HISTORY OF NORTH-ATLANTIC DRIFT WATER INFLUX DURING THE LAST 500.000 YEARS</t>
  </si>
  <si>
    <t>WOS:A1990BS13A00023</t>
  </si>
  <si>
    <t>BAUMANN, M</t>
  </si>
  <si>
    <t>COCCOLITHS IN SEDIMENTS OF THE EASTERN ARCTIC BASIN</t>
  </si>
  <si>
    <t>WOS:A1990BS13A00024</t>
  </si>
  <si>
    <t>FORAMINIFERAL ASSEMBLAGES IN SEDIMENTS FROM MENDELEEV RIDGE, ARCTIC-OCEAN</t>
  </si>
  <si>
    <t>WOS:A1990BS13A00025</t>
  </si>
  <si>
    <t>MIENERT, J; MAYER, LA; JONES, GA; KING, JW</t>
  </si>
  <si>
    <t>PHYSICAL AND ACOUSTIC PROPERTIES OF ARCTIC-OCEAN DEEP-SEA SEDIMENTS - PALEOCLIMATIC IMPLICATIONS</t>
  </si>
  <si>
    <t>Mayer, Larry/0000-0003-1846-5140</t>
  </si>
  <si>
    <t>WOS:A1990BS13A00026</t>
  </si>
  <si>
    <t>EISENHAUER, A; MANGINI, A; BOTZ, R; WALTER, P; BEER, J; BONANI, G; SUTER, M; HOFMANN, HJ; WOLFLI, W</t>
  </si>
  <si>
    <t>HIGH-RESOLUTION BE-10 AND TH-230 STRATIGRAPHY OF LATE QUATERNARY SEDIMENTS FROM THE FRAM STRAIT (CORE-23235)</t>
  </si>
  <si>
    <t>Eisenhauer, Anton/K-6454-2012</t>
  </si>
  <si>
    <t>WOS:A1990BS13A00027</t>
  </si>
  <si>
    <t>KOHLER, SEI; SPIELHAGEN, RF</t>
  </si>
  <si>
    <t>THE ENIGMA OF OXYGEN ISOTOPE STAGE-5 IN THE CENTRAL FRAM STRAIT</t>
  </si>
  <si>
    <t>Spielhagen, Robert F./HMD-2002-2023</t>
  </si>
  <si>
    <t>WOS:A1990BS13A00028</t>
  </si>
  <si>
    <t>BISCHOF, J</t>
  </si>
  <si>
    <t>DROPSTONES IN THE NORWEGIAN-GREENLAND SEA INDICATIONS OF LATE QUATERNARY CIRCULATION PATTERNS</t>
  </si>
  <si>
    <t>WOS:A1990BS13A00029</t>
  </si>
  <si>
    <t>CHARLES, CD; FAIRBANKS, RG</t>
  </si>
  <si>
    <t>GLACIAL TO INTERGLACIAL CHANGES IN THE ISOTOPIC GRADIENTS OF SOUTHERN-OCEAN SURFACE-WATER</t>
  </si>
  <si>
    <t>WOS:A1990BS13A00030</t>
  </si>
  <si>
    <t>GROBE, H; MACKENSEN, A; HUBBERTEN, HW; SPIESS, V; FUTTERER, DK</t>
  </si>
  <si>
    <t>STABLE ISOTOPE RECORD AND LATE QUATERNARY SEDIMENTATION-RATES AT THE ANTARCTIC CONTINENTAL-MARGIN</t>
  </si>
  <si>
    <t>Spiess, Volkhard/E-4376-2010; Mackensen, Andreas/J-8600-2013</t>
  </si>
  <si>
    <t>Spiess, Volkhard/0000-0001-5019-5844; Mackensen, Andreas/0000-0002-5024-4455; Grobe, Hannes/0000-0002-4133-2218</t>
  </si>
  <si>
    <t>WOS:A1990BS13A00031</t>
  </si>
  <si>
    <t>BALDAUF, JG; BARRON, JA</t>
  </si>
  <si>
    <t>EVOLUTION OF BIOSILICEOUS SEDIMENTATION PATTERNS - EOCENE THROUGH QUATERNARY - PALEOCEANOGRAPHIC RESPONSE TO POLAR COOLING</t>
  </si>
  <si>
    <t>Barron, John/0000-0002-9309-1145</t>
  </si>
  <si>
    <t>WOS:A1990BS13A00032</t>
  </si>
  <si>
    <t>MUDIE, PJ; DEVERNAL, A; HEAD, MJ</t>
  </si>
  <si>
    <t>NEOGENE TO RECENT PALYNOSTRATIGRAPHY OF CIRCUM-ARCTIC BASINS - RESULTS OF ODP LEG-104, NORWEGIAN SEA, LEG-105, BAFFIN-BAY, AND DSDP SITE-611, IRMINGER SEA</t>
  </si>
  <si>
    <t>de Vernal, Anne/D-5602-2013</t>
  </si>
  <si>
    <t>de Vernal, Anne/0000-0001-5656-724X</t>
  </si>
  <si>
    <t>WOS:A1990BS13A00033</t>
  </si>
  <si>
    <t>BOHRMANN, G; HENRICH, R; THIEDE, J</t>
  </si>
  <si>
    <t>MIOCENE TO QUATERNARY PALEOCEANOGRAPHY IN THE NORTHERN NORTH-ATLANTIC - VARIABILITY IN CARBONATE AND BIOGENIC OPAL ACCUMULATION</t>
  </si>
  <si>
    <t>Bohrmann, Gerhard/D-4474-2017; Thiede, Jorn/J-5313-2013</t>
  </si>
  <si>
    <t>Bohrmann, Gerhard/0000-0001-9976-4948; Thiede, Jorn/0000-0002-3452-2208</t>
  </si>
  <si>
    <t>WOS:A1990BS13A00034</t>
  </si>
  <si>
    <t>JANSEN, E; SJOHOLM, J; BLEIL, U; ERICHSEN, JA</t>
  </si>
  <si>
    <t>NEOGENE AND PLEISTOCENE GLACIATIONS IN THE NORTHERN-HEMISPHERE AND LATE MIOCENE - PLIOCENE GLOBAL ICE VOLUME FLUCTUATIONS - EVIDENCE FROM THE NORWEGIAN SEA</t>
  </si>
  <si>
    <t>WOS:A1990BS13A00035</t>
  </si>
  <si>
    <t>HODELL, DA; CIESIELSKI, PF</t>
  </si>
  <si>
    <t>SOUTHERN-OCEAN RESPONSE TO THE INTENSIFICATION OF NORTHERN-HEMISPHERE GLACIATION AT 2.4-MA</t>
  </si>
  <si>
    <t>WOS:A1990BS13A00036</t>
  </si>
  <si>
    <t>ABELMANN, A; GERSONDE, R; SPIESS, V</t>
  </si>
  <si>
    <t>PLIOCENE - PLEISTOCENE PALEOCEANOGRAPHY IN THE WEDDELL SEA - SILICEOUS MICROFOSSIL EVIDENCE</t>
  </si>
  <si>
    <t>Spiess, Volkhard/E-4376-2010</t>
  </si>
  <si>
    <t>Spiess, Volkhard/0000-0001-5019-5844</t>
  </si>
  <si>
    <t>WOS:A1990BS13A00037</t>
  </si>
  <si>
    <t>WESTALL, F; FENNER, J</t>
  </si>
  <si>
    <t>POLAR FRONT FLUCTUATIONS AND THE UPPER GAUSS TO BRUNHES PALEOOCEANOGRAPHIC RECORD IN THE SOUTHEAST ATLANTIC-OCEAN</t>
  </si>
  <si>
    <t>WOS:A1990BS13A00038</t>
  </si>
  <si>
    <t>PIRRIE, D; MARSHALL, JD</t>
  </si>
  <si>
    <t>HIGH-PALEOLATITUDE LATE CRETACEOUS PALEOTEMPERATURES - NEW DATA FROM JAMES ROSS ISLAND, ANTARCTICA</t>
  </si>
  <si>
    <t>GEOLOGY</t>
  </si>
  <si>
    <t>UNIV LIVERPOOL,JANE HERDMANN LABS,DEPT EARTH SCI,LIVERPOOL L69 3BX,ENGLAND</t>
  </si>
  <si>
    <t>University of Liverpool</t>
  </si>
  <si>
    <t>PIRRIE, D (corresponding author), BRITISH ANTARCTIC SURVEY,NAT ENVIRONM RES COUNCIL,HIGH CROSS,MADINGLEY RD,CAMBRIDGE CB3 0ET,ENGLAND.</t>
  </si>
  <si>
    <t>Marshall, Jim/AAP-1726-2020</t>
  </si>
  <si>
    <t>Pirrie, Duncan/0000-0002-4954-5920</t>
  </si>
  <si>
    <t>GEOLOGICAL SOC AMERICA</t>
  </si>
  <si>
    <t>PO BOX 9140 3300 PENROSE PLACE, BOULDER, CO 80301</t>
  </si>
  <si>
    <t>0091-7613</t>
  </si>
  <si>
    <t>10.1130/0091-7613(1990)018&lt;0031:HPLCPN&gt;2.3.CO;2</t>
  </si>
  <si>
    <t>CJ520</t>
  </si>
  <si>
    <t>WOS:A1990CJ52000009</t>
  </si>
  <si>
    <t>KANZAWA, H; KAWAGUCHI, S</t>
  </si>
  <si>
    <t>LARGE STRATOSPHERIC SUDDEN WARMING IN ANTARCTIC LATE WINTER AND SHALLOW OZONE HOLE IN 1988</t>
  </si>
  <si>
    <t>KANZAWA, H (corresponding author), NATL INST POLAR RES,1-9-10 KAGA,ITABASHI KU,TOKYO 173,JAPAN.</t>
  </si>
  <si>
    <t>10.1029/GL017i001p00077</t>
  </si>
  <si>
    <t>CW691</t>
  </si>
  <si>
    <t>Green Submitted</t>
  </si>
  <si>
    <t>WOS:A1990CW69100020</t>
  </si>
  <si>
    <t>DOMACK, EW</t>
  </si>
  <si>
    <t>DOWDESWELL, JA; SCOURSE, JD</t>
  </si>
  <si>
    <t>LAMINATED TERRIGENOUS SEDIMENTS FROM THE ANTARCTIC PENINSULA - THE ROLE OF SUBGLACIAL AND MARINE PROCESSES</t>
  </si>
  <si>
    <t>GLACIMARINE ENVIRONMENTS : PROCESSES AND SEDIMENTS</t>
  </si>
  <si>
    <t>GEOLOGICAL SOCIETY SPECIAL PUBLICATION</t>
  </si>
  <si>
    <t>MEETING ON GLACIMARINE ENVIRONMENTS : PROCESSES AND SEDIMENTS</t>
  </si>
  <si>
    <t>MAR, 1989</t>
  </si>
  <si>
    <t>GEOL SOC, LONDON, ENGLAND</t>
  </si>
  <si>
    <t>GEOL SOC</t>
  </si>
  <si>
    <t>GEOLOGICAL SOC PUBLISHING HOUSE</t>
  </si>
  <si>
    <t>BATH</t>
  </si>
  <si>
    <t>0-903317-54-0</t>
  </si>
  <si>
    <t>GEOL SOC SPEC PUBL</t>
  </si>
  <si>
    <t>10.1144/GSL.SP.1990.053.01.05</t>
  </si>
  <si>
    <t>Geology; Geosciences, Multidisciplinary; Oceanography</t>
  </si>
  <si>
    <t>Geology; Oceanography</t>
  </si>
  <si>
    <t>BS19U</t>
  </si>
  <si>
    <t>WOS:A1990BS19U00005</t>
  </si>
  <si>
    <t>ROCCHIA, R; BONTE, P; JEHANNO, C; ROBIN, E; DEANGELIS, M; BOCLET, D</t>
  </si>
  <si>
    <t>SHARPTON, VL; WARD, PD</t>
  </si>
  <si>
    <t>SEARCH FOR THE TUNGUSKA EVENT RELICS IN THE ANTARCTIC SNOW AND NEW ESTIMATION OF THE COSMIC IRIDIUM ACCRETION RATE</t>
  </si>
  <si>
    <t>GLOBAL CATASTROPHES IN EARTH HISTORY : AN INTERDISCIPLINARY CONFERENCE ON IMPACTS, VOLCANISM, AND MASS MORTALITY</t>
  </si>
  <si>
    <t>GEOLOGICAL SOCIETY OF AMERICA SPECIAL PAPERS</t>
  </si>
  <si>
    <t>CONF ON GLOBAL CATASTROPHES IN EARTH HISTORY : AN INTERDISCIPLINARY CONFERENCE ON IMPACTS, VOLCANISM, AND MASS MORTALITY</t>
  </si>
  <si>
    <t>OCT 20-23, 1988</t>
  </si>
  <si>
    <t>SNOWBIRD, UT</t>
  </si>
  <si>
    <t>robin, eric/H-8125-2014</t>
  </si>
  <si>
    <t>robin, eric/0000-0002-5596-2640</t>
  </si>
  <si>
    <t>GEOLOGICAL SOC AMERICA INC</t>
  </si>
  <si>
    <t>0-8137-2247-0</t>
  </si>
  <si>
    <t>GEOL S AM S</t>
  </si>
  <si>
    <t>Astronomy &amp; Astrophysics; Geology; Geosciences, Multidisciplinary; Paleontology</t>
  </si>
  <si>
    <t>Astronomy &amp; Astrophysics; Geology; Paleontology</t>
  </si>
  <si>
    <t>BU92D</t>
  </si>
  <si>
    <t>WOS:A1990BU92D00021</t>
  </si>
  <si>
    <t>WEIMERSKIRCH, H</t>
  </si>
  <si>
    <t>WEIGHT-LOSS OF ANTARCTIC FULMARS FULMARUS-GLACIALOIDES DURING INCUBATION AND CHICK BROODING</t>
  </si>
  <si>
    <t>IBIS</t>
  </si>
  <si>
    <t>WEIMERSKIRCH, H (corresponding author), CTR ETUD BIOL ANIM SAUVAGES,CNRS,F-79360 BEAUVOIR NIORT,FRANCE.</t>
  </si>
  <si>
    <t>Weimerskirch, Henri/F-5562-2013; Weimerskirch, Henri/K-7306-2019</t>
  </si>
  <si>
    <t>Weimerskirch, Henri/0000-0002-0457-586X</t>
  </si>
  <si>
    <t>BRITISH ORNITHOLOGISTS UNION</t>
  </si>
  <si>
    <t>TRING</t>
  </si>
  <si>
    <t>C/O NATURAL HISTORY MUSEUM, SUB-DEPT ORNITHOLOGY, TRING, HERTS, ENGLAND HP23 6AP</t>
  </si>
  <si>
    <t>0019-1019</t>
  </si>
  <si>
    <t>Ibis</t>
  </si>
  <si>
    <t>10.1111/j.1474-919X.1990.tb01017.x</t>
  </si>
  <si>
    <t>Ornithology</t>
  </si>
  <si>
    <t>CL290</t>
  </si>
  <si>
    <t>WOS:A1990CL29000008</t>
  </si>
  <si>
    <t>KENNEDY, H; VOELKER, R; STJOHN, J</t>
  </si>
  <si>
    <t>MURTHY, TKS; PAREN, JG; SACKINGER, WM; WADHAMS, P</t>
  </si>
  <si>
    <t>DESIGN-FEATURES AND OPERATION CAPABILITY OF THE NEW UNITED-STATES ANTARCTIC RESEARCH VESSEL</t>
  </si>
  <si>
    <t>ICE TECHNOLOGY FOR POLAR OPERATIONS</t>
  </si>
  <si>
    <t>2ND INTERNATIONAL CONF ON ICE TECHNOLOGY</t>
  </si>
  <si>
    <t>SEP 18-20, 1990</t>
  </si>
  <si>
    <t>CAMBRIDGE UNIV, DOWNING COLL, CAMBRIDGE, ENGLAND</t>
  </si>
  <si>
    <t>CAMBRIDGE UNIV, DOWNING COLL</t>
  </si>
  <si>
    <t>COMPUTATIONAL MECHANICS PUBLICATIONS LTD</t>
  </si>
  <si>
    <t>SOUTHAMPTON</t>
  </si>
  <si>
    <t>0-945824-74-2</t>
  </si>
  <si>
    <t>Engineering, Mechanical; Geosciences, Multidisciplinary; Mechanics; Water Resources</t>
  </si>
  <si>
    <t>Engineering; Geology; Mechanics; Water Resources</t>
  </si>
  <si>
    <t>BT73F</t>
  </si>
  <si>
    <t>WOS:A1990BT73F00013</t>
  </si>
  <si>
    <t>WATTS, AD</t>
  </si>
  <si>
    <t>THE CONVENTION ON THE REGULATION OF ANTARCTIC MINERAL-RESOURCE ACTIVITIES 1988</t>
  </si>
  <si>
    <t>INTERNATIONAL AND COMPARATIVE LAW QUARTERLY</t>
  </si>
  <si>
    <t>BRITISH INST INT COMP LAW</t>
  </si>
  <si>
    <t>CHARLES CLORE HOUSE 17 RUSSELL SQUARE, LONDON, ENGLAND WC1B 5DR</t>
  </si>
  <si>
    <t>0020-5893</t>
  </si>
  <si>
    <t>INT COMP LAW Q</t>
  </si>
  <si>
    <t>10.1093/iclqaj/39.1.169</t>
  </si>
  <si>
    <t>Law</t>
  </si>
  <si>
    <t>Social Science Citation Index (SSCI)</t>
  </si>
  <si>
    <t>Government &amp; Law</t>
  </si>
  <si>
    <t>CP657</t>
  </si>
  <si>
    <t>WOS:A1990CP65700008</t>
  </si>
  <si>
    <t>HENDRY, ID</t>
  </si>
  <si>
    <t>THE ANTARCTIC MINERALS ACT 1989</t>
  </si>
  <si>
    <t>10.1093/iclqaj/39.1.183</t>
  </si>
  <si>
    <t>WOS:A1990CP65700009</t>
  </si>
  <si>
    <t>FOX, H</t>
  </si>
  <si>
    <t>ANTARCTIC LEGAL REGIME - JOYNER,CC, CHOPRA,SK</t>
  </si>
  <si>
    <t>INTERNATIONAL &amp; COMPARATIVE LAW QUARTERLY</t>
  </si>
  <si>
    <t>Book Review</t>
  </si>
  <si>
    <t>CAMBRIDGE</t>
  </si>
  <si>
    <t>EDINBURGH BLDG, SHAFTESBURY RD, CB2 8RU CAMBRIDGE, ENGLAND</t>
  </si>
  <si>
    <t>1471-6895</t>
  </si>
  <si>
    <t>Int. Comp. Law Quart.</t>
  </si>
  <si>
    <t>WOS:A1990CP65700021</t>
  </si>
  <si>
    <t>ANTARCTIC MINERAL EXPLOITATION - THE EMERGING FRAMEWORK - VICUNA,FO</t>
  </si>
  <si>
    <t>WOS:A1990CP65700022</t>
  </si>
  <si>
    <t>WOUTERS, L; ARTAXO, P; GRIEKEN, RV</t>
  </si>
  <si>
    <t>LASER MICROPROBE MASS ANALYSIS OF INDIVIDUAL ANTARCTIC AEROSOL-PARTICLES</t>
  </si>
  <si>
    <t>INTERNATIONAL JOURNAL OF ENVIRONMENTAL ANALYTICAL CHEMISTRY</t>
  </si>
  <si>
    <t>WOUTERS, L (corresponding author), UNIV INSTELLING ANTWERP,UNIV PLEIN 1,B-2610 WILRIJK,BELGIUM.</t>
  </si>
  <si>
    <t>Artaxo, Paulo/E-8874-2010</t>
  </si>
  <si>
    <t>Artaxo, Paulo/0000-0001-7754-3036</t>
  </si>
  <si>
    <t>GORDON BREACH SCI PUBL LTD</t>
  </si>
  <si>
    <t>READING</t>
  </si>
  <si>
    <t>C/O STBS LTD PO BOX 90, READING, BERKS, ENGLAND RG1 8JL</t>
  </si>
  <si>
    <t>0306-7319</t>
  </si>
  <si>
    <t>INT J ENVIRON AN CH</t>
  </si>
  <si>
    <t>Int. J. Environ. Anal. Chem.</t>
  </si>
  <si>
    <t>10.1080/03067319008026946</t>
  </si>
  <si>
    <t>Chemistry, Analytical; Environmental Sciences</t>
  </si>
  <si>
    <t>Chemistry; Environmental Sciences &amp; Ecology</t>
  </si>
  <si>
    <t>CN561</t>
  </si>
  <si>
    <t>WOS:A1990CN56100011</t>
  </si>
  <si>
    <t>WAND, U; STRAUCH, G</t>
  </si>
  <si>
    <t>STABLE ISOTOPE GEOCHEMISTRY OF ANTARCTIC SALT EFFLORESCENCES</t>
  </si>
  <si>
    <t>ISOTOPENPRAXIS</t>
  </si>
  <si>
    <t>ANTARCTICA; DEUTERIUM; GEOCHEMISTRY; GYPSUM; ISOTOPE RATIO; MINERALS; O-18; STABLE ISOTOPES; S-34; WATER</t>
  </si>
  <si>
    <t>Salt efflorescences consisting of gypsum sampled mainly in the Schirmacher Oasis have been analyzed for the isotopic composition of the water of crystallization and of the sulphate-sulphur. For comparison, a few samples from other Antarctic locations (Guettard Range, Prince Charles Mts., Insel Mts.) were included in the study. The isotopic variations of the water of crystallization of secondary gypsum and the calculated isotopic composition of the mother solution reflect the local climatic conditions during the precipitation of the efflorescences. It is therefore possible to obtain qualitative information about the climatic conditions prevailing in the studied region.</t>
  </si>
  <si>
    <t>WAND, U (corresponding author), ACAD SCI GDR,ZENT INST ISOTOPEN &amp; STRAHLENFORSCH,PERMOSERSTR 15,O-7050 LEIPZIG,GERMANY.</t>
  </si>
  <si>
    <t>0021-1915</t>
  </si>
  <si>
    <t>10.1080/10256019008622437</t>
  </si>
  <si>
    <t>Chemistry, Inorganic &amp; Nuclear; Nuclear Science &amp; Technology</t>
  </si>
  <si>
    <t>Chemistry; Nuclear Science &amp; Technology</t>
  </si>
  <si>
    <t>FC199</t>
  </si>
  <si>
    <t>WOS:A1990FC19900005</t>
  </si>
  <si>
    <t>YAMAGUCHI, T; SEPPELT, RD; IWATSUKI, Z; BUCHANAN, AM</t>
  </si>
  <si>
    <t>SPHAGNUM (SECT BUCHANANIA) LEUCOBRYOIDES SECT ET SP-NOV FROM TASMANIA</t>
  </si>
  <si>
    <t>JOURNAL OF BRYOLOGY</t>
  </si>
  <si>
    <t>HATTORI BOT LAB, NICHINAN, MIYAZAKI 88925, JAPAN; ANTARCTIC DIV, KINGSTON, TAS 7150, AUSTRALIA; TASMANIAN HERBARIUM MUSEUM &amp; ART GALLERY, HOBART, TAS 7000, AUSTRALIA</t>
  </si>
  <si>
    <t>Australian Antarctic Division</t>
  </si>
  <si>
    <t>YAMAGUCHI, T (corresponding author), HIROSHIMA UNIV, FAC SCI, INST BOT, HIROSHIMA 730, JAPAN.</t>
  </si>
  <si>
    <t>MANEY PUBLISHING</t>
  </si>
  <si>
    <t>LEEDS</t>
  </si>
  <si>
    <t>STE 1C, JOSEPHS WELL, HANOVER WALK, LEEDS LS3 1AB, W YORKS, ENGLAND</t>
  </si>
  <si>
    <t>0373-6687</t>
  </si>
  <si>
    <t>J BRYOL</t>
  </si>
  <si>
    <t>J. Bryol.</t>
  </si>
  <si>
    <t>10.1179/jbr.1990.16.1.45</t>
  </si>
  <si>
    <t>DJ042</t>
  </si>
  <si>
    <t>WOS:A1990DJ04200005</t>
  </si>
  <si>
    <t>MONTGOMERY, JC; MACDONALD, JA; HOUSLEY, GD</t>
  </si>
  <si>
    <t>BRAIN-FUNCTION IN ANTARCTIC FISH - FREQUENCY-RESPONSE ANALYSIS OF CENTRAL VESTIBULAR UNITS</t>
  </si>
  <si>
    <t>JOURNAL OF COMPARATIVE PHYSIOLOGY A-SENSORY NEURAL AND BEHAVIORAL PHYSIOLOGY</t>
  </si>
  <si>
    <t>MONTGOMERY, JC (corresponding author), UNIV AUCKLAND,DEPT ZOOL,AUCKLAND,NEW ZEALAND.</t>
  </si>
  <si>
    <t>; Montgomery, John/D-4310-2009</t>
  </si>
  <si>
    <t>Housley, Gary/0000-0002-8413-588X; Montgomery, John/0000-0002-7451-3541</t>
  </si>
  <si>
    <t>0340-7594</t>
  </si>
  <si>
    <t>J COMP PHYSIOL A</t>
  </si>
  <si>
    <t>J. Comp. Physiol. A-Sens. Neural Behav. Physiol.</t>
  </si>
  <si>
    <t>Behavioral Sciences; Neurosciences; Physiology; Zoology</t>
  </si>
  <si>
    <t>Behavioral Sciences; Neurosciences &amp; Neurology; Physiology; Zoology</t>
  </si>
  <si>
    <t>CP080</t>
  </si>
  <si>
    <t>WOS:A1990CP08000013</t>
  </si>
  <si>
    <t>STRATEGIES OF COLD-HARDINESS IN 3 SPECIES OF ANTARCTIC DORYLAIMID NEMATODES</t>
  </si>
  <si>
    <t>JOURNAL OF COMPARATIVE PHYSIOLOGY B-BIOCHEMICAL SYSTEMIC AND ENVIRONMENTAL PHYSIOLOGY</t>
  </si>
  <si>
    <t>BRITISH ANTARCTIC SURVEY,NAT ENVIRONM RES COUNCIL,CAMBRIDGE CB3 0ET,ENGLAND</t>
  </si>
  <si>
    <t>UK Research &amp; Innovation (UKRI); Natural Environment Research Council (NERC); NERC British Antarctic Survey</t>
  </si>
  <si>
    <t>0174-1578</t>
  </si>
  <si>
    <t>J COMP PHYSIOL B</t>
  </si>
  <si>
    <t>J. Comp. Physiol. B-Biochem. Syst. Environ. Physiol.</t>
  </si>
  <si>
    <t>10.1007/BF00300949</t>
  </si>
  <si>
    <t>Physiology; Zoology</t>
  </si>
  <si>
    <t>DL435</t>
  </si>
  <si>
    <t>WOS:A1990DL43500007</t>
  </si>
  <si>
    <t>CLARKE, A; KENDALL, MA; GORE, DJ</t>
  </si>
  <si>
    <t>THE ACCUMULATION OF FLUORESCENT AGE PIGMENTS IN THE TROCHID GASTROPOD MONODONTA-LINEATA</t>
  </si>
  <si>
    <t>JOURNAL OF EXPERIMENTAL MARINE BIOLOGY AND ECOLOGY</t>
  </si>
  <si>
    <t>AGE; AGE PIGMENT; LIPOFUSCIN; MONODONTA-LINEATA</t>
  </si>
  <si>
    <t>LIPID-PEROXIDATION PRODUCTS; TSETSE FLIES DIPTERA; MUSCA-DOMESTICA; ADULT MALE; EUPHAUSIA-SUPERBA; FIELD EXPERIMENTS; ANTARCTIC KRILL; LIPOFUSCIN; GLOSSINIDAE; QUANTIFICATION</t>
  </si>
  <si>
    <t>Several recent studies have shown the potential value of chloroform-soluble fluorescent age pigments (FAPs) in determining the age of marine invertebrates with no permanent hard parts. The primary assumption in estimating age from FAPs is that there is a linear (or at least monotonic) increase in FAP content with time. We have tested this assumption with the trochid gastropod Monodonta lineata, a species whose age can be established unequivocally from shell growth checks. Samples of 10 age classes (1.5-10.5 yr) were obtained and FAPs extracted from lyophilised cerebral ganglia and digestive gland. The fluorescence emission spectra were similar to those reported for other organisms, though the wavelength of maximum intensity varied with tissue, sex and age. Cerebral ganglia often showed two major emission peaks, digestive gland only one. Thin-layer chromatography indicated that at least three fluorescent compounds were present in the extracts. Digestive gland total FAP content did not vary for the first 5 yr of growth, but then trebled during the next 5 yr. The tissue concentration of FAP showed no statistically significant trend. Cerebral ganglia total FAP content increased during the first 5 yr then remained constant for the next 3 yr before declining. There was a steady decline in the concentration of cerebral ganglio FAP throughout life. These patterns indicate a complex relationship between FAP content and calendar age, and indicate that (at least in Monodonta) FAPs have little practical value for determining age.</t>
  </si>
  <si>
    <t>NERC,PLYMOUTH MARINE LAB,PLYMOUTH,ENGLAND</t>
  </si>
  <si>
    <t>UK Research &amp; Innovation (UKRI); Natural Environment Research Council (NERC); Plymouth Marine Laboratory</t>
  </si>
  <si>
    <t>0022-0981</t>
  </si>
  <si>
    <t>J EXP MAR BIOL ECOL</t>
  </si>
  <si>
    <t>J. Exp. Mar. Biol. Ecol.</t>
  </si>
  <si>
    <t>2-3</t>
  </si>
  <si>
    <t>10.1016/0022-0981(90)90028-B</t>
  </si>
  <si>
    <t>Ecology; Marine &amp; Freshwater Biology</t>
  </si>
  <si>
    <t>Environmental Sciences &amp; Ecology; Marine &amp; Freshwater Biology</t>
  </si>
  <si>
    <t>EP498</t>
  </si>
  <si>
    <t>WOS:A1990EP49800008</t>
  </si>
  <si>
    <t>PECK, LS; UGLOW, RF</t>
  </si>
  <si>
    <t>2 METHODS FOR THE ASSESSMENT OF THE OXYGEN-CONTENT OF SMALL VOLUMES OF SEAWATER</t>
  </si>
  <si>
    <t>UNIV HULL,DEPT APPL BIOL,HULL HU6 7RX,N HUMBERSIDE,ENGLAND</t>
  </si>
  <si>
    <t>University of Hull</t>
  </si>
  <si>
    <t>PECK, LS (corresponding author), NERC,BRITISH ANTARCTIC SURVEY,HIGH CROSS,MADINGLEY RD,CAMBRIDGE CB3 0ET,ENGLAND.</t>
  </si>
  <si>
    <t>10.1016/0022-0981(90)90157-8</t>
  </si>
  <si>
    <t>DZ789</t>
  </si>
  <si>
    <t>WOS:A1990DZ78900005</t>
  </si>
  <si>
    <t>BLOT, M; LEGENDRE, B; ALBERT, P</t>
  </si>
  <si>
    <t>RESTRICTION-FRAGMENT-LENGTH-POLYMORPHISM OF MITOCHONDRIAL-DNA IN SUB-ANTARCTIC MUSSELS</t>
  </si>
  <si>
    <t>UNIV PIERRE &amp; MARIE CURIE,CNRS SDI6125,OBSERV OCEANOL,VILLEFRANCHE MER,FRANCE; LAB ARAGO,CNRS,LAB 117,F-66650 BANYULS SUR MER,FRANCE</t>
  </si>
  <si>
    <t>Sorbonne Universite; Centre National de la Recherche Scientifique (CNRS)</t>
  </si>
  <si>
    <t>10.1016/0022-0981(90)90215-X</t>
  </si>
  <si>
    <t>EC372</t>
  </si>
  <si>
    <t>WOS:A1990EC37200001</t>
  </si>
  <si>
    <t>CLARKE, A</t>
  </si>
  <si>
    <t>FECAL EGESTION AND AMMONIA EXCRETION IN THE ANTARCTIC LIMPET NACELLA-CONCINNA (STREBEL, 1908)</t>
  </si>
  <si>
    <t>CLARKE, A (corresponding author), NERC,BRITISH ANTARCTIC SURVEY,HIGH CROSS,MADINGLEY RD,CAMBRIDGE CB3 0ET,ENGLAND.</t>
  </si>
  <si>
    <t>10.1016/0022-0981(90)90169-D</t>
  </si>
  <si>
    <t>DR326</t>
  </si>
  <si>
    <t>WOS:A1990DR32600005</t>
  </si>
  <si>
    <t>QUILTY, PG; GILLIESON, D; BURGESS, J; GARDINER, G; SPATE, A; PIDGEON, R</t>
  </si>
  <si>
    <t>AMMOELPHIDIELLA FROM THE PLIOCENE OF LARSEMANN HILLS, EAST ANTARCTICA</t>
  </si>
  <si>
    <t>JOURNAL OF FORAMINIFERAL RESEARCH</t>
  </si>
  <si>
    <t>UNIV NEW ENGLAND,ARMIDALE,NSW 2350,AUSTRALIA; AUSTRALIAN DEF FORCE ACAD,UNIV COLL,DEPT GEOG &amp; OCEANOG,CAMPBELL,ACT 2600,AUSTRALIA</t>
  </si>
  <si>
    <t>University of New England; Australian Defense Force Academy</t>
  </si>
  <si>
    <t>QUILTY, PG (corresponding author), AUSTRALIAN ANTARCTIC DIV,CHANNEL HIGHWAY,KINGSTON,TAS 7050,AUSTRALIA.</t>
  </si>
  <si>
    <t>Gillieson, David/0000-0001-8573-6233</t>
  </si>
  <si>
    <t>CUSHMAN FOUNDATION FORAMINIFERAL RES</t>
  </si>
  <si>
    <t>MUSEUM COMPARATIVE ZOOLOGY, DEPT INVERTEBRATE PALEONTOLOGY 26 OXFORD ST, HARVARD UNIV, CAMBRIDGE, MA 02138</t>
  </si>
  <si>
    <t>0096-1191</t>
  </si>
  <si>
    <t>J FORAMIN RES</t>
  </si>
  <si>
    <t>J. Foraminifer. Res.</t>
  </si>
  <si>
    <t>CK909</t>
  </si>
  <si>
    <t>WOS:A1990CK90900001</t>
  </si>
  <si>
    <t>BAKER, CP; HUMBLE, JE; DULDIG, ML</t>
  </si>
  <si>
    <t>EFFECT OF THE MAGNETIC-FIELD MODEL ON COSMIC-RAY COUPLING COEFFICIENT CALCULATIONS</t>
  </si>
  <si>
    <t>JOURNAL OF GEOMAGNETISM AND GEOELECTRICITY</t>
  </si>
  <si>
    <t>SYMP AT THE 6TH SCIENTIFIC ASSEMBLY OF THE INTERNATIONAL ASSOC OF GEOMAGNETISM AND AERONOMY</t>
  </si>
  <si>
    <t>JUL 24-AUG 04, 1989</t>
  </si>
  <si>
    <t>EXETER, ENGLAND</t>
  </si>
  <si>
    <t>AUSTRALIAN ANTARCTIC DIV,KINGSTON,TAS 7050,AUSTRALIA</t>
  </si>
  <si>
    <t>BAKER, CP (corresponding author), UNIV TASMANIA,DEPT PHYS,HOBART,TAS 7001,AUSTRALIA.</t>
  </si>
  <si>
    <t>Duldig, Marcus/0000-0001-7463-8267</t>
  </si>
  <si>
    <t>TERRA SCIENTIFIC PUBL CO</t>
  </si>
  <si>
    <t>302 JIYUGAOKA-KOMATSU BLDG 24-17 MIDORIGAOKA 2-CHOME, TOKYO TOKYO 152, JAPAN</t>
  </si>
  <si>
    <t>0022-1392</t>
  </si>
  <si>
    <t>J GEOMAGN GEOELECTR</t>
  </si>
  <si>
    <t>J. Geomagn. Geoelectr.</t>
  </si>
  <si>
    <t>10.5636/jgg.42.1137</t>
  </si>
  <si>
    <t>EE243</t>
  </si>
  <si>
    <t>WOS:A1990EE24300016</t>
  </si>
  <si>
    <t>MORRIS, EM; KELLY, RJ</t>
  </si>
  <si>
    <t>A THEORETICAL DETERMINATION OF THE CHARACTERISTIC EQUATION OF SNOW IN THE PENDULAR REGIME</t>
  </si>
  <si>
    <t>JOURNAL OF GLACIOLOGY</t>
  </si>
  <si>
    <t>UNIV E ANGLIA,SCH MATH,NORWICH NR4 7TJ,NORFOLK,ENGLAND</t>
  </si>
  <si>
    <t>University of East Anglia</t>
  </si>
  <si>
    <t>MORRIS, EM (corresponding author), BRITISH ANTARCTIC SURVEY,NAT ENVIRONMENT RES COUNCIL,HIGH CROSS MADINGLEY RD,CAMBRIDGE CB3 0ET,ENGLAND.</t>
  </si>
  <si>
    <t>Morris, Elizabeth M/A-6081-2012</t>
  </si>
  <si>
    <t>INT GLACIOL SOC</t>
  </si>
  <si>
    <t>LENSFIELD RD, CAMBRIDGE, ENGLAND CB2 1ER</t>
  </si>
  <si>
    <t>0022-1430</t>
  </si>
  <si>
    <t>J GLACIOL</t>
  </si>
  <si>
    <t>J. Glaciol.</t>
  </si>
  <si>
    <t>10.3189/S0022143000009424</t>
  </si>
  <si>
    <t>Geography, Physical; Geosciences, Multidisciplinary</t>
  </si>
  <si>
    <t>Physical Geography; Geology</t>
  </si>
  <si>
    <t>DT353</t>
  </si>
  <si>
    <t>WOS:A1990DT35300007</t>
  </si>
  <si>
    <t>RAJU, G; XIN, W; MOORE, RK</t>
  </si>
  <si>
    <t>DESIGN, DEVELOPMENT, FIELD OBSERVATIONS, AND PRELIMINARY-RESULTS OF THE COHERENT ANTARCTIC RADAR DEPTH SOUNDER (CARDS) OF THE UNIVERSITY-OF-KANSAS, USA</t>
  </si>
  <si>
    <t>RAJU, G (corresponding author), UNIV KANSAS,CTR RES INC,RADAR SYST &amp; REMOTE SENSING LAB,LAWRENCE,KS 66045, USA.</t>
  </si>
  <si>
    <t>XIN, WANG/KGK-5385-2024</t>
  </si>
  <si>
    <t>10.3189/S0022143000009503</t>
  </si>
  <si>
    <t>WOS:A1990DT35300015</t>
  </si>
  <si>
    <t>DOWDESWELL, JA; DREWRY, DJ; SIMOES, JC</t>
  </si>
  <si>
    <t>6000-YEAR CLIMATE RECORDS IN AN ICE CORE FROM THE HOGHETTA ICE DOME IN NORTHERN SPITSBERGEN - COMMENTS</t>
  </si>
  <si>
    <t>Letter</t>
  </si>
  <si>
    <t>BRITISH ANTARCTIC SURVEY,NAT ENVIRONM RES COUNCIL,CAMBRIDGE CB3 0ET,ENGLAND; UNIV SAO PAULO,DEPT GEOSCI,SAO PAULO,BRAZIL</t>
  </si>
  <si>
    <t>UK Research &amp; Innovation (UKRI); Natural Environment Research Council (NERC); NERC British Antarctic Survey; Universidade de Sao Paulo</t>
  </si>
  <si>
    <t>DOWDESWELL, JA (corresponding author), UNIV CAMBRIDGE,SCOTT POLAR RES INST,CAMBRIDGE CB2 1ER,ENGLAND.</t>
  </si>
  <si>
    <t>Simoes, Jefferson Cardia/D-7232-2013</t>
  </si>
  <si>
    <t>Simoes, Jefferson Cardia/0000-0001-5555-3401</t>
  </si>
  <si>
    <t>10.3189/S002214300000441X</t>
  </si>
  <si>
    <t>EQ920</t>
  </si>
  <si>
    <t>WOS:A1990EQ92000015</t>
  </si>
  <si>
    <t>BLOCK, W; HARRISSON, PM; VANNIER, G</t>
  </si>
  <si>
    <t>A COMPARATIVE-STUDY OF PATTERNS OF WATER-LOSS FROM 2 ANTARCTIC SPRINGTAILS (INSECTA, COLLEMBOLA)</t>
  </si>
  <si>
    <t>JOURNAL OF INSECT PHYSIOLOGY</t>
  </si>
  <si>
    <t>CNRS,ECOL GEN LAB,F-91800 BRUNOY,FRANCE</t>
  </si>
  <si>
    <t>Centre National de la Recherche Scientifique (CNRS)</t>
  </si>
  <si>
    <t>BLOCK, W (corresponding author), NERC,BRITISH ANTARCTIC SURVEY,HIGH CROSS,MADINGLEY RD,CAMBRIDGE CB3 0ET,ENGLAND.</t>
  </si>
  <si>
    <t>0022-1910</t>
  </si>
  <si>
    <t>J INSECT PHYSIOL</t>
  </si>
  <si>
    <t>J. Insect Physiol.</t>
  </si>
  <si>
    <t>10.1016/0022-1910(90)90120-5</t>
  </si>
  <si>
    <t>Entomology; Physiology; Zoology</t>
  </si>
  <si>
    <t>CY235</t>
  </si>
  <si>
    <t>WOS:A1990CY23500006</t>
  </si>
  <si>
    <t>SHIBUYA, K; FUKUDA, Y; MICHIDA, Y</t>
  </si>
  <si>
    <t>APPLICATION OF GPS RELATIVE POSITIONING FOR HEIGHT DETERMINATION ABOVE SEA-LEVEL IN THE ANTARCTIC MARGINAL ICE-ZONE</t>
  </si>
  <si>
    <t>JOURNAL OF PHYSICS OF THE EARTH</t>
  </si>
  <si>
    <t>SHIBUYA, K (corresponding author), NATL INST POLAR RES,TOKYO 173,JAPAN.</t>
  </si>
  <si>
    <t>CENTER ACAD PUBL JAPAN</t>
  </si>
  <si>
    <t>C/O BUSINESS CTR ACAD SOC JPN, 16-9 HONKOMAGOME 5-CHOME BUNKYO-KU, TOKYO 113, JAPAN</t>
  </si>
  <si>
    <t>0022-3743</t>
  </si>
  <si>
    <t>J PHYS EARTH</t>
  </si>
  <si>
    <t>J. Phys. Earth</t>
  </si>
  <si>
    <t>10.4294/jpe1952.38.149</t>
  </si>
  <si>
    <t>EL966</t>
  </si>
  <si>
    <t>WOS:A1990EL96600003</t>
  </si>
  <si>
    <t>GOLDSMITH, R; HAMPTON, IFG; LAYMAN, DB; RANTELL, JV</t>
  </si>
  <si>
    <t>COLD-EXPOSURE OF MEN ON AN ANTARCTIC EXPEDITION</t>
  </si>
  <si>
    <t>JOURNAL OF PHYSIOLOGY-LONDON</t>
  </si>
  <si>
    <t>UNIV LONDON CHELSEA COLL,DEPT PHYSIOL,LONDON SW3 6LX,ENGLAND; UNIV LEEDS,LEEDS LS2 9NQ,ENGLAND</t>
  </si>
  <si>
    <t>University of Leeds</t>
  </si>
  <si>
    <t>0022-3751</t>
  </si>
  <si>
    <t>J PHYSIOL-LONDON</t>
  </si>
  <si>
    <t>J. Physiol.-London</t>
  </si>
  <si>
    <t>P55</t>
  </si>
  <si>
    <t>CL200</t>
  </si>
  <si>
    <t>WOS:A1990CL20000081</t>
  </si>
  <si>
    <t>BIRNIE, J</t>
  </si>
  <si>
    <t>HOLOCENE ENVIRONMENTAL-CHANGE IN SOUTH GEORGIA - EVIDENCE FROM LAKE-SEDIMENTS</t>
  </si>
  <si>
    <t>JOURNAL OF QUATERNARY SCIENCE</t>
  </si>
  <si>
    <t>SUB-ANTARCTIC; POLLEN; DIATOMS; DESMIDS; HOLOCENE; RHYTHMITES; LAKE SEDIMENTS; SOUTH GEORGIA</t>
  </si>
  <si>
    <t>The Holocene environmental history of South Georgia is important because of the island's location in the Southern Westerlies in an oceanic zone of the world devoid of high resolution terrestrial records. This is the first attempt to interpret a palaeoenvironmental record from lake sediments in South Georgia. It is based on a wide variety of analyses undertaken on cores from two lakes. Both are in the same, unglaciated, drainage basin, but one is at 80 m above sea-level and near the altitudinal limit for vegetation growth, whereas the other is at 25 m and within the zone of continuous vegetation cover. Results from both lakes indicate shifts of vegetation boundaries, which, together with evidence for changing biotic productivity within the lakes themselves, are interpreted as indicating climatic changes. Radiocarbon dates on the main changes identify a climatic optimum, beginning before 5620 +/- 290 C-14 yr BP, and ending at around 4815 +/- 330 C-14 yr BP, when conditions in the upper part of the catchment were more conductive to plant growth than they are today. The record obtained from the lower lake was shorter, but indicates two periods of harsher climate relative to the present since 4000 yr BP. This interpretation of the lake evidence agrees with other dated evidence of environmental change from peat sections, glacial stratigraphy and geomorphology in South Georgia. Together the work allows an overall reconstruction of environmental change in the Holocene.</t>
  </si>
  <si>
    <t>BIRNIE, J (corresponding author), UNIV ABERDEEN,DEPT GEOG,ABERDEEN AB9 1FX,SCOTLAND.</t>
  </si>
  <si>
    <t>JOHN WILEY &amp; SONS LTD</t>
  </si>
  <si>
    <t>W SUSSEX</t>
  </si>
  <si>
    <t>BAFFINS LANE CHICHESTER, W SUSSEX, ENGLAND PO19 1UD</t>
  </si>
  <si>
    <t>0267-8179</t>
  </si>
  <si>
    <t>J QUATERNARY SCI</t>
  </si>
  <si>
    <t>J. Quat. Sci.</t>
  </si>
  <si>
    <t>10.1002/jqs.3390050302</t>
  </si>
  <si>
    <t>FB585</t>
  </si>
  <si>
    <t>WOS:A1990FB58500001</t>
  </si>
  <si>
    <t>FOOTE, KG; EVERSON, I; WATKINS, JL; BONE, DG</t>
  </si>
  <si>
    <t>TARGET STRENGTHS OF ANTARCTIC KRILL (EUPHAUSIA-SUPERBA) AT 38-KHZ AND 120-KHZ</t>
  </si>
  <si>
    <t>JOURNAL OF THE ACOUSTICAL SOCIETY OF AMERICA</t>
  </si>
  <si>
    <t>BRITISH ANTARCTIC SURVEY,CAMBRIDGE CB3 0ET,ENGLAND</t>
  </si>
  <si>
    <t>FOOTE, KG (corresponding author), INST MARINE RES,N-5024 BERGEN,NORWAY.</t>
  </si>
  <si>
    <t>AMER INST PHYSICS</t>
  </si>
  <si>
    <t>WOODBURY</t>
  </si>
  <si>
    <t>CIRCULATION FULFILLMENT DIV, 500 SUNNYSIDE BLVD, WOODBURY, NY 11797-2999</t>
  </si>
  <si>
    <t>0001-4966</t>
  </si>
  <si>
    <t>J ACOUST SOC AM</t>
  </si>
  <si>
    <t>J. Acoust. Soc. Am.</t>
  </si>
  <si>
    <t>10.1121/1.399282</t>
  </si>
  <si>
    <t>Acoustics; Audiology &amp; Speech-Language Pathology</t>
  </si>
  <si>
    <t>CJ559</t>
  </si>
  <si>
    <t>WOS:A1990CJ55900002</t>
  </si>
  <si>
    <t>GORDEEV, KY; FILARIN, VN; BONDARENKO, SV; KIRPICHENOK, MA; GORDEEVA, NA; GRANDBERG, II; BATRAKOV, SG</t>
  </si>
  <si>
    <t>ALIPHATIC ACIDIC COMPOSITION OF PRINCIPLE PHOSPHOLIPIDS OF ANTARCTIC KRILL OF EUPHAUSIA-SUPERBA</t>
  </si>
  <si>
    <t>KHIMIYA PRIRODNYKH SOEDINENII</t>
  </si>
  <si>
    <t>KA TIMIRYAZEV AGR ACAD, MOSCOW, USSR</t>
  </si>
  <si>
    <t>Russian State Agrarian University - Moscow Timiryazev Agricultural Academy</t>
  </si>
  <si>
    <t>MINIST PUBL HLTH USSR, HYDROBIONT BIOL ACT SUBST SCI RES LAB, MOSCOW, USSR.</t>
  </si>
  <si>
    <t>Bondarenko, Svetlana/M-8558-2014</t>
  </si>
  <si>
    <t>MK PERIODIKA</t>
  </si>
  <si>
    <t>UL B YAKIMAIKA, 39, MOSCOW, 117049, RUSSIA</t>
  </si>
  <si>
    <t>0023-1150</t>
  </si>
  <si>
    <t>KHIM PRIRODNYK SOEDI</t>
  </si>
  <si>
    <t>Khimiya Prir. Soedin.</t>
  </si>
  <si>
    <t>Chemistry, Organic</t>
  </si>
  <si>
    <t>DD019</t>
  </si>
  <si>
    <t>WOS:A1990DD01900004</t>
  </si>
  <si>
    <t>WEBER, RR; MONTONE, RC</t>
  </si>
  <si>
    <t>KURTZ, DA</t>
  </si>
  <si>
    <t>DISTRIBUTION OF ORGANOCHLORINES IN THE ATMOSPHERE OF THE SOUTH-ATLANTIC AND ANTARCTIC OCEANS</t>
  </si>
  <si>
    <t>LONG RANGE TRANSPORT OF PESTICIDES</t>
  </si>
  <si>
    <t>195TH NATIONAL MEETING OF THE AMERICAN CHEMICAL SOC / 3RD CHEMICAL CONGRESS OF NORTH AMERICA</t>
  </si>
  <si>
    <t>JUN, 1988</t>
  </si>
  <si>
    <t>Montone, Rosalinda C/J-9110-2012</t>
  </si>
  <si>
    <t>LEWIS PUBLISHERS INC</t>
  </si>
  <si>
    <t>BOCA RATON</t>
  </si>
  <si>
    <t>0-87371-168-8</t>
  </si>
  <si>
    <t>Agronomy; Environmental Sciences; Marine &amp; Freshwater Biology; Meteorology &amp; Atmospheric Sciences; Oceanography; Water Resources</t>
  </si>
  <si>
    <t>Agriculture; Environmental Sciences &amp; Ecology; Marine &amp; Freshwater Biology; Meteorology &amp; Atmospheric Sciences; Oceanography; Water Resources</t>
  </si>
  <si>
    <t>BS05A</t>
  </si>
  <si>
    <t>WOS:A1990BS05A00013</t>
  </si>
  <si>
    <t>LAY, LB</t>
  </si>
  <si>
    <t>KIVILAHTI, R; KURPPA, L; PRETES, M</t>
  </si>
  <si>
    <t>THE ARCTIC AND ANTARCTIC CD-ROM DATABASE - A PRACTICAL REVIEW</t>
  </si>
  <si>
    <t>MANS FUTURE IN ARCTIC AREAS</t>
  </si>
  <si>
    <t>UNIVERSITY OF LAPLAND ARCTIC CENTRE PUBLICATIONS</t>
  </si>
  <si>
    <t>13TH POLAR LIBRARIES COLLOQUY : MANS FUTURE IN ARCTIC AREAS</t>
  </si>
  <si>
    <t>JUN 10-14, 1990</t>
  </si>
  <si>
    <t>UNIV LAPLAND, ARCTIC CTR, ROVANIEMI, FINLAND</t>
  </si>
  <si>
    <t>UNIV LAPLAND, ARCTIC CTR</t>
  </si>
  <si>
    <t>UNIV LAPLAND</t>
  </si>
  <si>
    <t>ROVANIEMI</t>
  </si>
  <si>
    <t>951-634-210-8</t>
  </si>
  <si>
    <t>U LAP A C P</t>
  </si>
  <si>
    <t>Chemistry, Multidisciplinary; Environmental Sciences; Information Science &amp; Library Science; Multidisciplinary Sciences</t>
  </si>
  <si>
    <t>Conference Proceedings Citation Index - Science (CPCI-S); Conference Proceedings Citation Index - Social Science &amp; Humanities (CPCI-SSH)</t>
  </si>
  <si>
    <t>Chemistry; Environmental Sciences &amp; Ecology; Information Science &amp; Library Science; Science &amp; Technology - Other Topics</t>
  </si>
  <si>
    <t>BU65P</t>
  </si>
  <si>
    <t>WOS:A1990BU65P00010</t>
  </si>
  <si>
    <t>PHILLIPS, C</t>
  </si>
  <si>
    <t>THE LIBRARY OF THE BRITISH ANTARCTIC SURVEY, CAMBRIDGE</t>
  </si>
  <si>
    <t>WOS:A1990BU65P00020</t>
  </si>
  <si>
    <t>MEADOWS, J</t>
  </si>
  <si>
    <t>KEEPING TRACK OF THE ANTARCTIC TREATY SYSTEM AND ITS RELATED LITERATURE</t>
  </si>
  <si>
    <t>WOS:A1990BU65P00024</t>
  </si>
  <si>
    <t>WATKINS, JL; MORRIS, DJ; RICKETTS, C; MURRAY, AWA</t>
  </si>
  <si>
    <t>SAMPLING BIOLOGICAL CHARACTERISTICS OF KRILL - EFFECT OF HETEROGENEOUS NATURE OF SWARMS</t>
  </si>
  <si>
    <t>MARINE BIOLOGY</t>
  </si>
  <si>
    <t>EUPHAUSIA-SUPERBA DANA; ANTARCTIC KRILL; SOUTH GEORGIA; MODEL; SYSTEM; TIME</t>
  </si>
  <si>
    <t>An effect of the very patchy distribution of Antarctic krill (Euphausia superba Dana) in various forms of aggregation is that a single swarm may not provide an unbiased estimate of population parameters such as mean length of krill in the local area. Here, we analyse the number of samples required to estimate the characteristics of a local population as precisely as if there were no differences between krill swarms in terms of their biological composition. Krill were intensively sampled over different spatial and temporal scales around South Georgia in 1981 and 1982, and in the Bransfield Strait in 1985. These varied from replicate hauls at a single station over 24 h and repeat sampling in restricted areas over periods of 6 to 14 d to regional surveys around South Georgia and in the Bransfield Strait. Various biological characteristics were measured such as length, maturity, moult stage and feeding state. Depending upon the biological characteristic examined and the area covered by the sampling programme, the number of samples needed to obtain the same degree of precision as would be found in the absence of heterogeneity varied from 3 to &gt; 80 samples. This has important implications for the design of net-sampling programme for monitoring krill populations.</t>
  </si>
  <si>
    <t>WATKINS, JL (corresponding author), BRITISH ANTARCTIC SURVEY,NAT ENVIRONM RES COUNCIL,HIGH CROSS,MADINGLEY RD,CAMBRIDGE CB3 0ET,ENGLAND.</t>
  </si>
  <si>
    <t>0025-3162</t>
  </si>
  <si>
    <t>MAR BIOL</t>
  </si>
  <si>
    <t>Mar. Biol.</t>
  </si>
  <si>
    <t>10.1007/BF01313422</t>
  </si>
  <si>
    <t>EP468</t>
  </si>
  <si>
    <t>WOS:A1990EP46800005</t>
  </si>
  <si>
    <t>SHEEHY, MRJ</t>
  </si>
  <si>
    <t>POTENTIAL OF MORPHOLOGICAL LIPOFUSCIN AGE-PIGMENT AS AN INDEX OF CRUSTACEAN AGE</t>
  </si>
  <si>
    <t>EUPHAUSIA-SUPERBA DANA; ANTARCTIC KRILL; ADULT MALE; DIPTERA; FLUORESCENCE; ACCUMULATION; GLOSSINA; MUSCIDAE; SIZE</t>
  </si>
  <si>
    <t>Morphological lipofuscin concentration in the brains of laboratory-reared crayfish, Cherax quadricarinatus (von Martens), of known age, was quantified using alternative fluorescence microscope and image-analysis techniques. The quantity of olfactory-lobe lipofuscin was highly correlated with age (r = 0.96). It was found to be a superior predictor of age compared with the body-size parameters frequently used for this purpose. The results of this study suggest that morphological lipofuscin, quantified by image analysis, has significant potential as a means of age determination for crustaceans.</t>
  </si>
  <si>
    <t>SHEEHY, MRJ (corresponding author), UNIV QUEENSLAND,DEPT ZOOL,ST LUCIA,QLD 4067,AUSTRALIA.</t>
  </si>
  <si>
    <t>10.1007/BF01313426</t>
  </si>
  <si>
    <t>WOS:A1990EP46800009</t>
  </si>
  <si>
    <t>DONNELLY, J; TORRES, JJ; HOPKINS, TL; LANCRAFT, TM</t>
  </si>
  <si>
    <t>PROXIMATE COMPOSITION OF ANTARCTIC MESOPELAGIC FISHES</t>
  </si>
  <si>
    <t>DONNELLY, J (corresponding author), UNIV S FLORIDA,DEPT MARINE SCI,140 7TH AVE S,ST PETERSBURG,FL 33701, USA.</t>
  </si>
  <si>
    <t>10.1007/BF02114670</t>
  </si>
  <si>
    <t>DR737</t>
  </si>
  <si>
    <t>WOS:A1990DR73700002</t>
  </si>
  <si>
    <t>KELLERMANN, A</t>
  </si>
  <si>
    <t>FOOD AND FEEDING DYNAMICS OF THE LARVAL ANTARCTIC FISH NOTOTHENIOPS-LARSENI</t>
  </si>
  <si>
    <t>KELLERMANN, A (corresponding author), UNIV HAWAII,HAWAII INST GEOPHYS,2525 CORREA RD,HONOLULU,HI 96822, USA.</t>
  </si>
  <si>
    <t>10.1007/BF01314796</t>
  </si>
  <si>
    <t>DW069</t>
  </si>
  <si>
    <t>WOS:A1990DW06900001</t>
  </si>
  <si>
    <t>STRAND, SW; HAMNER, WM</t>
  </si>
  <si>
    <t>SCHOOLING BEHAVIOR OF ANTARCTIC KRILL (EUPHAUSIA-SUPERBA) IN LABORATORY AQUARIUMS - REACTIONS TO CHEMICAL AND VISUAL-STIMULI</t>
  </si>
  <si>
    <t>STRAND, SW (corresponding author), UNIV CALIF LOS ANGELES,DEPT BIOL,LOS ANGELES,CA 90024, USA.</t>
  </si>
  <si>
    <t>10.1007/BF01344312</t>
  </si>
  <si>
    <t>EA606</t>
  </si>
  <si>
    <t>WOS:A1990EA60600006</t>
  </si>
  <si>
    <t>MCCLINTOCK, JB; VERNON, JD</t>
  </si>
  <si>
    <t>CHEMICAL DEFENSE IN THE EGGS AND EMBRYOS OF ANTARCTIC SEA STARS (ECHINODERMATA)</t>
  </si>
  <si>
    <t>MCCLINTOCK, JB (corresponding author), UNIV ALABAMA,DEPT BIOL,BIRMINGHAM,AL 35294, USA.</t>
  </si>
  <si>
    <t>10.1007/BF01316320</t>
  </si>
  <si>
    <t>DL771</t>
  </si>
  <si>
    <t>WOS:A1990DL77100015</t>
  </si>
  <si>
    <t>NICOL, S; STOLP, M</t>
  </si>
  <si>
    <t>A REFINEMENT OF THE MOLT-STAGING TECHNIQUE FOR ANTARCTIC KRILL (EUPHASIA-SUPERBA)</t>
  </si>
  <si>
    <t>NICOL, S (corresponding author), AUSTRALIAN ANTARCTIC DIV,CHANNEL HIGHWAY,KINGSTON,TAS 7050,AUSTRALIA.</t>
  </si>
  <si>
    <t>10.1007/BF01313170</t>
  </si>
  <si>
    <t>CL263</t>
  </si>
  <si>
    <t>WOS:A1990CL26300021</t>
  </si>
  <si>
    <t>GIBSON, JAE; GARRICK, RC; BURTON, HR; MCTAGGART, AR</t>
  </si>
  <si>
    <t>DIMETHYLSULFIDE AND THE ALGA PHAEOCYSTIS-POUCHETII IN ANTARCTIC COASTAL WATERS</t>
  </si>
  <si>
    <t>AUSTRALIAN ANTARCTIC DIV,CHANNEL HIGHWAY,KINGSTON,TAS 7050,AUSTRALIA</t>
  </si>
  <si>
    <t>10.1007/BF01313276</t>
  </si>
  <si>
    <t>CP385</t>
  </si>
  <si>
    <t>WOS:A1990CP38500021</t>
  </si>
  <si>
    <t>RODHOUSE, PG; PRINCE, PA; CLARKE, MR; MURRAY, AWA</t>
  </si>
  <si>
    <t>CEPHALOPOD PREY OF THE GRAY-HEADED ALBATROSS DIOMEDEA-CHRYSOSTOMA</t>
  </si>
  <si>
    <t>PLYMOUTH MARINE LAB,PLYMOUTH PL1 2BP,DEVON,ENGLAND</t>
  </si>
  <si>
    <t>Plymouth Marine Laboratory</t>
  </si>
  <si>
    <t>RODHOUSE, PG (corresponding author), NERC,BRITISH ANTARCTIC SURVEY,HIGH CROSS,MADINGLEY RD,CAMBRIDGE CB3 0ET,ENGLAND.</t>
  </si>
  <si>
    <t>10.1007/BF01314337</t>
  </si>
  <si>
    <t>CW606</t>
  </si>
  <si>
    <t>WOS:A1990CW60600001</t>
  </si>
  <si>
    <t>SUTER, KD</t>
  </si>
  <si>
    <t>MANAGING THE FROZEN SOUTH - THE CREATION AND EVOLUTION OF THE ANTARCTIC TREATY SYSTEM - PETERSON,MJ</t>
  </si>
  <si>
    <t>MARINE POLICY</t>
  </si>
  <si>
    <t>SUTER, KD (corresponding author), TRINITY PEACE RES INST,PERTH,WA,AUSTRALIA.</t>
  </si>
  <si>
    <t>BUTTERWORTH-HEINEMANN LTD</t>
  </si>
  <si>
    <t>0308-597X</t>
  </si>
  <si>
    <t>MAR POLICY</t>
  </si>
  <si>
    <t>Mar. Pol.</t>
  </si>
  <si>
    <t>10.1016/0308-597X(90)90049-W</t>
  </si>
  <si>
    <t>Environmental Studies; International Relations</t>
  </si>
  <si>
    <t>Environmental Sciences &amp; Ecology; International Relations</t>
  </si>
  <si>
    <t>CE167</t>
  </si>
  <si>
    <t>WOS:A1990CE16700017</t>
  </si>
  <si>
    <t>PETTRE, P; RENAUD, MF; RENAUD, R; DEQUE, M; PLANTON, S; ANDRE, JC</t>
  </si>
  <si>
    <t>STUDY OF THE INFLUENCE OF KATABATIC FLOWS ON THE ANTARCTIC CIRCULATION USING GCM SIMULATIONS</t>
  </si>
  <si>
    <t>METEOROLOGY AND ATMOSPHERIC PHYSICS</t>
  </si>
  <si>
    <t>CTR NATL RECH METEOROL, 42 AV CORIOLIS, TOULOUSE, FRANCE.</t>
  </si>
  <si>
    <t>PLANTON, Serge S/L-3112-2016</t>
  </si>
  <si>
    <t>SPRINGER WIEN</t>
  </si>
  <si>
    <t>WIEN</t>
  </si>
  <si>
    <t>SACHSENPLATZ 4-6, PO BOX 89, A-1201 WIEN, AUSTRIA</t>
  </si>
  <si>
    <t>0177-7971</t>
  </si>
  <si>
    <t>1436-5065</t>
  </si>
  <si>
    <t>METEOROL ATMOS PHYS</t>
  </si>
  <si>
    <t>Meteorol. Atmos. Phys.</t>
  </si>
  <si>
    <t>1-4</t>
  </si>
  <si>
    <t>10.1007/BF01028121</t>
  </si>
  <si>
    <t>DX735</t>
  </si>
  <si>
    <t>WOS:A1990DX73500018</t>
  </si>
  <si>
    <t>MANCUSO, CA; FRANZMANN, PD; BURTON, HR; NICHOLS, PD</t>
  </si>
  <si>
    <t>MICROBIAL COMMUNITY STRUCTURE AND BIOMASS ESTIMATES OF A METHANOGENIC ANTARCTIC LAKE ECOSYSTEM AS DETERMINED BY PHOSPHOLIPID ANALYSES</t>
  </si>
  <si>
    <t>MICROBIAL ECOLOGY</t>
  </si>
  <si>
    <t>ANTARCTIC DIV, KINGSTON, TAS 7150, AUSTRALIA; CSIRO, DIV OCEANOL, HOBART, TAS 7001, AUSTRALIA</t>
  </si>
  <si>
    <t>Australian Antarctic Division; Commonwealth Scientific &amp; Industrial Research Organisation (CSIRO)</t>
  </si>
  <si>
    <t>UNIV TASMANIA, DEPT AGR SCI, AUSTRALIAN COLLECT ANTARCTIC MICROORGANISMS, BOX 252C, HOBART, TAS 7000, AUSTRALIA.</t>
  </si>
  <si>
    <t>Nichols, Peter D/C-5128-2011; Nichols, Carol/C-2290-2008</t>
  </si>
  <si>
    <t>Nichols, Carol/0000-0002-2739-4690</t>
  </si>
  <si>
    <t>SPRINGER</t>
  </si>
  <si>
    <t>0095-3628</t>
  </si>
  <si>
    <t>1432-184X</t>
  </si>
  <si>
    <t>MICROB ECOL</t>
  </si>
  <si>
    <t>Microb. Ecol.</t>
  </si>
  <si>
    <t>10.1007/BF02015055</t>
  </si>
  <si>
    <t>Ecology; Marine &amp; Freshwater Biology; Microbiology</t>
  </si>
  <si>
    <t>Environmental Sciences &amp; Ecology; Marine &amp; Freshwater Biology; Microbiology</t>
  </si>
  <si>
    <t>CT720</t>
  </si>
  <si>
    <t>WOS:A1990CT72000006</t>
  </si>
  <si>
    <t>WINSTON, JE</t>
  </si>
  <si>
    <t>LIFE IN ANTARCTIC DEPTHS</t>
  </si>
  <si>
    <t>NATURAL HISTORY</t>
  </si>
  <si>
    <t>WINSTON, JE (corresponding author), AMER MUSEUM NAT HIST,DEPT INVERTEBRATES,NEW YORK,NY 10024, USA.</t>
  </si>
  <si>
    <t>AMER MUSEUM NAT HISTORY</t>
  </si>
  <si>
    <t>ATTN: LIBRARY SERIALS UNIT CENTRAL PK WEST AT 79TH ST, NEW YORK, NY 10024-5192</t>
  </si>
  <si>
    <t>0028-0712</t>
  </si>
  <si>
    <t>NAT HIST</t>
  </si>
  <si>
    <t>Nat. Hist.</t>
  </si>
  <si>
    <t>DU336</t>
  </si>
  <si>
    <t>WOS:A1990DU33600013</t>
  </si>
  <si>
    <t>TAYLOR, RH; WILSON, PR</t>
  </si>
  <si>
    <t>RECENT INCREASE AND SOUTHERN EXPANSION OF ADELIE PENGUIN POPULATIONS IN THE ROSS SEA, ANTARCTICA, RELATED TO CLIMATIC WARMING</t>
  </si>
  <si>
    <t>NEW ZEALAND JOURNAL OF ECOLOGY</t>
  </si>
  <si>
    <t>ADELIE PENGUIN; PYGOSCELIS-ADELIAE; ROSS SEA; POPULATION INCREASE; RANGE EXPANSION; CLIMATIC CHANGE</t>
  </si>
  <si>
    <t>The numbers of Adelie penguins Pygoscelis adeliae (Hombron and Jacquinot) in the Ross Sea, Antarctica, have increased markedly over the past 10 years. Proportionally, this increase is most pronounced in McMurdo Sound, where the species' breeding range has recently been extended 3 km south to Cape Barne (77-degrees-35'S) with the re-occupation of a former rookery that was abandoned sometime before the present century. These biological trends show remarkable synchronisation with physical evidence of climatic variation in the McMurdo Sound region. We suggest that the dynamics of Adelie penguin populations may be very sensitive indicators of changes in the Antarctic climate.</t>
  </si>
  <si>
    <t>TAYLOR, RH (corresponding author), DSIR LAND RESOURCES,NELSON,NEW ZEALAND.</t>
  </si>
  <si>
    <t>NEW ZEALAND ECOL SOC</t>
  </si>
  <si>
    <t>CHRISTCHURCH</t>
  </si>
  <si>
    <t>PO BOX 25178, CHRISTCHURCH, NEW ZEALAND</t>
  </si>
  <si>
    <t>0110-6465</t>
  </si>
  <si>
    <t>NEW ZEAL J ECOL</t>
  </si>
  <si>
    <t>N. Z. J. Ecol.</t>
  </si>
  <si>
    <t>EY733</t>
  </si>
  <si>
    <t>WOS:A1990EY73300004</t>
  </si>
  <si>
    <t>COOPER, RA; BEGG, JG; BRADSHAW, JD</t>
  </si>
  <si>
    <t>CAMBRIAN TRILOBITES FROM REILLY RIDGE, NORTHERN VICTORIA LAND, ANTARCTICA, AND THEIR STRATIGRAPHIC IMPLICATIONS</t>
  </si>
  <si>
    <t>NEW ZEALAND JOURNAL OF GEOLOGY AND GEOPHYSICS</t>
  </si>
  <si>
    <t>CAMBRIAN; TRILOBITES; BOWERS SUPERGROUP; REILLY RIDGE; TECTONIC DEFORMATION; FOSSIL DISTORTION; BRASSICICEPHALUS SP NOV</t>
  </si>
  <si>
    <t>A small trilobite faunule from the Spurs Formation on Reilly Ridge is described and shown to be of Mindyallan (late Middle Cambrian to early Late Cambrian) age. The trilobite locality, which was previously recorded as of probably Tremadocian age, contains four species of agnostids (including the genera, Hadragnostus, Formosagnostus?) and at least nine of polymerid trilobites (including Brassicicephalus sp. nov. and the genera Catillicephala, Distazeris, and Pseudokingstonia. All are recorded from the Antarctic continent for the first time. Affinities of the faunule are shared between North America and Australia. Tectonic distortion, which affects all fossils, is graphically analysed to enable the original proportions of the fossil to be determined. The structure and distribution of Bowers Supergroup units at Reilly Ridge is outlined and illustrated. The stratigraphy of the Spurs Formation is complicated by lateral facies changes and allochthonous megablocks of limestone, up to 500 m long, derived by intrabasinal gravitational sliding. Several of the previously known fossil localities at Reilly Ridge are from allochthonous blocks; that reported here is believed to be in place.</t>
  </si>
  <si>
    <t>DSIR, NEW ZEALAND GEOL SURVEY, LOWER HUTT, NEW ZEALAND; UNIV CANTERBURY, DEPT GEOLOGY, CHRISTCHURCH, NEW ZEALAND</t>
  </si>
  <si>
    <t>University of Canterbury</t>
  </si>
  <si>
    <t>TAYLOR &amp; FRANCIS LTD</t>
  </si>
  <si>
    <t>ABINGDON</t>
  </si>
  <si>
    <t>4 PARK SQUARE, MILTON PARK, ABINGDON OX14 4RN, OXON, ENGLAND</t>
  </si>
  <si>
    <t>0028-8306</t>
  </si>
  <si>
    <t>NEW ZEAL J GEOL GEOP</t>
  </si>
  <si>
    <t>N. Z. J. Geol. Geophys.</t>
  </si>
  <si>
    <t>10.1080/00288306.1990.10427573</t>
  </si>
  <si>
    <t>Geology; Geosciences, Multidisciplinary</t>
  </si>
  <si>
    <t>FA902</t>
  </si>
  <si>
    <t>WOS:A1990FA90200007</t>
  </si>
  <si>
    <t>BEGGS, JM; CHALLIS, GA; COOK, RA</t>
  </si>
  <si>
    <t>BASEMENT GEOLOGY OF THE CAMPBELL PLATEAU - IMPLICATIONS FOR CORRELATION OF THE CAMPBELL MAGNETIC ANOMALY SYSTEM</t>
  </si>
  <si>
    <t>CAMPBELL PLATEAU; BASEMENT GEOLOGY; GREAT SOUTH BASIN; CAMPBELL MAGNETIC ANOMALY SYSTEM; CAMPBELL FAULT; METASEDIMENTARY ROCKS</t>
  </si>
  <si>
    <t>NEW-ZEALAND; ANTARCTICA; SEQUENCE</t>
  </si>
  <si>
    <t>Two classes of basement rock are recognised on the Campbell Plateau: silicic to intermediate plutonic rocks, and quartzose metasedimentary rocks. The plutonic rocks, from Auckland Island and petroleum exploration wells Pakaha-1, Tara-1, and Pukaki-1, are petrologically similar to granites from southern Stewart Island, Snares Islands, and western South Island and produce similar Cretaceous K-Ar ages. Granodiorite from Bounty Island (K-Ar age 189 Ma) is petrologically comparable with rocks in the Foveaux Strait area. Metasedimentary rocks from Campbell Island, the sea floor near Bounty Islands, and petroleum wells Kawau-1A, Hoiho-1C, and possibly Rakiura-1, are comparable with early Paleozoic metasedimentary rocks (e.g., Greenland Group) on the West Coast of the South Island, as well as Robertson Bay Group of northern Victoria Land and other Antarctic suites, and basement from DSDP hole 281 on the South Tasman Rise. They are distinct compositionally from late Paleozoic and Mesozoic metasedimentary rocks of eastern New Zealand (Caples and Torlesse terranes). Magnetic anomalies on the Campbell Plateau (Campbell Magnetic Anomaly System) have previously been correlated with the Stokes Magnetic Anomaly System. Since Caples and Torlesse rocks lie immediately north and east of the Stokes Magnetic Anomaly System throughout onshore New Zealand, but quartzose metasedimentary rocks occur both south and north of the Campbell Magnetic Anomaly System on the Campbell Plateau, these anomaly systems cannot follow the same tectonic terrane boundaries. Therefore the Campbell Magnetic Anomaly System should not be correlated with the Stokes Magnetic Anomaly System, weakening the basis for the Campbell Fault, which has been postulated to offset the two anomaly systems.</t>
  </si>
  <si>
    <t>DSIR GEOL &amp; GEOPHYS,LOWER HUTT,NEW ZEALAND</t>
  </si>
  <si>
    <t>SIR PUBLISHING</t>
  </si>
  <si>
    <t>WELLINGTON</t>
  </si>
  <si>
    <t>PO BOX 399, WELLINGTON, NEW ZEALAND</t>
  </si>
  <si>
    <t>10.1080/00288306.1990.10425696</t>
  </si>
  <si>
    <t>FA905</t>
  </si>
  <si>
    <t>WOS:A1990FA90500001</t>
  </si>
  <si>
    <t>VENNUM, WR; NEJEDLY, JW</t>
  </si>
  <si>
    <t>CLAY MINERALOGY OF SOILS DEVELOPED ON WEATHERED IGNEOUS ROCKS, WEST-ANTARCTICA</t>
  </si>
  <si>
    <t>CLAY MINERALOGY; PHYSICAL AND CHEMICAL WEATHERING; KAOLINITE; SOILS; WEST-ANTARCTICA</t>
  </si>
  <si>
    <t>MOUNTAINS</t>
  </si>
  <si>
    <t>Soil samples collected from 33 outcrops of weathered plutonic, hypabyssal, and volcanic rocks scattered along a 1400 km traverse from the West Antarctic coastline to the Polar Plateau were analysed for clay mineral content. Clay minerals present (in approximate order of abundance) are mica, chlorite, illite-smectite, smectite, kaolinite and vermiculite. The large amount of mica and/or chlorite in almost all host rocks and their associate soils, the small amount of clay (generally &lt; 1%) present in all soils, the weak development of most soil profiles, and the large amount of glass in the clay-sized fraction of soils developed on Tertiary basaltic rocks indicate that physical weathering is the dominant process of weathering in this area. Smectite, vermiculite and illite-smectite are products of chemical weathering. Kaolinite in soils from the Thiel Mountains is unusual, because formation of this mineral is generally thought to require at least moderate amounts of leaching. We feel that kaolinite in Thiel Mountain soils is inherited from the saussuritised cores of plagioclase crystals in host granodiorite.</t>
  </si>
  <si>
    <t>US GEOL SURVEY,DENVER FED CTR,DENVER,CO 80225; SONOMA STATE UNIV,DEPT GEOL,ROHNERT PK,CA 94928</t>
  </si>
  <si>
    <t>United States Department of the Interior; United States Geological Survey; California State University System; Sonoma State University</t>
  </si>
  <si>
    <t>10.1080/00288306.1990.10421376</t>
  </si>
  <si>
    <t>FA906</t>
  </si>
  <si>
    <t>WOS:A1990FA90600007</t>
  </si>
  <si>
    <t>TAYLOR, RH</t>
  </si>
  <si>
    <t>RECORDS OF SUB-ANTARCTIC FUR SEALS IN NEW-ZEALAND</t>
  </si>
  <si>
    <t>NEW ZEALAND JOURNAL OF MARINE AND FRESHWATER RESEARCH</t>
  </si>
  <si>
    <t>SUB-ANTARCTIC FUR SEAL; ARCTOCEPHALUS-TROPICALIS; ANTIPODES ISLAND; NEW-ZEALAND</t>
  </si>
  <si>
    <t>Subantarctic fur seals (Arctocephalus tropicalis) appear as stragglers on New Zealand coasts. Four records are noted, the most recent at Antipodes Island in December 1989.</t>
  </si>
  <si>
    <t>TAYLOR, RH (corresponding author), DSIR,NELSON,NEW ZEALAND.</t>
  </si>
  <si>
    <t>0028-8330</t>
  </si>
  <si>
    <t>NEW ZEAL J MAR FRESH</t>
  </si>
  <si>
    <t>N. Z. J. Mar. Freshw. Res.</t>
  </si>
  <si>
    <t>10.1080/00288330.1990.9516441</t>
  </si>
  <si>
    <t>EZ613</t>
  </si>
  <si>
    <t>WOS:A1990EZ61300007</t>
  </si>
  <si>
    <t>RICCARDI, AC; DAMBORENEA, SE; MANCENIDO, MO; BALDONI, A; BALLENT, S; GASPARINI, Z; VONHILLEBRANDT, A; QUATTROCCHIO, ME; VOLKHEIMER, W; ZAVATTIERI, AM</t>
  </si>
  <si>
    <t>SOUTH-AMERICA AND ANTARCTIC PENINSULA - LOWER JURASSIC OF SOUTH-AMERICA AND ANTARCTIC PENINSULA</t>
  </si>
  <si>
    <t>NEWSLETTERS ON STRATIGRAPHY</t>
  </si>
  <si>
    <t>RICCARDI, AC (corresponding author), MUSEO CIENCIAS NAT,RA-1900 LA PLATA,ARGENTINA.</t>
  </si>
  <si>
    <t>Damborenea, Susana/HTP-0846-2023</t>
  </si>
  <si>
    <t>GEBRUDER BORNTRAEGER</t>
  </si>
  <si>
    <t>STUTTGART</t>
  </si>
  <si>
    <t>JOHANNESSTR 3A, D-70176 STUTTGART, GERMANY</t>
  </si>
  <si>
    <t>0078-0421</t>
  </si>
  <si>
    <t>NEWSL STRATIGR</t>
  </si>
  <si>
    <t>Newsl. Stratigr.</t>
  </si>
  <si>
    <t>CK388</t>
  </si>
  <si>
    <t>WOS:A1990CK38800001</t>
  </si>
  <si>
    <t>RICCARDI, AC; WESTERMANN, GEG; DAMBORENEA, SE; BALDONI, AM; BALLENT, S; BONAPARTE, JF; MANCENIDO, MO; GASPARINI, Z; QUATTROCCHIO, ME; SCAFATI, LH; THOMSON, MRA; VOLKHEIMER, W</t>
  </si>
  <si>
    <t>SOUTH-AMERICA AND ANTARCTIC PENINSULA - MIDDLE JURASSIC OF SOUTH-AMERICA AND ANTARCTIC PENINSULA</t>
  </si>
  <si>
    <t>WOS:A1990CK38800002</t>
  </si>
  <si>
    <t>RICCARDI, AC; LEANZA, HA; VOLKHEIMER, W; BONAPARTE, JF; CIONE, CA; GASPARINI, Z; PRAMPARO, M; QUATTROCCHIO, ME; THOMSON, MRA</t>
  </si>
  <si>
    <t>SOUTH-AMERICA AND ANTARCTIC PENINSULA - UPPER JURASSIC OF SOUTH-AMERICA AND ANTARCTIC PENINSULA</t>
  </si>
  <si>
    <t>WOS:A1990CK38800003</t>
  </si>
  <si>
    <t>KING, JC</t>
  </si>
  <si>
    <t>AMER METEOROL SOC</t>
  </si>
  <si>
    <t>THE ATMOSPHERIC BOUNDARY-LAYER OVER AN ANTARCTIC ICE SHELF</t>
  </si>
  <si>
    <t>NINTH SYMPOSIUM ON TURBULENCE AND DIFFUSION</t>
  </si>
  <si>
    <t>9TH SYMP ON TURBULENCE AND DIFFUSION</t>
  </si>
  <si>
    <t>APR 30-MAY 03, 1990</t>
  </si>
  <si>
    <t>ROSKILDE, DENMARK</t>
  </si>
  <si>
    <t>BS91G</t>
  </si>
  <si>
    <t>WOS:A1990BS91G00090</t>
  </si>
  <si>
    <t>MOGAMI, K; KITAZAWA, T; KIKUCHI, T; WATANABE, E</t>
  </si>
  <si>
    <t>A TRIAL OF FLUORINE DETERMINATION USING THE EXOSKELETON OF ANTARCTIC KRILL EUPHAUSIA-SUPERBA</t>
  </si>
  <si>
    <t>NIPPON SUISAN GAKKAISHI</t>
  </si>
  <si>
    <t>MOGAMI, K (corresponding author), TOKYO UNIV FISHERIES,DEPT FOOD SCI &amp; TECHNOL,MINATO KU,TOKYO 108,JAPAN.</t>
  </si>
  <si>
    <t>JAPAN SOC SCI FISHERIES TOKYO UNIV FISHERIES</t>
  </si>
  <si>
    <t>5-7 KONAN-4 MINATO-KU, TOKYO 108, JAPAN</t>
  </si>
  <si>
    <t>0021-5392</t>
  </si>
  <si>
    <t>NIPPON SUISAN GAKK</t>
  </si>
  <si>
    <t>Nippon Suisan Gakkaishi</t>
  </si>
  <si>
    <t>CW085</t>
  </si>
  <si>
    <t>WOS:A1990CW08500011</t>
  </si>
  <si>
    <t>SMITH, VR; STEENKAMP, M</t>
  </si>
  <si>
    <t>CLIMATIC-CHANGE AND ITS ECOLOGICAL IMPLICATIONS AT A SUB-ANTARCTIC ISLAND</t>
  </si>
  <si>
    <t>OECOLOGIA</t>
  </si>
  <si>
    <t>SMITH, VR (corresponding author), UNIV ORANGE FREE STATE,DEPT BOT,BLOEMFONTEIN 9301,SOUTH AFRICA.</t>
  </si>
  <si>
    <t>0029-8549</t>
  </si>
  <si>
    <t>Oecologia</t>
  </si>
  <si>
    <t>10.1007/BF00317338</t>
  </si>
  <si>
    <t>EJ230</t>
  </si>
  <si>
    <t>WOS:A1990EJ23000003</t>
  </si>
  <si>
    <t>HADERSPECK, W; HOFFMANN, KH</t>
  </si>
  <si>
    <t>EFFECTS OF PHOTOPERIOD AND TEMPERATURE ON DEVELOPMENT AND REPRODUCTION OF HYDROMEDION-SPARSUTUM (MULLER) (COLEOPTERA, PERIMYLOPIDAE) FROM SOUTH-GEORGIA (SUB-ANTARCTIC)</t>
  </si>
  <si>
    <t>UNIV ULM,ALBERT EINSTEIN ALLEE 11,W-7900 ULM,GERMANY</t>
  </si>
  <si>
    <t>Ulm University</t>
  </si>
  <si>
    <t>Hoffmann, Klaus H./0000-0002-7942-9779</t>
  </si>
  <si>
    <t>10.1007/BF00324640</t>
  </si>
  <si>
    <t>DE281</t>
  </si>
  <si>
    <t>WOS:A1990DE28100016</t>
  </si>
  <si>
    <t>KAPPEN, L; SCHROETER, B; SANCHO, LG</t>
  </si>
  <si>
    <t>CARBON-DIOXIDE EXCHANGE OF ANTARCTIC CRUSTOSE LICHENS INSITU MEASURED WITH A CO2/H2O POROMETER</t>
  </si>
  <si>
    <t>UNIV COMPLUTENSE MADRID,DEPT BIOL VEGETAL 2,E-28040 MADRID,SPAIN</t>
  </si>
  <si>
    <t>Complutense University of Madrid</t>
  </si>
  <si>
    <t>KAPPEN, L (corresponding author), UNIV KIEL,INST POLAROKOL,OLSHAUSENSTR 40,W-2300 KIEL 1,GERMANY.</t>
  </si>
  <si>
    <t>Sancho, leopoldo G./H-2974-2013; SANCHO, LEOPOLDO/G-9120-2015</t>
  </si>
  <si>
    <t>SANCHO, LEOPOLDO/0000-0002-4751-7475</t>
  </si>
  <si>
    <t>10.1007/BF00317476</t>
  </si>
  <si>
    <t>CW654</t>
  </si>
  <si>
    <t>WOS:A1990CW65400004</t>
  </si>
  <si>
    <t>GALUSHKIN, YI; DUBININ, EP</t>
  </si>
  <si>
    <t>THERMAL EVOLUTION OF LITHOSPHERE AND SEDIMENTARY BASINS OF THE ANTARCTIC MARGINS (AUSTRALIAN SECTOR)</t>
  </si>
  <si>
    <t>OKEANOLOGIYA</t>
  </si>
  <si>
    <t>GALUSHKIN, YI (corresponding author), MV LOMONOSOV STATE UNIV,MOSCOW 117234,USSR.</t>
  </si>
  <si>
    <t>0030-1574</t>
  </si>
  <si>
    <t>OKEANOLOGIYA+</t>
  </si>
  <si>
    <t>Okeanologiya</t>
  </si>
  <si>
    <t>JAN-FEB</t>
  </si>
  <si>
    <t>CU079</t>
  </si>
  <si>
    <t>WOS:A1990CU07900015</t>
  </si>
  <si>
    <t>MATSUMOTO, GI; HIRAI, A; HIROTA, K; WATANUKI, K</t>
  </si>
  <si>
    <t>ORGANIC GEOCHEMISTRY OF THE MCMURDO DRY VALLEYS SOIL, ANTARCTICA</t>
  </si>
  <si>
    <t>ORGANIC GEOCHEMISTRY</t>
  </si>
  <si>
    <t>14TH INTERNATIONAL MEETING ON ORGANIC GEOCHEMISTRY : ADVANCES IN ORGANIC GEOCHEMISTRY</t>
  </si>
  <si>
    <t>SEP 18-22, 1989</t>
  </si>
  <si>
    <t>PARIS, FRANCE</t>
  </si>
  <si>
    <t>HYDROCARBON; STERANE; TRITERPANE; FATTY ACID; HYDROXY ACID; ALPHA,OMEGA-DICARBOXYLIC ACID; ANTARCTIC SOIL</t>
  </si>
  <si>
    <t>VERTICAL-DISTRIBUTION; BIOLOGICAL MARKERS; MARINE-SEDIMENTS; HYDROXY-ACIDS; ACE LAKE; CONSTITUENTS; BACTERIAL; STERANES; ALGAL; HYDROCARBONS</t>
  </si>
  <si>
    <t>Organic geochemical studies of 12 soil samples from Wright and Taylor Valleys of the McMurdo Dry Valleys (Ross Desert) in southern Victoria Land, Antarctica, were carried out. Long-chain n-alkanois acids (C20-C34), with a predominance of even-carbon numbers, were abundant in all the samples. 3-Hydroxy acids (C-8-C30) with a predominance of even-carbon numbers were found in the samples, together with 2-, omega- and (omega-1)-hydroxy acids. alpha,omega-Dicarboxylic acids (C-8-C31) were detected having near-unity values of carbon preference indices; mainly the C-13 dicarboxylic acid predominated. Visual kerogen revealed that amorphous materials are major components (68-98%) with small amounts of very fine coals (2-32%), but no woody and herbaceous materials. The occurrence of mature isomers of steranes and triterpanes, the paucity of n-alkenoic acids and data from the microscopic study suggest that organic components in the soil samples are derived from erosion of Beacon Supergroup sedimentary rocks and past biological debris containing vascular plant waxes as well as wind-transported cyanobacterial mats, including cyanobacteria, microalgae, bacteria and fungi, rather than from living organisms.</t>
  </si>
  <si>
    <t>TEIKOKU OIL CO LTD,TECH RES CTR,SETAGAYA KU,TOKYO 157,JAPAN; SHONAN INST TECHNOL,FUJISAWA,KANAGAWA 251,JAPAN</t>
  </si>
  <si>
    <t>Inpex Corporation</t>
  </si>
  <si>
    <t>MATSUMOTO, GI (corresponding author), UNIV TOKYO,COLL ARTS &amp; SCI,DEPT CHEM,MEGURO KU,TOKYO 153,JAPAN.</t>
  </si>
  <si>
    <t>0146-6380</t>
  </si>
  <si>
    <t>ORG GEOCHEM</t>
  </si>
  <si>
    <t>Org. Geochem.</t>
  </si>
  <si>
    <t>4-6</t>
  </si>
  <si>
    <t>10.1016/0146-6380(90)90117-I</t>
  </si>
  <si>
    <t>EU555</t>
  </si>
  <si>
    <t>WOS:A1990EU55500012</t>
  </si>
  <si>
    <t>VENKATESAN, MI; RUTH, E; KAPLAN, IR</t>
  </si>
  <si>
    <t>TRITERPENOLS FROM SEDIMENTS OF SANTA-MONICA BASIN, SOUTHERN CALIFORNIA BIGHT, U.S.A</t>
  </si>
  <si>
    <t>SANTA-MONICA BASIN; HOPANOL; TETRAHYMANOL; DIPLOPTEROL; TRITERPENOL; GAMMACERANE; PARTICLE INTERCEPTOR TRAP MATERIAL; SEDIMENT</t>
  </si>
  <si>
    <t>ANTARCTIC MARINE-SEDIMENTS; ORGANIC GEOCHEMISTRY; NATURAL-PRODUCTS; HOPANOIDS; LIPIDS; TETRAHYMANOL; BIOCHEMISTRY; DERIVATIVES; STEROLS; MARKERS</t>
  </si>
  <si>
    <t>The triterpenol geochemistry of the Santa Monica Basin from the Southern California Borderland, off the U.S.A., is described from the study of two sets of trap deployments, five box cores (approximately 30 cm) and a hydroplastic core (approximately 1 m). The biogenic sources and diagenetic stability of the triterpenols are discussed. The 17-beta-(H),21-beta-(H)-hopanols (22R isomer) occur in the carbon number range from 30 to 32 and their abundance is nearly uniform in the shallow sediment sections. However, the three hopanols follow the order of abundance, C32 &gt; C31 congruent-to C30, in deeper sections. Their concentration spans from trace levels to 156-mu-g/g organic carbon (&lt; 15 ng to 7-mu-g/g dry sediment). Tetrahymanol (gammaceran-3-beta-ol) has been identified in all the samples except in one set of trap particles collected at 100 m water depth, from trace level (&lt; 1-mu-g) to 215-mu-g/g organic carbon (&lt; 20 ng to 9-mu-g/g dry sediment). Diplopterol is also detected in trace amounts in some samples. The triterpenols in the trap material generally increase with the water column depth and decrease with the subbottom depth in the sediment cores. The extended hopanols are either degradation products of polyhydroxybacteriohopanes or are biosynthesized by bacteria. Tetrahymanol is probably the only suggested biological precursor of gammacerane (the reduced counterpart of tetrahymanol), which has been recognized in numerous crude oils and lithified sediments. Although it has been reported earlier from Green River Shale and from a residual Pleistocene lake sediment, tetrahymanol has so far been positively identified from recent marine sediments only in two recent studies. The decreasing content of tetrahymanol in sedimentary depth profiles in the Santa Monica Basin would favor an origin for this compound in the water column or at the sediment surface. The ubiquitous occurrence of this compound throughout the study area suggests that this triterpenol most probably originates from primitive organisms (protozoa, bacteria?), hitherto not identified or, more likely, not yet analyzed for their lipid composition.</t>
  </si>
  <si>
    <t>VENKATESAN, MI (corresponding author), UNIV CALIF LOS ANGELES,INST GEOPHYS &amp; PLANETARY PHYS,LOS ANGELES,CA 90024, USA.</t>
  </si>
  <si>
    <t>10.1016/0146-6380(90)90138-P</t>
  </si>
  <si>
    <t>WOS:A1990EU55500033</t>
  </si>
  <si>
    <t>ROWLAND, SJ; HIRD, SJ; ROBSON, JN; VENKATESAN, MI</t>
  </si>
  <si>
    <t>HYDROGENATION BEHAVIOR OF 2 HIGHLY BRANCHED C-25 DIENES FROM ANTARCTIC MARINE-SEDIMENTS</t>
  </si>
  <si>
    <t>DEPT AGR &amp; FISHERIES SCOTLAND,MARINE LAB,ABERDEEN,SCOTLAND; UNIV CALIF LOS ANGELES,INST GEOPHYS &amp; PLANETARY PHYS,LOS ANGELES,CA 90024</t>
  </si>
  <si>
    <t>University of California System; University of California Los Angeles</t>
  </si>
  <si>
    <t>ROWLAND, SJ (corresponding author), POLYTECH SW,DEPT ENVIRONM SCI,DRAKE CIRCUS,PLYMOUTH PL4 8AA,ENGLAND.</t>
  </si>
  <si>
    <t>Rowland, Steven/JFK-4987-2023</t>
  </si>
  <si>
    <t>10.1016/0146-6380(90)90086-F</t>
  </si>
  <si>
    <t>CY734</t>
  </si>
  <si>
    <t>WOS:A1990CY73400010</t>
  </si>
  <si>
    <t>MATSUMOTO, GI; AKIYAMA, M; WATANUKI, K; TORII, T</t>
  </si>
  <si>
    <t>UNUSUAL DISTRIBUTIONS OF LONG-CHAIN NORMAL-ALKANES AND N-ALKENES IN ANTARCTIC SOIL</t>
  </si>
  <si>
    <t>SHIMANE UNIV,FAC EDUC,MATSUE,SHIMANE 690,JAPAN; JAPAN POLAR RES ASSOC,CHIYODA KU,TOKYO 102,JAPAN</t>
  </si>
  <si>
    <t>Shimane University</t>
  </si>
  <si>
    <t>10.1016/0146-6380(90)90167-X</t>
  </si>
  <si>
    <t>DZ269</t>
  </si>
  <si>
    <t>WOS:A1990DZ26900007</t>
  </si>
  <si>
    <t>NICHOLS, PD; PALMISANO, AC; RAYNER, MS; SMITH, GA; WHITE, DC</t>
  </si>
  <si>
    <t>OCCURRENCE OF NOVEL C30 STEROLS IN ANTARCTIC SEA-ICE DIATOM COMMUNITIES DURING A SPRING BLOOM</t>
  </si>
  <si>
    <t>1989 AUSTRALIAN ORGANIC GEOCHEMISTRY CONF</t>
  </si>
  <si>
    <t>APR 13-14, 1989</t>
  </si>
  <si>
    <t>COMMONWEALTH SCI &amp; IND RES ORG, MARINE LAB, HOBART, AUSTRALIA</t>
  </si>
  <si>
    <t>COMMONWEALTH SCI &amp; IND RES ORG, MARINE LAB</t>
  </si>
  <si>
    <t>CSIRO,DIV OCEANOG,MARINE LABS,HOBART,TAS 7001,AUSTRALIA; NASA,AMES RES CTR,MOFFETT FIELD,CA 94035; UNIV TENNESSEE,INST APPL MICROBIOL,KNOXVILLE,TN 37932</t>
  </si>
  <si>
    <t>Commonwealth Scientific &amp; Industrial Research Organisation (CSIRO); National Aeronautics &amp; Space Administration (NASA); NASA Ames Research Center; University of Tennessee System; University of Tennessee Knoxville</t>
  </si>
  <si>
    <t>Nichols, Peter D/C-5128-2011</t>
  </si>
  <si>
    <t>10.1016/0146-6380(90)90096-I</t>
  </si>
  <si>
    <t>EH030</t>
  </si>
  <si>
    <t>WOS:A1990EH03000006</t>
  </si>
  <si>
    <t>Martin, JH</t>
  </si>
  <si>
    <t>Martin, John H.</t>
  </si>
  <si>
    <t>GLACIAL-INTERGLACIAL CO2 CHANGE: THE IRON HYPOTHESIS</t>
  </si>
  <si>
    <t>PALEOCEANOGRAPHY</t>
  </si>
  <si>
    <t>VOSTOK ICE-CORE; ATMOSPHERIC CO2; BENTHIC FORAMINIFERA; PARTICLE-FLUX; WEDDELL SEA; DEEP-OCEAN; PHYTOPLANKTON; DISTRIBUTIONS; PRODUCTIVITY; CLIMATE</t>
  </si>
  <si>
    <t>Several explanations for the 200 to 280 ppm glacial/interglacial change in atmospheric CO2 concentrations deal with variations in southern ocean phytoplankton productivity and the related use or nonuse of major plant nutrients. An hypothesis is presented herein in which arguments are made that new productivity in today's southern ocean (7.4 x 10(13) g yr(-1)) is limited by iron deficiency, and hence the phytoplankton are unable to take advantage of the excess surface nitrate/phosphate that, if used, could result in total southern ocean new production of 2-3 x 10(15) g C yr(-1). As a consequence of Fe-limited new productivity, Holocene interglacial CO2 levels (preindustrial) are as high as they were during the last interglacial (approximate to 280 ppm). In contrast, atmospheric dust Fe supplies were 50 times higher during the last glacial maximum (LGM). Because of this Fe enrichment, phytoplankton growth may have been greatly enhanced, larger amounts of upwelled nutrients may have been used, and the resulting stimulation of new productivity may have contributed to the LGM drawdown of atmospheric CO2 to levels of less than 200 ppm. Background information and arguments in support of this hypothesis are presented.</t>
  </si>
  <si>
    <t>Moss Landing Marine Labs, Moss Landing, CA 95039 USA</t>
  </si>
  <si>
    <t>Martin, JH (corresponding author), Moss Landing Marine Labs, Pob 450, Moss Landing, CA 95039 USA.</t>
  </si>
  <si>
    <t>ONR [N 000 14-84-C-0619]; NSF [OCE-8813565]; Biology and Medicine Section of NSF [DPP-8716460]</t>
  </si>
  <si>
    <t>ONR(Office of Naval Research); NSF(National Science Foundation (NSF)); Biology and Medicine Section of NSF</t>
  </si>
  <si>
    <t>I thank David Karl of the University of Hawaii for the carbon flux data and the particle trap samples from the Antarctic. The continuing help of my colleagues in the MLML trace element/plankton group-Steve Fitzwater, Mike Gordon, Sara Tanner, Craig Hunter (the individuals who make the testing of this hypothesis possible)-is also gratefully acknowledged, as is the continuing support of the MLML CTD/Optics group led by Bill Broenkow. Mike Ledbetter was kind enough to point out glaring errors to a novice paleoceanographer. This work was supported by grants from the ONR Ocean Chemistry Program (N 000 14-84-C-0619), the NSF Marine Chemistry program (OCE-8813565), and the Biology and Medicine Section of NSF Polar Programs (DPP-8716460).</t>
  </si>
  <si>
    <t>0883-8305</t>
  </si>
  <si>
    <t>1944-9186</t>
  </si>
  <si>
    <t>Paleoceanography</t>
  </si>
  <si>
    <t>10.1029/PA005i001p00001</t>
  </si>
  <si>
    <t>Geosciences, Multidisciplinary; Oceanography; Paleontology</t>
  </si>
  <si>
    <t>V23JF</t>
  </si>
  <si>
    <t>WOS:000208338400001</t>
  </si>
  <si>
    <t>Lyle, M; Pisias, N</t>
  </si>
  <si>
    <t>Lyle, Mitchell; Pisias, Nicklas</t>
  </si>
  <si>
    <t>OCEAN CIRCULATION AND ATMOSPHERIC CO2 CHANGES: COUPLED USE OF MODELS AND PALEOCEANOGRAPHIC DATA</t>
  </si>
  <si>
    <t>EASTERN EQUATORIAL PACIFIC; TROPICAL PACIFIC; INDIAN-OCEAN; DEEP-OCEAN; ATLANTIC; PRODUCTIVITY; FRACTIONATION; RECORD; FLUX; AGE</t>
  </si>
  <si>
    <t>We have perturbed a simple model of oceanic circulation in a series of sensitivity tests to determine how circulation changes associated with the last glacial maximum could affect observable or potentially observable paleoceanographic parameters. Ultimately, we want to use such paleoceanographic data to construct models of glacial ocean circulation. We have found that the different circulation patterns that we imposed in our sensitivity tests have dramatically different responses for the distribution of PO4, O-2, and partial derivative C-13 contents of the oceans. They also produce different levels of low-latitude productivity. By comparing the coupled responses of several of these paleoceanographic prameters to the responses from the sensitivity tests it is possible to constrain the possible glacial circulation scenarios to a relatively small number. We give, as one example, a case where intermediate turnover is significantly higher than the present and deep ocean turnover has dropped. In addition, exchange of waters between the intermediate- and high-latitude surface ocean is much lower. The result of this scenario is an atmosphere with 60 ppm lower atmospheric CO2, low latitudes with about 40% higher productivity, and a change in the planktic/benthc partial derivative C-13 contrast of about 0.3 parts per thousand. When we compare our model to other independent paleoceanographic data, we find that the major point of disagreement is in the distribution of surface water partial derivative C-13 in the Antarctic region. We believe that somewhat more complex box models which take open system effects into account will resolve this discrepancy.</t>
  </si>
  <si>
    <t>[Lyle, Mitchell] Columbia Univ, Lamont Doherty Geol Observ, Borehole Res Grp, Palisades, NY 10964 USA; [Pisias, Nicklas] Oregon State Univ, Coll Oceanog, Corvallis, OR 97331 USA</t>
  </si>
  <si>
    <t>Columbia University; Oregon State University</t>
  </si>
  <si>
    <t>Lyle, M (corresponding author), Columbia Univ, Lamont Doherty Geol Observ, Borehole Res Grp, Palisades, NY 10964 USA.</t>
  </si>
  <si>
    <t>NSF [OCE 8716856]</t>
  </si>
  <si>
    <t>NSF(National Science Foundation (NSF))</t>
  </si>
  <si>
    <t>R. Keir, M. Sarnthein, and T. Crowley provided reviews that substantially improved the paper. Funding has been provided by the NSF grant OCE 8716856, Late Quaternary Paleoceanography of the eastern tropical Pacific.</t>
  </si>
  <si>
    <t>10.1029/PA005i001p00015</t>
  </si>
  <si>
    <t>WOS:000208338400002</t>
  </si>
  <si>
    <t>BUCKLEY, RG; TRODAHL, HJ</t>
  </si>
  <si>
    <t>CODY, GD; GEBALLE, TH; SHENG, P</t>
  </si>
  <si>
    <t>DIFFUSION OF LIGHT IN ANTARCTIC SEA ICE</t>
  </si>
  <si>
    <t>PHYSICAL PHENOMENA IN GRANULAR MATERIALS</t>
  </si>
  <si>
    <t>MATERIALS RESEARCH SOCIETY SYMPOSIUM PROCEEDINGS</t>
  </si>
  <si>
    <t>SYMP AT THE 1990 SPRING MEETING OF THE MATERIALS RESEARCH SOC : PHYSICAL PHENOMA IN GRANULAR MATERIALS</t>
  </si>
  <si>
    <t>APR 16-20, 1990</t>
  </si>
  <si>
    <t>SAN FRANCISCO, CA</t>
  </si>
  <si>
    <t>MATERIALS RESEARCH SOC</t>
  </si>
  <si>
    <t>PITTSBURGH</t>
  </si>
  <si>
    <t>1-55899-084-4</t>
  </si>
  <si>
    <t>MATER RES SOC SYMP P</t>
  </si>
  <si>
    <t>10.1557/PROC-195-103</t>
  </si>
  <si>
    <t>Materials Science, Multidisciplinary</t>
  </si>
  <si>
    <t>Materials Science</t>
  </si>
  <si>
    <t>BT44H</t>
  </si>
  <si>
    <t>WOS:A1990BT44H00012</t>
  </si>
  <si>
    <t>OBIKA, M; MEYERROCHOW, VB</t>
  </si>
  <si>
    <t>DERMAL AND EPIDERMAL CHROMATOPHORES OF THE ANTARCTIC TELEOST TREMATOMUS-BERNACCHII</t>
  </si>
  <si>
    <t>PIGMENT CELL RESEARCH</t>
  </si>
  <si>
    <t>UNIV WAIKATO,DEPT BIOL SCI,HAMILTON,NEW ZEALAND</t>
  </si>
  <si>
    <t>University of Waikato</t>
  </si>
  <si>
    <t>OBIKA, M (corresponding author), KEIO UNIV,DEPT BIOL,YOKOHAMA,KANAGAWA 223,JAPAN.</t>
  </si>
  <si>
    <t>MEYER-ROCHOW, Victor Benno/AAJ-7258-2020</t>
  </si>
  <si>
    <t>MEYER-ROCHOW, V. Benno/0000-0003-1531-9244</t>
  </si>
  <si>
    <t>MUNKSGAARD INT PUBL LTD</t>
  </si>
  <si>
    <t>COPENHAGEN</t>
  </si>
  <si>
    <t>35 NORRE SOGADE, PO BOX 2148, DK-1016 COPENHAGEN, DENMARK</t>
  </si>
  <si>
    <t>0893-5785</t>
  </si>
  <si>
    <t>PIGM CELL RES</t>
  </si>
  <si>
    <t>Pigm. Cell. Res.</t>
  </si>
  <si>
    <t>10.1111/j.1600-0749.1990.tb00259.x</t>
  </si>
  <si>
    <t>Cell Biology; Dermatology</t>
  </si>
  <si>
    <t>DG161</t>
  </si>
  <si>
    <t>WOS:A1990DG16100006</t>
  </si>
  <si>
    <t>GUSEV, MG; TROSHICHEV, OA</t>
  </si>
  <si>
    <t>RELATION OF SUN-ALIGNED ARCS TO POLAR-CAP CONVECTION AND MAGNETIC DISTURBANCES</t>
  </si>
  <si>
    <t>ARCTIC &amp; ANTARCTIC RES INST,LENINGRAD 199226,USSR</t>
  </si>
  <si>
    <t>Arctic &amp; Antarctic Research Institute</t>
  </si>
  <si>
    <t>GUSEV, MG (corresponding author), INST SPACE PHYS &amp; AERON,YAKUTSK 677007,USSR.</t>
  </si>
  <si>
    <t>&amp;</t>
  </si>
  <si>
    <t>10.1016/0032-0633(90)90002-8</t>
  </si>
  <si>
    <t>CN945</t>
  </si>
  <si>
    <t>WOS:A1990CN94500001</t>
  </si>
  <si>
    <t>SPINELLI, GR; GROGAN, WL</t>
  </si>
  <si>
    <t>NEW SPECIES OF PREDACEOUS MIDGES OF THE TRIBE CERATOPOGONINI FROM SUB-ANTARCTIC ARGENTINA (DIPTERA, CERATOPOGONIDAE)</t>
  </si>
  <si>
    <t>PROCEEDINGS OF THE ENTOMOLOGICAL SOCIETY OF WASHINGTON</t>
  </si>
  <si>
    <t>SPINELLI, GR (corresponding author), INST LIMNOL,DR RAUL A RINGUELET,CASILLA CORREO 712,RA-1900 LA PLATA,ARGENTINA.</t>
  </si>
  <si>
    <t>ENTOMOL SOC WASHINGTON</t>
  </si>
  <si>
    <t>SMITHSONIAN INSTITUTION DEPT ENTOMOLOGY, WASHINGTON, DC 20560</t>
  </si>
  <si>
    <t>0013-8797</t>
  </si>
  <si>
    <t>P ENTOMOL SOC WASH</t>
  </si>
  <si>
    <t>Proc. Entomol. Soc. Wash.</t>
  </si>
  <si>
    <t>Entomology</t>
  </si>
  <si>
    <t>CM310</t>
  </si>
  <si>
    <t>WOS:A1990CM31000015</t>
  </si>
  <si>
    <t>SOME MEASUREMENTS OF TURBULENCE OVER AN ANTARCTIC ICE SHELF</t>
  </si>
  <si>
    <t>QUARTERLY JOURNAL OF THE ROYAL METEOROLOGICAL SOCIETY</t>
  </si>
  <si>
    <t>KING, JC (corresponding author), NERC,BRITISH ANTARCTIC SURVEY,CAMBRIDGE CB3 0ET,ENGLAND.</t>
  </si>
  <si>
    <t>ROYAL METEOROLOGICAL SOC</t>
  </si>
  <si>
    <t>104 OXFORD ROAD, READING, BERKS, ENGLAND RG1 7LJ</t>
  </si>
  <si>
    <t>0035-9009</t>
  </si>
  <si>
    <t>Q J ROY METEOR SOC</t>
  </si>
  <si>
    <t>Q. J. R. Meteorol. Soc.</t>
  </si>
  <si>
    <t>B</t>
  </si>
  <si>
    <t>10.1002/qj.49711649208</t>
  </si>
  <si>
    <t>DC549</t>
  </si>
  <si>
    <t>WOS:A1990DC54900007</t>
  </si>
  <si>
    <t>ASHWORTH, A</t>
  </si>
  <si>
    <t>RABASSA, J</t>
  </si>
  <si>
    <t>MERCER,JOHN,H. 1922-1987 - OBITUARY</t>
  </si>
  <si>
    <t>QUATERNARY OF SOUTH AMERICA AND ANTARCTIC PENINSULA, VOL 6 (1988 )</t>
  </si>
  <si>
    <t>QUATERNARY OF SOUTH AMERICA AND ANTARCTIC PENINSULA</t>
  </si>
  <si>
    <t>FINAL MEETING OF THE INTERNATIONAL GEOLOGICAL CORRELATION PROGRAM PROJECT 201 : QUATERNARY OF SOUTH AMERICA</t>
  </si>
  <si>
    <t>DEC 02-06, 1987</t>
  </si>
  <si>
    <t>USHUAIA, ARGENTINA</t>
  </si>
  <si>
    <t>A A BALKEMA</t>
  </si>
  <si>
    <t>ROTTERDAM</t>
  </si>
  <si>
    <t>90-6191-995-9</t>
  </si>
  <si>
    <t>QUATERNARY SOUTH AM</t>
  </si>
  <si>
    <t>Geology; Paleontology</t>
  </si>
  <si>
    <t>BQ46Q</t>
  </si>
  <si>
    <t>WOS:A1990BQ46Q00001</t>
  </si>
  <si>
    <t>WAYNE, WJ</t>
  </si>
  <si>
    <t>THE DIAMICTONS OF RIO-BLANCO BASIN, CORDON-DEL-PLATA, MENDOZA</t>
  </si>
  <si>
    <t>WOS:A1990BQ46Q00002</t>
  </si>
  <si>
    <t>ISLA, FI</t>
  </si>
  <si>
    <t>WHERE WAS THE SEA-LEVEL 30-50,000 YEARS AGO - THE PATAGONIAN POINT OF VIEW</t>
  </si>
  <si>
    <t>WOS:A1990BQ46Q00003</t>
  </si>
  <si>
    <t>BONINSEGNA, JA</t>
  </si>
  <si>
    <t>SANTIAGO-DE-CHILE WINTER RAINFALL SINCE 1220 AS BEING RECONSTRUCTED BY TREE RINGS</t>
  </si>
  <si>
    <t>WOS:A1990BQ46Q00004</t>
  </si>
  <si>
    <t>WIRRMANN, D; MOURGUIART, P; ALMEIDA, LFD</t>
  </si>
  <si>
    <t>HOLOCENE SEDIMENTOLOGY AND OSTRACODS DISTRIBUTION IN LAKE TITICACA - PALEOHYDROLOGICAL INTERPRETATIONS</t>
  </si>
  <si>
    <t>WOS:A1990BQ46Q00005</t>
  </si>
  <si>
    <t>NABEL, P</t>
  </si>
  <si>
    <t>MAGNETIC-SUSCEPTIBILITY AS AN EXPEDITE METHOD FOR CHARACTERIZATION AND CORRELATION OF NEAR SHORE SEDIMENTS</t>
  </si>
  <si>
    <t>WOS:A1990BQ46Q00006</t>
  </si>
  <si>
    <t>SYLWAN, CA</t>
  </si>
  <si>
    <t>PATAGONIAN PLEISTOCENE GLACIAL VARVES - AN ANALYSIS USING VARIATION OF THEIR THICKNESS</t>
  </si>
  <si>
    <t>WOS:A1990BQ46Q00007</t>
  </si>
  <si>
    <t>ORGEIRA, MJ; BERAZA, LA; VIZAN, H; VILAS, JFA; BOBBIO, ML</t>
  </si>
  <si>
    <t>EVIDENCE FOR A GEOMAGNETIC-FIELD EXCURSION IN THE LATE PLEISTOCENE (ENTRE-RIOS, ARGENTINA)</t>
  </si>
  <si>
    <t>WOS:A1990BQ46Q00008</t>
  </si>
  <si>
    <t>PROST, MT</t>
  </si>
  <si>
    <t>BEACHES AND CHENIERS IN FRENCH-GUIANA</t>
  </si>
  <si>
    <t>WOS:A1990BQ46Q00009</t>
  </si>
  <si>
    <t>BORROMEI, AM</t>
  </si>
  <si>
    <t>A BRAIDED FLUVIAL SYSTEM IN PLEISTOCENIC SEDIMENTS IN SOUTHERN BUENOS-AIRES PROVINCE, ARGENTINA</t>
  </si>
  <si>
    <t>WOS:A1990BQ46Q00010</t>
  </si>
  <si>
    <t>FILIZOLA, HF; COLTRINARI, L</t>
  </si>
  <si>
    <t>SOME COMMENTS ON GRAIN-SIZE INDEXES OF SURFICIAL DEPOSITS FROM A HUMID TROPICAL ENVIRONMENT - TAUBATE BASIN, BRAZIL</t>
  </si>
  <si>
    <t>Filizola, Heloisa F./N-6397-2019; Filizola, Heloisa F./N-7769-2014</t>
  </si>
  <si>
    <t>Filizola, Heloisa F./0000-0001-8992-5058;</t>
  </si>
  <si>
    <t>WOS:A1990BQ46Q00011</t>
  </si>
  <si>
    <t>LAPIDO, OR; BELTRAMONE, CA; HALLER, MJ</t>
  </si>
  <si>
    <t>GLACIAL DEPOSITS ON THE PATAGONIAN CORDILLERA AT LATITUDE 43-DEGREES-30'S</t>
  </si>
  <si>
    <t>WOS:A1990BQ46Q00012</t>
  </si>
  <si>
    <t>SERVANTVILDARY, S; SUGUIO, K</t>
  </si>
  <si>
    <t>MARINE DIATOM STUDY AND STRATIGRAPHY OF CENOZOIC SEDIMENTS IN THE COASTAL-PLAIN BETWEEN MORRO-DA-JUREIA AND BARRA-DO-UNA, STATE OF SAO-PAULO, BRAZIL</t>
  </si>
  <si>
    <t>WOS:A1990BQ46Q00013</t>
  </si>
  <si>
    <t>IRIONDO, MH</t>
  </si>
  <si>
    <t>MAP OF THE SOUTH-AMERICAN PLAINS - ITS PRESENT STATE</t>
  </si>
  <si>
    <t>WOS:A1990BQ46Q00014</t>
  </si>
  <si>
    <t>SALEMME, MC</t>
  </si>
  <si>
    <t>ZOOARCHAEOLOGICAL STUDIES IN THE HUMID PAMPAS, ARGENTINA</t>
  </si>
  <si>
    <t>WOS:A1990BQ46Q00015</t>
  </si>
  <si>
    <t>CLAPPERTON, CM</t>
  </si>
  <si>
    <t>QUATERNARY GLACIATIONS IN THE SOUTHERN-OCEAN AND ANTARCTIC PENINSULA AREA</t>
  </si>
  <si>
    <t>QUATERNARY SCIENCE REVIEWS</t>
  </si>
  <si>
    <t>UNIV ABERDEEN,DEPT GEOG,ABERDEEN AB9 2UF,SCOTLAND</t>
  </si>
  <si>
    <t>University of Aberdeen</t>
  </si>
  <si>
    <t>0277-3791</t>
  </si>
  <si>
    <t>QUATERNARY SCI REV</t>
  </si>
  <si>
    <t>Quat. Sci. Rev.</t>
  </si>
  <si>
    <t>10.1016/0277-3791(90)90020-B</t>
  </si>
  <si>
    <t>DV572</t>
  </si>
  <si>
    <t>WOS:A1990DV57200007</t>
  </si>
  <si>
    <t>CASULLO, MM; ISUARDI, L</t>
  </si>
  <si>
    <t>HUMAN GROUPS IN SITUATIONS OF ISOLATION - ANTARCTIC PSYCHOLOGY</t>
  </si>
  <si>
    <t>REVISTA INTERAMERICANA DE PSICOLOGIA</t>
  </si>
  <si>
    <t>UNIV BUENOS AIRES,BUENOS AIRES,ARGENTINA</t>
  </si>
  <si>
    <t>University of Buenos Aires</t>
  </si>
  <si>
    <t>INTERAMER SOC PSYCHOL UNIV CALIFORNIA</t>
  </si>
  <si>
    <t>LOS ANGELES</t>
  </si>
  <si>
    <t>SPANISH SPEAKING MENTAL HEALTH RES CENTER, LOS ANGELES, CA 90024</t>
  </si>
  <si>
    <t>0034-9690</t>
  </si>
  <si>
    <t>REV INTERAM PSICOL</t>
  </si>
  <si>
    <t>Rev. Interam. Psicol.</t>
  </si>
  <si>
    <t>Psychology</t>
  </si>
  <si>
    <t>FC608</t>
  </si>
  <si>
    <t>WOS:A1990FC60800007</t>
  </si>
  <si>
    <t>WAYNE, RP</t>
  </si>
  <si>
    <t>ATMOSPHERIC CHEMISTRY</t>
  </si>
  <si>
    <t>SCIENCE PROGRESS</t>
  </si>
  <si>
    <t>OZONE DEPLETION; SCIENCE</t>
  </si>
  <si>
    <t>This paper reviews some topics in atmospheric chemistry that have aroused interest or in which substantial progress has been made recently. In order to place the material in context, the earlier sections of the paper present the underlying principles of atmospheric physics and chemistry. Amongst the subjects treated are ozone in the stratosphere, and the possibility that man's activities might interfere with the amount present. The Antarctic ozone 'hole' seems to be a consequence of man's release of chlorine-containing compounds, and current interpretations of the phenomenon are presented. Tropospheric chemistry involves the oxidation of organic and inorganic 'fuels'. Pollution of the troposphere provides more of these fuels; photochemical smog results from enhanced oxidation of organic compounds, while acid rain is a consequence of the oxidation of inorganic nitrogen and sulphur compounds. Combustion processes involving fossil fuels are implicated in many of the worst kinds of pollution that man inflicts on the atmosphere. Increased radiation trapping by additional burdens of trace gases makes up the 'greenhouse effect' that is currently the subject of much debate. In this review, the question of greenhouse heating is briefly considered in relation to the more general aspects of atmospheric chemistry. Certain threads run through the whole of this paper. An attempt is made to present a unified view of atmospheric chemistry, in which a few basic principles are common to many of the processes. Radicals such as OH and HO2, and atoms such as O, are important intermediates, and the oxides of nitrogen play key roles. Biological processes release many of the trace gases that make the Earth's atmospheric chemistry so rich. Concentrations of trace gases in the atmosphere are increasing on a relatively short time-scale, and the overall oxidizing capacity of the atmosphere seems to be changing. Particles in the atmosphere play an important part in atmospheric chemistry that must not be neglected just because of our ignorance of the details of the processes. The paper ends with an illustration of how the biota could even influence cloudiness through a combination of many of the processes previously explained, including oxidation steps and chemistry within cloud droplets.</t>
  </si>
  <si>
    <t>UNIV OXFORD CHRIST CHURCH,CHEM,OXFORD,ENGLAND</t>
  </si>
  <si>
    <t>University of Oxford</t>
  </si>
  <si>
    <t>WAYNE, RP (corresponding author), UNIV OXFORD,PHYS CHEM LAB,OXFORD,ENGLAND.</t>
  </si>
  <si>
    <t>0036-8504</t>
  </si>
  <si>
    <t>SCI PROG</t>
  </si>
  <si>
    <t>Education, Scientific Disciplines; Multidisciplinary Sciences</t>
  </si>
  <si>
    <t>Education &amp; Educational Research; Science &amp; Technology - Other Topics</t>
  </si>
  <si>
    <t>GB538</t>
  </si>
  <si>
    <t>WOS:A1990GB53800001</t>
  </si>
  <si>
    <t>BASHUN, VV; PROVORKIN, AV; FROLOV, IE; SHCHERBAKOV, YA</t>
  </si>
  <si>
    <t>ICE PATTERN-RECOGNITION ON SPACE PHOTOS INCLUDING DRIFT</t>
  </si>
  <si>
    <t>SOVIET JOURNAL OF REMOTE SENSING</t>
  </si>
  <si>
    <t>BASHUN, VV (corresponding author), ARCTIC &amp; ANTARCTIC RES INST,LENINGRAD,USSR.</t>
  </si>
  <si>
    <t>Frolov, Ivan/L-2908-2018</t>
  </si>
  <si>
    <t>Frolov, Ivan/0000-0002-6586-354X</t>
  </si>
  <si>
    <t>HARWOOD ACAD PUBL GMBH</t>
  </si>
  <si>
    <t>C/O STBS LTD, PO BOX 90, READING, BERKS, ENGLAND RG1 8JL</t>
  </si>
  <si>
    <t>0275-911X</t>
  </si>
  <si>
    <t>SOV J REMOT SENS+</t>
  </si>
  <si>
    <t>Geography; Geology; Remote Sensing; Imaging Science &amp; Photographic Technology</t>
  </si>
  <si>
    <t>FD584</t>
  </si>
  <si>
    <t>WOS:A1990FD58400002</t>
  </si>
  <si>
    <t>ALEKSANDROV, VY</t>
  </si>
  <si>
    <t>THE EFFECT OF HYDROMETEORS ON THE CHARACTERISTICS OF RADAR IMAGES OF SEA ICE</t>
  </si>
  <si>
    <t>ALEKSANDROV, VY (corresponding author), LENINGRAD ARCTIC &amp; ANTARCTIC RES INST,LENINGRAD,USSR.</t>
  </si>
  <si>
    <t>EB550</t>
  </si>
  <si>
    <t>WOS:A1990EB55000006</t>
  </si>
  <si>
    <t>NIKITIN, PA; SPIRIDONOV, YG; TRAPEZNIKOVA, NB</t>
  </si>
  <si>
    <t>AUTOMATIC CONSTRUCTION OF SEA ICE CHARTS OF THE ANTARCTIC OCEAN FROM KOSMOS 1500 ALONG-TRACK RADIOMETER MEASUREMENTS</t>
  </si>
  <si>
    <t>NIKITIN, PA (corresponding author), ACAD SCI USSR,STATE SCI RES CTR STUDY NAT RESOURCES,MOSCOW V-71,USSR.</t>
  </si>
  <si>
    <t>ET059</t>
  </si>
  <si>
    <t>WOS:A1990ET05900013</t>
  </si>
  <si>
    <t>YAKOVLEV, VA; RAKOV, AL; SHATILO, AI</t>
  </si>
  <si>
    <t>CARDIOVASCULAR-DISEASES AND FUNCTION OF THE ENDOCRINE GLANDS IN VETERANS OF THE SOVIET ANTARCTIC EXPEDITIONS</t>
  </si>
  <si>
    <t>TERAPEVTICHESKII ARKHIV</t>
  </si>
  <si>
    <t>ARCTIC &amp; ANTARCTIC RES INST,DEPT POLAR MED,LENINGRAD,USSR</t>
  </si>
  <si>
    <t>YAKOVLEV, VA (corresponding author), SM KIROV MIL MED ACAD,CHAIR THERAPEUT 1,LENINGRAD,USSR.</t>
  </si>
  <si>
    <t>IZD VO MEDITSINA</t>
  </si>
  <si>
    <t>PETROVERIGSKII PER 6-8, K-142 MOSCOW, RUSSIA</t>
  </si>
  <si>
    <t>0040-3660</t>
  </si>
  <si>
    <t>TERAPEVT ARKH</t>
  </si>
  <si>
    <t>Ter. Arkhiv</t>
  </si>
  <si>
    <t>Medicine, General &amp; Internal</t>
  </si>
  <si>
    <t>General &amp; Internal Medicine</t>
  </si>
  <si>
    <t>DC305</t>
  </si>
  <si>
    <t>WOS:A1990DC30500014</t>
  </si>
  <si>
    <t>JOUZEL, J; PETIT, JR; RAYNAUD, D</t>
  </si>
  <si>
    <t>PALEOCLIMATIC INFORMATION FROM ICE CORES - THE VOSTOK RECORDS</t>
  </si>
  <si>
    <t>TRANSACTIONS OF THE ROYAL SOCIETY OF EDINBURGH-EARTH SCIENCES</t>
  </si>
  <si>
    <t>SYMP ON THE LATE CENOZOIC ICE AGE</t>
  </si>
  <si>
    <t>JUL 03-05, 1989</t>
  </si>
  <si>
    <t>EDINBURGH, SCOTLAND</t>
  </si>
  <si>
    <t>LATE CENOZOIC; PALEOENVIRONMENT; ANTARCTIC ICE CORES; ISOTOPIC TEMPERATURES; AEOLIAN DUST; GREENHOUSE GAS; CLIMATE FORCING; VOSTOCK RECORD</t>
  </si>
  <si>
    <t>Ice deposits from Greenland and Antartic ice sheets have stored over long periods of time information about the climate and environment of our planet. Attention will be focused on the 2083 m Vostok Antartic ice core which represents a unusually long record (160 000 ka) due to the low accumulation rate (approximately 2 g cm-2 a-1) and the rather uniform conditions of ice flow. This ice core provides a unique opportunity to obtain several palaeo-data such as temperature, accumulation (precipitation), aerosol loading, CO2 and trace gases over a full glacial-interglacial climatic cycle. The Vostok temperature, deduced from the interpretation of the deuterium content, and the CO2 records show a large 100 ka signal with a change of the order of 10-degrees-C and 70 ppmv respectively. The two records are closely correlated and both display shorter periodicities characteristic of the earth orbital parameters. CH4 concentrations also show variations from about 0.35 to about 0.65 ppmv linked with the glacial-interglacial warming. These features suggest a fundamental link between the climatic system and the carbon cycle and stress the role of radiatively active gases in climatic changes. The accumulation (precipitation) record appears to be governed by temperature with values during the coldest stages reduced by a factor of 2 with respect to the present rate. Ice deposited during these coldest stage is also characterised by high concentration of marine and terrestrial aerosols; these peaks probably reflect strengthened sources and meridional transport during full glacial conditions, linked to higher wind speed, more extensive arid areas on surrounding continent and a greater exposure of continental shelves.</t>
  </si>
  <si>
    <t>JOUZEL, J (corresponding author), CENS,SPER,DPHG,DSM,COMMISS ENERGIE ATOM,F-91191 GIF SUR YVETTE,FRANCE.</t>
  </si>
  <si>
    <t>raynaud, dominique/ABG-4718-2020; Raynaud, Dominique/H-9626-2016</t>
  </si>
  <si>
    <t>ROYAL SOC EDINBURGH</t>
  </si>
  <si>
    <t>EDINBURGH</t>
  </si>
  <si>
    <t>22-24 GEORGE ST, EDINBURGH, MIDLOTHIAN, SCOTLAND EH2 2PQ</t>
  </si>
  <si>
    <t>0263-5933</t>
  </si>
  <si>
    <t>T ROY SOC EDIN-EARTH</t>
  </si>
  <si>
    <t>Trans. R. Soc. Edinb.-Earth Sci.</t>
  </si>
  <si>
    <t>10.1017/S0263593300020848</t>
  </si>
  <si>
    <t>Geosciences, Multidisciplinary; Paleontology</t>
  </si>
  <si>
    <t>FC130</t>
  </si>
  <si>
    <t>WOS:A1990FC13000008</t>
  </si>
  <si>
    <t>MARTINSON, DG</t>
  </si>
  <si>
    <t>SOUTHERN-OCEAN SEA-ICE INTERACTION - IMPLICATIONS FOR CLIMATE AND MODELING</t>
  </si>
  <si>
    <t>DEEP WATER FORMATION; DEEP WATER VENTILATION; OPEN OCEAN CONVECTION; ANTARCTIC OCEANOGRAPHY; CLIMATE CHANGE</t>
  </si>
  <si>
    <t>The ocean/sea-ice interaction of the Antarctic open ocean region is described through a one-dimensional model. The model includes processes responsible for maintaining stability in this marginally stable region and reveals the importance of the various processes controlling deep water formation/ventilation and sea-ice thickness and their sensitivity to climate change. This information is used to estimate changes, as they impact water column stability, induced by glacial conditions. Increased stability is conducive to greater ice cover and less deep water formation/ventilation; decreased stability conducive to the opposite. Sensitivity studies show that the system is destablished given: (1) shallowing of the pycnocline (induced by increased gyre vigor); (2) decrease in the ratio of heat to salt through the pycnocline (induced by introducing a colder and/or saltier deep water or by increasing the salinity of the surface water); (3) decreased pycnocline strength (induced by a fresher deep water or saltier surface water) and (4) increased atmospheric heat loss. Most of the assumed glacial conditions drive the system toward destabilisation, but the critical effect of changes in NADW characteristics depends strongly on the temperature and salinity of the replacement water. The importance of this deep water influence is evident today-as little as 3 W m-2 in the upper ocean heat balance or an additional 15 cm of ice growth is sufficient to overturn the water column in some regions.</t>
  </si>
  <si>
    <t>MARTINSON, DG (corresponding author), COLUMBIA UNIV,LAMONT DOHERTY GEOL OBSERV,PALISADES,NY 10964, USA.</t>
  </si>
  <si>
    <t>10.1017/S0263593300020885</t>
  </si>
  <si>
    <t>WOS:A1990FC13000012</t>
  </si>
  <si>
    <t>DOPFNER, M; WIENCKE, C; KIRST, GO</t>
  </si>
  <si>
    <t>CALCIUM COMPARTMENTATION IN ANTARCTIC BROWN-ALGAE</t>
  </si>
  <si>
    <t>ULTRAMICROSCOPY</t>
  </si>
  <si>
    <t>EUROPEAN WORKSHOP ON ELECTRON SPECTROSCOPIC IMAGING AND ANALYSIS TECHNIQUES</t>
  </si>
  <si>
    <t>JUN 08-09, 1989</t>
  </si>
  <si>
    <t>TUBINGEN, FED REP GER</t>
  </si>
  <si>
    <t>UNIV BREMEN,FACHBEREICH 2,W-2800 BREMEN 33,GERMANY</t>
  </si>
  <si>
    <t>University of Bremen</t>
  </si>
  <si>
    <t>DOPFNER, M (corresponding author), ALFRED WEGENER INST POLAR &amp; MARINE RES,AM HANDELSHAFEN 12,W-2850 BREMERHAVEN,GERMANY.</t>
  </si>
  <si>
    <t>0304-3991</t>
  </si>
  <si>
    <t>Ultramicroscopy</t>
  </si>
  <si>
    <t>10.1016/0304-3991(90)90087-3</t>
  </si>
  <si>
    <t>Microscopy</t>
  </si>
  <si>
    <t>CW773</t>
  </si>
  <si>
    <t>WOS:A1990CW77300003</t>
  </si>
  <si>
    <t>SELDES, AM; DELUCA, ME; GROS, EG; ROVIROSA, J; SANMARTIN, A; DARIAS, J</t>
  </si>
  <si>
    <t>STEROIDS FROM AQUATIC ORGANISMS .19. NEW STEROLS FROM THE ANTARCTIC SPONGE ARTEMISINA-APOLLINIS</t>
  </si>
  <si>
    <t>ZEITSCHRIFT FUR NATURFORSCHUNG SECTION B-A JOURNAL OF CHEMICAL SCIENCES</t>
  </si>
  <si>
    <t>INST PROD NAT ORGAN,LA LAGUNA,SPAIN; UNIV CHILE,FAC CIENCIAS,DEPT QUIM,SANTIAGO,CHILE</t>
  </si>
  <si>
    <t>Universidad de Chile</t>
  </si>
  <si>
    <t>SELDES, AM (corresponding author), UNIV BUENOS AIRES,FAC CIENCIAS EXACTAS &amp; NAT,DEPT QUIM ORGAN,PAB 2,CIUDAD UNIV,RA-1428 BUENOS AIRES,ARGENTINA.</t>
  </si>
  <si>
    <t>VERLAG Z NATURFORSCH</t>
  </si>
  <si>
    <t>TUBINGEN</t>
  </si>
  <si>
    <t>POSTFACH 2645, W-7400 TUBINGEN, GERMANY</t>
  </si>
  <si>
    <t>0932-0776</t>
  </si>
  <si>
    <t>Z NATURFORSCH B</t>
  </si>
  <si>
    <t>Z.Naturforsch.(B)</t>
  </si>
  <si>
    <t>10.1515/znb-1990-0116</t>
  </si>
  <si>
    <t>Chemistry, Inorganic &amp; Nuclear; Chemistry, Organic</t>
  </si>
  <si>
    <t>CL603</t>
  </si>
  <si>
    <t>WOS:A1990CL60300014</t>
  </si>
  <si>
    <t>GUTT, J</t>
  </si>
  <si>
    <t>NEW ANTARCTIC HOLOTHURIANS (ECHINODERMATA) .1. 5 NEW SPECIES WITH 4 NEW GENERA OF THE ORDER DENDROCHIROTIDA</t>
  </si>
  <si>
    <t>ZOOLOGICA SCRIPTA</t>
  </si>
  <si>
    <t>UNIV KIEL,INST POLAR ECOL,W-2300 KIEL 1,GERMANY</t>
  </si>
  <si>
    <t>Gutt, Julian/0000-0003-3773-9370</t>
  </si>
  <si>
    <t>0300-3256</t>
  </si>
  <si>
    <t>ZOOL SCR</t>
  </si>
  <si>
    <t>Zool. Scr.</t>
  </si>
  <si>
    <t>10.1111/j.1463-6409.1990.tb00243.x</t>
  </si>
  <si>
    <t>Evolutionary Biology; Zoology</t>
  </si>
  <si>
    <t>DG272</t>
  </si>
  <si>
    <t>WOS:A1990DG27200008</t>
  </si>
  <si>
    <t>NEW ANTARCTIC HOLOTHURIANS (ECHINODERMATA) .2. 4 SPECIES OF THE ORDERS ASPIDOCHIROTIDA, ELASIPODIDA AND APODIDA</t>
  </si>
  <si>
    <t>10.1111/j.1463-6409.1990.tb00244.x</t>
  </si>
  <si>
    <t>WOS:A1990DG27200009</t>
  </si>
  <si>
    <t>WAGELE, H</t>
  </si>
  <si>
    <t>REVISION OF THE ANTARCTIC GENUS NOTAEOLIDIA (GASTROPODA, NUDIBRANCHIA), WITH A DESCRIPTION OF A NEW SPECIES</t>
  </si>
  <si>
    <t>WAGELE, H (corresponding author), UNIV OLDENBURG,FACHBEREICH 7,POSTFACH 2503,W-2900 OLDENBURG,GERMANY.</t>
  </si>
  <si>
    <t>Wagele, Heike/0000-0001-6899-0336</t>
  </si>
  <si>
    <t>10.1111/j.1463-6409.1990.tb00261.x</t>
  </si>
  <si>
    <t>EK954</t>
  </si>
  <si>
    <t>WOS:A1990EK95400004</t>
  </si>
  <si>
    <t>THOMSEN, HA; BUCK, KR; COALE, SL; GARRISON, DI; GOWING, MM</t>
  </si>
  <si>
    <t>LORICATE CHOANOFLAGELLATES (ACANTHOECIDAE, CHOANOFLAGELLIDA) FROM THE WEDDELL SEA, ANTARCTICA</t>
  </si>
  <si>
    <t>ICE-EDGE ZONE; ARCTIC CANADA; GEN-N; PLEURASIGA; LEADBEATER</t>
  </si>
  <si>
    <t>A study of the choanoflagellate species composition of an Antarctic ice edge zone (northern Weddell Sea, March 1986) has resulted in the finding of 16 taxa of which one, Cosmoeca takahashii Thomsen sp.n., is described here. An emended description is given of Parvicorbicula circularis. Morphological, numerical and dimensional aspects of other species have been analysed in an attempt to improve the circumscription of certain taxa, and to increase our understanding of the nature of intraspecific variability. Data on the relative abundance of choanoflagellate species along seaward transects perpendicular to the ice edge showed that seven species account for more than 95% of all choanoflagellates identified. The two most abundant species were Parvicorbicula socialis and Diaphanoeca pedicellata.</t>
  </si>
  <si>
    <t>UNIV CALIF SANTA CRUZ,INST MARINE SCI,SANTA CRUZ,CA 95064</t>
  </si>
  <si>
    <t>THOMSEN, HA (corresponding author), UNIV COPENHAGEN,INST SPOREPLANTER,OSTER FARIMAGSGADE 2D,DK-1353 COPENHAGEN,DENMARK.</t>
  </si>
  <si>
    <t>Thomsen, Helge Abildhauge/0000-0002-0748-5755</t>
  </si>
  <si>
    <t>10.1111/j.1463-6409.1990.tb00264.x</t>
  </si>
  <si>
    <t>FA373</t>
  </si>
  <si>
    <t>WOS:A1990FA37300001</t>
  </si>
  <si>
    <t>BUCK, KR; MARCHANT, HJ; THOMSEN, HA; GARRISON, DL</t>
  </si>
  <si>
    <t>KAKOECA ANTARCTICA GEN ET SPN, A LORICATE CHOANOFLAGELLATE (ACANTHOECIDAE, CHOANOFLAGELLIDA) FROM ANTARCTIC SEA ICE WITH A UNIQUE PROTOPLAST SUSPENSORY MEMBRANE</t>
  </si>
  <si>
    <t>STEPHANOECA-DIPLOCOSTATA ELLIS; CALLIACANTHA LEADBEATER; ARCTIC CANADA; WEDDELL SEA; POPULATIONS</t>
  </si>
  <si>
    <t>A new genus and species of loricate choanoflagellate, Kakoeca antarctica Buck &amp; Marchant gen. et sp.n., grown in rough culture from an Antarctic sea ice innoculum is described. This organism has a distinctive lorica morphology consisting of more than 200 costal strips arranged in transverse and longitudinal costae that are perpendicular to one another in the posterior portion of the lorica. The transverse costae show declination with respect to the lorica axis in the anterior part of the lorica. The cell is suspended in the lorica by a robust protoplast suspensory membrane. This membrane blocks water flow from the posterior of the lorica necessitating water entry through the side of the lorica, an area where the maximum sized apertures in the lorica are found. Terminology (lorica lining and protoplast suspensory) is suggested for the two types of lorica membranes which have been found associated with loricas.</t>
  </si>
  <si>
    <t>UNIV CALIF SANTA CRUZ,INST MARINE SCI,SANTA CRUZ,CA 95064; AUSTRALIAN ANTARCTIC DIV,KINGSTON,TAS 7150,AUSTRALIA; UNIV COPENHAGEN,INST SPOREPLANTER,DK-1353 COPENHAGEN,DENMARK</t>
  </si>
  <si>
    <t>University of California System; University of California Santa Cruz; Australian Antarctic Division; University of Copenhagen</t>
  </si>
  <si>
    <t>BUCK, KR (corresponding author), MONTEREY BAY AQUARIUM RES INST,160 CENT AVE,PACIFIC GROVE,CA 93950, USA.</t>
  </si>
  <si>
    <t>10.1111/j.1463-6409.1990.tb00265.x</t>
  </si>
  <si>
    <t>WOS:A1990FA37300002</t>
  </si>
  <si>
    <t>DAVID, B; MOOI, R</t>
  </si>
  <si>
    <t>AN ECHINOID THAT GIVES BIRTH - MORPHOLOGY AND SYSTEMATICS OF A NEW ANTARCTIC SPECIES, URECHINUS-MORTENSENI (ECHINODERMATA, HOLASTEROIDA)</t>
  </si>
  <si>
    <t>ZOOMORPHOLOGY</t>
  </si>
  <si>
    <t>Male and female echinoids are almost always separate, and seldom exhibit pronounced sexual dimorphism. In the most extreme previously known examples of sexual dimorphism, ova, zygotes, and juveniles are housed in a shallow depression in the surface of the test, or in a deepened petaloid ambulacrum. A new species of urechinid holasteroid, Urechinus mortenseni, is described in which juveniles are brooded inside a deeply invaginated extension of the body wall suspended from the interior edges of the female's apical plates. Although technically not inside the test, the juveniles are completely invisible from the exterior, and are contained in a series of brood pouches that communicate with the environment only through a small opening at the apex. This is the first complete description of brooding in the Holasteroida. The morphology of the brooding system is described, and a new terminology is erected to refer to the completely novel features of the system: the apical aperture, birth canal, and brood pouches. The plating, spines, and pedicellariae of the brooding system are also described. The salient characteristics of the brooding system are also described. The salient characteristics of the brooding system found in U. mortenseni are contrasted with those of brooding strategies in other echinoderms. The new species is compared with other holasteroids. For the first time, a brooding system is also described in Plexechinus nordenskjoldi, which implies that it is closely related to U. mortenseni. This casts doubt on the integrity of the two genera, and suggests that a phylogenetic revision is required to highlight the unique features found not only in these unusual urechinids, but in other holasteroids as well.</t>
  </si>
  <si>
    <t>SMITHSONIAN INST,DEPT INVERTEBRATE ZOOL,NHB 163,WASHINGTON,DC 20560</t>
  </si>
  <si>
    <t>Smithsonian Institution; Smithsonian National Museum of Natural History</t>
  </si>
  <si>
    <t>DAVID, B (corresponding author), CTR SCI TERRE,CNRS,URA 157,6 BLVD GABRIEL,F-21000 DIJON,FRANCE.</t>
  </si>
  <si>
    <t>Mooi, Rich/0000-0003-1533-8488</t>
  </si>
  <si>
    <t>0720-213X</t>
  </si>
  <si>
    <t>Zoomorphology</t>
  </si>
  <si>
    <t>10.1007/BF01632814</t>
  </si>
  <si>
    <t>Anatomy &amp; Morphology; Zoology</t>
  </si>
  <si>
    <t>EP396</t>
  </si>
  <si>
    <t>WOS:A1990EP39600002</t>
  </si>
  <si>
    <t>DETRICH, HW; JOHNSON, KA; MARCHESERAGONA, SP</t>
  </si>
  <si>
    <t>POLYMERIZATION OF ANTARCTIC FISH TUBULINS AT LOW-TEMPERATURES - ENERGETIC ASPECTS</t>
  </si>
  <si>
    <t>BIOCHEMISTRY</t>
  </si>
  <si>
    <t>PENN STATE UNIV,DEPT MOLEC &amp; CELL BIOL,UNIVERSITY PK,PA 16802</t>
  </si>
  <si>
    <t>Pennsylvania Commonwealth System of Higher Education (PCSHE); Pennsylvania State University; Pennsylvania State University - University Park</t>
  </si>
  <si>
    <t>DETRICH, HW (corresponding author), NORTHEASTERN UNIV,DEPT BIOL,BOSTON,MA 02115, USA.</t>
  </si>
  <si>
    <t>AMER CHEMICAL SOC</t>
  </si>
  <si>
    <t>1155 16TH ST, NW, WASHINGTON, DC 20036</t>
  </si>
  <si>
    <t>0006-2960</t>
  </si>
  <si>
    <t>BIOCHEMISTRY-US</t>
  </si>
  <si>
    <t>Biochemistry</t>
  </si>
  <si>
    <t>DEC 26</t>
  </si>
  <si>
    <t>10.1021/bi00452a031</t>
  </si>
  <si>
    <t>Biochemistry &amp; Molecular Biology</t>
  </si>
  <si>
    <t>CG236</t>
  </si>
  <si>
    <t>WOS:A1989CG23600031</t>
  </si>
  <si>
    <t>GRADY, M</t>
  </si>
  <si>
    <t>ON THE TRAIL OF ANTARCTIC METEORITES</t>
  </si>
  <si>
    <t>NEW SCIENTIST</t>
  </si>
  <si>
    <t>NEW SCIENTIST PUBL EXPEDITING INC</t>
  </si>
  <si>
    <t>ELMONT</t>
  </si>
  <si>
    <t>200 MEACHAM AVE, ELMONT, NY 11003</t>
  </si>
  <si>
    <t>0262-4079</t>
  </si>
  <si>
    <t>NEW SCI</t>
  </si>
  <si>
    <t>New Sci.</t>
  </si>
  <si>
    <t>DEC 23</t>
  </si>
  <si>
    <t>1696-7</t>
  </si>
  <si>
    <t>CF003</t>
  </si>
  <si>
    <t>WOS:A1989CF00300026</t>
  </si>
  <si>
    <t>ANTARCTIC RESEARCH - NEW INDIAN BASE PLANNED ON WEDDELL SEA</t>
  </si>
  <si>
    <t>DEC 21</t>
  </si>
  <si>
    <t>10.1038/342845b0</t>
  </si>
  <si>
    <t>CF637</t>
  </si>
  <si>
    <t>WOS:A1989CF63700010</t>
  </si>
  <si>
    <t>DELANEY, JS</t>
  </si>
  <si>
    <t>LUNAR BASALT BRECCIA IDENTIFIED AMONG ANTARCTIC METEORITES</t>
  </si>
  <si>
    <t>DELANEY, JS (corresponding author), RUTGERS STATE UNIV,DEPT GEOL SCI,NEW BRUNSWICK,NJ 08903, USA.</t>
  </si>
  <si>
    <t>10.1038/342889a0</t>
  </si>
  <si>
    <t>WOS:A1989CF63700050</t>
  </si>
  <si>
    <t>HEINEMANN, D; HUNT, G; EVERSON, I</t>
  </si>
  <si>
    <t>RELATIONSHIPS BETWEEN THE DISTRIBUTIONS OF MARINE AVIAN PREDATORS AND THEIR PREY, EUPHAUSIA-SUPERBA, IN BRANSFIELD STRAIT AND SOUTHERN DRAKE PASSAGE, ANTARCTICA</t>
  </si>
  <si>
    <t>UNIV CALIF IRVINE, DEPT ECOL &amp; EVOLUT BIOL, IRVINE, CA 92717 USA; BRITISH ANTARCTIC SURVEY, NAT ENVIRONM RES COUNCIL, CAMBRIDGE CB3 0ET, ENGLAND</t>
  </si>
  <si>
    <t>University of California System; University of California Irvine; UK Research &amp; Innovation (UKRI); Natural Environment Research Council (NERC); NERC British Antarctic Survey</t>
  </si>
  <si>
    <t>Hunt, George/V-9423-2019</t>
  </si>
  <si>
    <t>Heinemann, Dennis/0000-0002-1434-2445</t>
  </si>
  <si>
    <t>1616-1599</t>
  </si>
  <si>
    <t>DEC 15</t>
  </si>
  <si>
    <t>10.3354/meps058003</t>
  </si>
  <si>
    <t>CA554</t>
  </si>
  <si>
    <t>WOS:A1989CA55400002</t>
  </si>
  <si>
    <t>[Anonymous]</t>
  </si>
  <si>
    <t>OZONE LOSS EXTENDS BEYOND ANTARCTIC HOLE</t>
  </si>
  <si>
    <t>DEC 9</t>
  </si>
  <si>
    <t>CC935</t>
  </si>
  <si>
    <t>WOS:A1989CC93500020</t>
  </si>
  <si>
    <t>BUCHHOLZ, F; MORRIS, DJ; WATKINS, JL</t>
  </si>
  <si>
    <t>ANALYSES OF FIELD MOLT DATA - PREDICTION OF INTERMOULT PERIOD AND ASSESSMENT OF SEASONAL GROWTH IN ANTARCTIC KRILL, EUPHAUSIA-SUPERBA DANA</t>
  </si>
  <si>
    <t>ANTARCTIC SCIENCE</t>
  </si>
  <si>
    <t>BUCHHOLZ, F (corresponding author), INST MEERESKUNDE,DUSTERNBROOKER WEG 20,W-2300 KIEL,GERMANY.</t>
  </si>
  <si>
    <t>0954-1020</t>
  </si>
  <si>
    <t>ANTARCT SCI</t>
  </si>
  <si>
    <t>Antarct. Sci.</t>
  </si>
  <si>
    <t>DEC</t>
  </si>
  <si>
    <t>10.1017/S0954102089000453</t>
  </si>
  <si>
    <t>Environmental Sciences; Geography, Physical; Geosciences, Multidisciplinary</t>
  </si>
  <si>
    <t>Environmental Sciences &amp; Ecology; Physical Geography; Geology</t>
  </si>
  <si>
    <t>CD574</t>
  </si>
  <si>
    <t>WOS:A1989CD57400001</t>
  </si>
  <si>
    <t>CRIPPS, GC</t>
  </si>
  <si>
    <t>PROBLEMS IN THE IDENTIFICATION OF ANTHROPOGENIC HYDROCARBONS AGAINST NATURAL BACKGROUND LEVELS IN THE ANTARCTIC</t>
  </si>
  <si>
    <t>CRIPPS, GC (corresponding author), BRITISH ANTARCTIC SURVEY,NERC,HIGH CROSS,MADINGLEY RD,CAMBRIDGE CB3 0ET,ENGLAND.</t>
  </si>
  <si>
    <t>10.1017/S0954102089000465</t>
  </si>
  <si>
    <t>WOS:A1989CD57400002</t>
  </si>
  <si>
    <t>GARRISON, DL; CLOSE, AR; REIMNITZ, E</t>
  </si>
  <si>
    <t>ALGAE CONCENTRATED BY FRAZIL ICE - EVIDENCE FROM LABORATORY EXPERIMENTS AND FIELD-MEASUREMENTS</t>
  </si>
  <si>
    <t>GARRISON, DL (corresponding author), UNIV CALIF SANTA CRUZ,INST MARINE SCI,SANTA CRUZ,CA 95064, USA.</t>
  </si>
  <si>
    <t>10.1017/S0954102089000477</t>
  </si>
  <si>
    <t>WOS:A1989CD57400003</t>
  </si>
  <si>
    <t>GREEN, K; BURTON, HR; WILLIAMS, R</t>
  </si>
  <si>
    <t>THE DIET OF ANTARCTIC FUR SEALS ARCTOCEPHALUS-GAZELLA (PETERS) DURING THE BREEDING-SEASON AT HEARD ISLAND</t>
  </si>
  <si>
    <t>GREEN, K (corresponding author), ANTARCTIC DIV,CHANNEL HIGHWAY,KINGSTON,TAS 7050,AUSTRALIA.</t>
  </si>
  <si>
    <t>10.1017/S0954102089000489</t>
  </si>
  <si>
    <t>Green Accepted</t>
  </si>
  <si>
    <t>WOS:A1989CD57400004</t>
  </si>
  <si>
    <t>HELLMER, HH; OLBERS, DJ</t>
  </si>
  <si>
    <t>A 2-DIMENSIONAL MODEL FOR THE THERMOHALINE CIRCULATION UNDER AN ICE SHELF</t>
  </si>
  <si>
    <t>HELLMER, HH (corresponding author), ALFRED WEGENER INST POLAR &amp; MARINE RES,POSTFACH 120161,COLUMBUSSTR,W-2850 BREMERHAVEN,GERMANY.</t>
  </si>
  <si>
    <t>Hellmer, Hartmut/0000-0002-9357-9853</t>
  </si>
  <si>
    <t>10.1017/S0954102089000490</t>
  </si>
  <si>
    <t>WOS:A1989CD57400005</t>
  </si>
  <si>
    <t>ROBY, DD</t>
  </si>
  <si>
    <t>CHICK FEEDING IN THE DIVING PETRELS PELECANOIDES-GEORGICUS AND P-URINATRIX-EXSUL</t>
  </si>
  <si>
    <t>ROBY, DD (corresponding author), SO ILLINOIS UNIV,COOPERAT WILDLIFE RES LAB,CARBONDALE,IL 62901, USA.</t>
  </si>
  <si>
    <t>10.1017/S0954102089000507</t>
  </si>
  <si>
    <t>WOS:A1989CD57400006</t>
  </si>
  <si>
    <t>COLEMAN, CO</t>
  </si>
  <si>
    <t>GNATHIPHIMEDIA-MANDIBULARIS BARNARD,K.H. 1930, AN ANTARCTIC AMPHIPOD (ACANTHONOTOZOMATIDAE, CRUSTACEA) FEEDING ON BRYOZOA</t>
  </si>
  <si>
    <t>COLEMAN, CO (corresponding author), UNIV OLDENBURG,FACHBEREICH 7,ARBEITSGRP ZOOMORPHOL,POSTFACH 2503,W-2900 OLDENBURG,GERMANY.</t>
  </si>
  <si>
    <t>10.1017/S0954102089000519</t>
  </si>
  <si>
    <t>WOS:A1989CD57400007</t>
  </si>
  <si>
    <t>KYLE, PR; MUNCY, HL</t>
  </si>
  <si>
    <t>GEOLOGY AND GEOCHRONOLOGY OF MCMURDO VOLCANIC GROUP ROCKS IN THE VICINITY OF LAKE MORNING, MCMURDO SOUND, ANTARCTICA</t>
  </si>
  <si>
    <t>KYLE, PR (corresponding author), NEW MEXICO INST MIN &amp; TECHNOL,DEPT GEOSCI,SOCORRO,NM 87801, USA.</t>
  </si>
  <si>
    <t>10.1017/S0954102089000520</t>
  </si>
  <si>
    <t>WOS:A1989CD57400008</t>
  </si>
  <si>
    <t>SIEVERS, J; BENNAT, H</t>
  </si>
  <si>
    <t>REFERENCE SYSTEMS OF MAPS AND GEOGRAPHIC INFORMATION-SYSTEMS OF ANTARCTICA</t>
  </si>
  <si>
    <t>SIEVERS, J (corresponding author), INST ANGEW GEODASIE,RICHARD STR ALLEE 11,W-6000 FRANKFURT 70,GERMANY.</t>
  </si>
  <si>
    <t>10.1017/S0954102089000532</t>
  </si>
  <si>
    <t>WOS:A1989CD57400009</t>
  </si>
  <si>
    <t>CULF, AD</t>
  </si>
  <si>
    <t>ACOUSTIC SOUNDING OF THE ATMOSPHERIC BOUNDARY-LAYER AT HALLEY, ANTARCTICA</t>
  </si>
  <si>
    <t>CULF, AD (corresponding author), UNIV LANCASTER,INST ENVIRONM &amp; BIOL SCI,LANCASTER LA1 4YQ,ENGLAND.</t>
  </si>
  <si>
    <t>10.1017/S0954102089000544</t>
  </si>
  <si>
    <t>WOS:A1989CD57400010</t>
  </si>
  <si>
    <t>HANLEY, W</t>
  </si>
  <si>
    <t>TAYLOR,GRIFFITH - ANTARCTIC SCIENTIST AND PIONEER GEOGRAPHER - SANDERSON,M</t>
  </si>
  <si>
    <t>CANADIAN GEOGRAPHER-GEOGRAPHE CANADIEN</t>
  </si>
  <si>
    <t>CANADIAN ASSN GEOGRAPHERS</t>
  </si>
  <si>
    <t>MONTREAL</t>
  </si>
  <si>
    <t>MCGILL UNIV, BURNSIDE HALL, 805 SHERBROKKE ST., WEST, MONTREAL PQ H3A 2K6, CANADA</t>
  </si>
  <si>
    <t>0008-3658</t>
  </si>
  <si>
    <t>CAN GEOGR-GEOGR CAN</t>
  </si>
  <si>
    <t>Can. Geogr.-Geogr. Can.</t>
  </si>
  <si>
    <t>WIN</t>
  </si>
  <si>
    <t>Geography</t>
  </si>
  <si>
    <t>CN914</t>
  </si>
  <si>
    <t>WOS:A1989CN91400015</t>
  </si>
  <si>
    <t>MITCHELL, ED</t>
  </si>
  <si>
    <t>A NEW CETACEAN FROM THE LATE EOCENE LA MESETA FORMATION, SEYMOUR ISLAND, ANTARCTIC PENINSULA</t>
  </si>
  <si>
    <t>CANADIAN JOURNAL OF FISHERIES AND AQUATIC SCIENCES</t>
  </si>
  <si>
    <t>LOS ANGELES CTY MUSEUM NAT HIST, VERTEBRATE PALEONTOL SECT,LOS ANGELES,CA 90007</t>
  </si>
  <si>
    <t>MITCHELL, ED (corresponding author), ARCTIC BIOL STN,STE ANNE BELLEVUE H9X 3R4,QUEBEC,CANADA.</t>
  </si>
  <si>
    <t>NATL RESEARCH COUNCIL CANADA</t>
  </si>
  <si>
    <t>RESEARCH JOURNALS, MONTREAL RD, OTTAWA ON K1A 0R6, CANADA</t>
  </si>
  <si>
    <t>0706-652X</t>
  </si>
  <si>
    <t>CAN J FISH AQUAT SCI</t>
  </si>
  <si>
    <t>Can. J. Fish. Aquat. Sci.</t>
  </si>
  <si>
    <t>10.1139/f89-273</t>
  </si>
  <si>
    <t>Fisheries; Marine &amp; Freshwater Biology</t>
  </si>
  <si>
    <t>CC266</t>
  </si>
  <si>
    <t>WOS:A1989CC26600021</t>
  </si>
  <si>
    <t>ZABEL, F</t>
  </si>
  <si>
    <t>THE ANTARCTIC OZONE HOLE, 1987-1989</t>
  </si>
  <si>
    <t>CHEMIE IN UNSERER ZEIT</t>
  </si>
  <si>
    <t>German</t>
  </si>
  <si>
    <t>ZABEL, F (corresponding author), UNIV GESAMTHSCH WUPPERTAL,W-5600 WUPPERTAL 1,GERMANY.</t>
  </si>
  <si>
    <t>VCH PUBLISHERS INC</t>
  </si>
  <si>
    <t>DEERFIELD BEACH</t>
  </si>
  <si>
    <t>303 NW 12TH AVE, DEERFIELD BEACH, FL 33442-1788</t>
  </si>
  <si>
    <t>0009-2851</t>
  </si>
  <si>
    <t>CHEM UNSERER ZEIT</t>
  </si>
  <si>
    <t>Chem. Unserer Zeit</t>
  </si>
  <si>
    <t>CL262</t>
  </si>
  <si>
    <t>WOS:A1989CL26200009</t>
  </si>
  <si>
    <t>ONEILL, JG</t>
  </si>
  <si>
    <t>ONTOGENY OF THE LYMPHOID ORGANS IN AN ANTARCTIC TELEOST, HARPAGIFER-ANTARCTICUS (NOTOTHENIOIDEI, PERCIFORMES)</t>
  </si>
  <si>
    <t>DEVELOPMENTAL AND COMPARATIVE IMMUNOLOGY</t>
  </si>
  <si>
    <t>ONEILL, JG (corresponding author), CITY LEICESTER POLYTECH, LEICESTER SCH PHARM, LEICESTER LE1 9BH, ENGLAND.</t>
  </si>
  <si>
    <t>THE BOULEVARD, LANGFORD LANE, KIDLINGTON, OXFORD OX5 1GB, OXON, ENGLAND</t>
  </si>
  <si>
    <t>0145-305X</t>
  </si>
  <si>
    <t>1879-0089</t>
  </si>
  <si>
    <t>DEV COMP IMMUNOL</t>
  </si>
  <si>
    <t>Dev. Comp. Immunol.</t>
  </si>
  <si>
    <t>10.1016/0145-305X(89)90013-X</t>
  </si>
  <si>
    <t>Fisheries; Immunology; Veterinary Sciences; Zoology</t>
  </si>
  <si>
    <t>AC496</t>
  </si>
  <si>
    <t>WOS:A1989AC49600004</t>
  </si>
  <si>
    <t>MIYAMOTO, M</t>
  </si>
  <si>
    <t>CARBONATES IN ANTARCTIC ORDINARY CHONDRITES INFERRED FROM INFRARED DIFFUSE REFLECTANCE SPECTRA</t>
  </si>
  <si>
    <t>EARTH AND PLANETARY SCIENCE LETTERS</t>
  </si>
  <si>
    <t>MIYAMOTO, M (corresponding author), UNIV TOKYO,DEPT PURE &amp; APPL SCI,MEGURO KU,TOKYO 153,JAPAN.</t>
  </si>
  <si>
    <t>0012-821X</t>
  </si>
  <si>
    <t>EARTH PLANET SC LETT</t>
  </si>
  <si>
    <t>Earth Planet. Sci. Lett.</t>
  </si>
  <si>
    <t>10.1016/0012-821X(89)90135-0</t>
  </si>
  <si>
    <t>CJ223</t>
  </si>
  <si>
    <t>WOS:A1989CJ22300018</t>
  </si>
  <si>
    <t>TOON, GC; FARMER, CB</t>
  </si>
  <si>
    <t>DETECTION OF HOCL IN THE ANTARCTIC STRATOSPHERE</t>
  </si>
  <si>
    <t>TOON, GC (corresponding author), CALTECH,JET PROP LAB,4800 OAK GROVE DR,MS 183-401,PASADENA,CA 91109, USA.</t>
  </si>
  <si>
    <t>10.1029/GL016i012p01375</t>
  </si>
  <si>
    <t>CE180</t>
  </si>
  <si>
    <t>WOS:A1989CE18000006</t>
  </si>
  <si>
    <t>HOFMANN, DJ; DESHLER, T</t>
  </si>
  <si>
    <t>COMPARISON OF STRATOSPHERIC CLOUDS IN THE ANTARCTIC AND THE ARCTIC</t>
  </si>
  <si>
    <t>HOFMANN, DJ (corresponding author), UNIV WYOMING,DEPT PHYS &amp; ASTRON,LARAMIE,WY 82071, USA.</t>
  </si>
  <si>
    <t>10.1029/GL016i012p01429</t>
  </si>
  <si>
    <t>WOS:A1989CE18000020</t>
  </si>
  <si>
    <t>Walsh, JJ</t>
  </si>
  <si>
    <t>Walsh, John</t>
  </si>
  <si>
    <t>ARCTIC CARBON SINKS: PRESENT AND FUTURE</t>
  </si>
  <si>
    <t>Surface air temperatures of the Arctic rose 1.2 degrees-1.5 degrees C from 1880 to 1980, in contrast to a global warming of only 0.4 degrees-0.5 degrees C; since 1980, six of the warmest years in the past century have been observed. Polar enhancement of a temperature rise, induced possibly by anthropogenic release of greenhouse gases, CO2, N2O, CH4, and freons, to the atmosphere, is attributed to altered ice/snow albedo at sea level, i.e., melting of sea ice. A 5% decline of sea ice extent in the Arctic and Antarctic from 1979 to 1987 may have resulted in increased light availability within previously ice-covered polar regions. If such a short-term trend were to continue, it might lead to a negative biogeochemical feedback, i.e., enhanced extraction of atmospheric CO2 during marine photosynthesis. As a consequence of deep vertical mixing in the Antarctic Ocean, however, primary production during the austral summer may have actually declined in response to a reduction in extent of meltwater regions, where stratified water columns allow carbon fixation tenfold that of open water. In contrast, within shallow adjacent seas of the Arctic Ocean, where shelf regions are tenfold larger than those of the Antarctic, the positive global consequences of greenhouse warming at polar latitudes will probably be felt first. Specifically, the Pacific-influenced regions of the Chukchi and East Siberian Seas, where sufficient nutrients and shallow depths prevail, now have annual primary productions of &gt;200 g C m(-2) yr(-1), tenfold that of other high Arctic shelves, and may supply 50% of the carbon respiration demands within the halocline of the deep Canadian and Eurasian basins via brine-mediated runoff. Continued melting of ice in the Arctic could increase by an order of magnitude the present CO2 sink of similar to 0.1 X 10(9) t C yr(-1).</t>
  </si>
  <si>
    <t>[Walsh, John] Univ South Florida, Dept Marine Sci, 140 Seventh Ave South, St Petersburg, FL 33701 USA</t>
  </si>
  <si>
    <t>Walsh, JJ (corresponding author), Univ South Florida, Dept Marine Sci, 140 Seventh Ave South, St Petersburg, FL 33701 USA.</t>
  </si>
  <si>
    <t>Walsh, John/GQI-2785-2022</t>
  </si>
  <si>
    <t>Walsh, John/0000-0002-2510-8734</t>
  </si>
  <si>
    <t>NSF [DPP-B605659]; NASA [NAGW-678]; DOE [DE-FG05-85ER60285]; ONR [N00014-87-J-1218]</t>
  </si>
  <si>
    <t>NSF(National Science Foundation (NSF)); NASA(National Aeronautics &amp; Space Administration (NASA)); DOE(United States Department of Energy (DOE)); ONR(Office of Naval Research)</t>
  </si>
  <si>
    <t>This analysis was supported with funds from NSF grant DPP-B605659, NASA grant NAGW-678, DOE grant DE-FG05-85ER60285, and ONR grant N00014-87-J-1218.</t>
  </si>
  <si>
    <t>10.1029/GB003i004p00393</t>
  </si>
  <si>
    <t>V70AW</t>
  </si>
  <si>
    <t>WOS:000211480500009</t>
  </si>
  <si>
    <t>HARTMETZ, CP; GIBSON, EK; SOCKI, RA</t>
  </si>
  <si>
    <t>TOTAL CARBON AND SULFUR ABUNDANCES IN ANTARCTIC CARBONACEOUS CHONDRITES, ORDINARY CHONDRITES, AND EUCRITES</t>
  </si>
  <si>
    <t>NASA,LYNDON B JOHNSON SPACE CTR,PLANETARY SCI BRANCH,HOUSTON,TX 77058; LESC,HOUSTON,TX 77058</t>
  </si>
  <si>
    <t>National Aeronautics &amp; Space Administration (NASA); NASA Johnson Space Center</t>
  </si>
  <si>
    <t>CJ697</t>
  </si>
  <si>
    <t>WOS:A1989CJ69700085</t>
  </si>
  <si>
    <t>MITTLEFEHLDT, DW; LINDSTROM, MM</t>
  </si>
  <si>
    <t>WEATHERING IN ANTARCTIC METEORITES - AN INAA-SEM STUDY</t>
  </si>
  <si>
    <t>LOCKHEED ELECTR CO INC,HOUSTON,TX 77058; NASA,LYNDON B JOHNSON SPACE CTR,HOUSTON,TX 77058</t>
  </si>
  <si>
    <t>Lockheed Martin; National Aeronautics &amp; Space Administration (NASA); NASA Johnson Space Center</t>
  </si>
  <si>
    <t>Mittlefehldt, David/JUV-2877-2023</t>
  </si>
  <si>
    <t>WOS:A1989CJ69700165</t>
  </si>
  <si>
    <t>OLINGER, CT; HOHENBERG, CM; MAURETTE, M; WALKER, RM</t>
  </si>
  <si>
    <t>NOBLE-GAS MEASUREMENTS OF EXTRATERRESTRIAL PARTICLES FROM ANTARCTIC SEDIMENT</t>
  </si>
  <si>
    <t>WASHINGTON UNIV,MCDONNELL CTR SPACE SCI,ST LOUIS,MO 63130; WASHINGTON UNIV,DEPT PHYS,ST LOUIS,MO 63130; UNIV PARIS 11,LAB RENE BERNES,F-91405 ORSAY,FRANCE</t>
  </si>
  <si>
    <t>Washington University (WUSTL); Washington University (WUSTL); Universite Paris Saclay</t>
  </si>
  <si>
    <t>WOS:A1989CJ69700187</t>
  </si>
  <si>
    <t>PAUL, RL; LIPSCHUTZ, ME</t>
  </si>
  <si>
    <t>A MODEST PROPOSAL FOR CARBONACEOUS CHONDRITE CLASSIFICATION IN LIGHT OF THE ANTARCTIC SAMPLES</t>
  </si>
  <si>
    <t>PURDUE UNIV,DEPT CHEM,W LAFAYETTE,IN 47907</t>
  </si>
  <si>
    <t>Purdue University System; Purdue University</t>
  </si>
  <si>
    <t>WOS:A1989CJ69700192</t>
  </si>
  <si>
    <t>SAMUELS, SM</t>
  </si>
  <si>
    <t>APPLICATIONS OF STATISTICS TO ANTARCTIC, NON-ANTARCTIC DIFFERENCES</t>
  </si>
  <si>
    <t>PURDUE UNIV,DEPT STAT,W LAFAYETTE,IN 47907</t>
  </si>
  <si>
    <t>WOS:A1989CJ69700218</t>
  </si>
  <si>
    <t>SCHULTZ, L; SPETTEL, B; WEBER, HW; HOFLE, HC; BUCHWALD, V; BREMER, K; HERPERS, U; NEUBAUER, J; HEUMANN, K</t>
  </si>
  <si>
    <t>MT WEGENER, A NEW ANTARCTIC IRON-METEORITE</t>
  </si>
  <si>
    <t>MAX PLANCK INST CHEM,W-6500 MAINZ,GERMANY; NIEDERSACHS LANDESAMT BODENFORSCH,W-3000 HANOVER,GERMANY; TECH UNIV DENMARK,DK-2800 LYNGBY,DENMARK; UNIV COLOGNE,W-5000 COLOGNE,GERMANY; UNIV REGENSBURG,W-8400 REGENSBURG,GERMANY</t>
  </si>
  <si>
    <t>Max Planck Society; Technical University of Denmark; University of Cologne; University of Regensburg</t>
  </si>
  <si>
    <t>WOS:A1989CJ69700222</t>
  </si>
  <si>
    <t>VELBEL, MA; LONG, DT; GOODING, JL</t>
  </si>
  <si>
    <t>METEORITIC SOURCE OF LARGE-ION LITHOPHILE ELEMENTS IN TERRESTRIAL NESQUEHONITE FROM ANTARCTIC METEORITE LEW-85320 (H5)</t>
  </si>
  <si>
    <t>MICHIGAN STATE UNIV,DEPT GEOL SCI,E LANSING,MI 48824; NASA,LYNDON B JOHNSON SPACE CTR,PLANETARY SCI BRANCH,HOUSTON,TX 77058</t>
  </si>
  <si>
    <t>Michigan State University; National Aeronautics &amp; Space Administration (NASA); NASA Johnson Space Center</t>
  </si>
  <si>
    <t>WOS:A1989CJ69700250</t>
  </si>
  <si>
    <t>WACKER, JF</t>
  </si>
  <si>
    <t>A SURVEY OF 26-ALUMINUM IN ANTARCTIC METEORITES</t>
  </si>
  <si>
    <t>PACIFIC NW LAB, RICHLAND, WA 99352 USA</t>
  </si>
  <si>
    <t>United States Department of Energy (DOE); Pacific Northwest National Laboratory</t>
  </si>
  <si>
    <t>DEPT CHEMISTRY/BIOCHEMISTRY, UNIV ARKANSAS, FAYETTEVILLE, AR 72701 USA</t>
  </si>
  <si>
    <t>WOS:A1989CJ69700255</t>
  </si>
  <si>
    <t>YANAI, K</t>
  </si>
  <si>
    <t>OVER 2,000 NEW ANTARCTIC METEORITES, RECOVERED NEAR THE SOR RONDANE MOUNTAINS, EAST ANTARCTICA</t>
  </si>
  <si>
    <t>NATL INST POLAR RES,DEPT METEORITES,ITABASHI KU,TOKYO 173,JAPAN</t>
  </si>
  <si>
    <t>Research Organization of Information &amp; Systems (ROIS); National Institute of Polar Research (NIPR) - Japan</t>
  </si>
  <si>
    <t>WOS:A1989CJ69700275</t>
  </si>
  <si>
    <t>YIOU, F; RAISBECK, GM; JEHANNO, C</t>
  </si>
  <si>
    <t>INFLUX OF COSMIC SPHERULES TO THE EARTH DURING THE LAST APPROXIMATELY 10(5) YEARS AS DEDUCED FROM CONCENTRATIONS IN ANTARCTIC ICE CORES</t>
  </si>
  <si>
    <t>INST NATL PHYS NUCL &amp; PHYS PARTICULES,CTR SPECTROMETRIE NUCL &amp; SPECTROMETRIE MASSE,CNRS,F-91405 ORSAY,FRANCE; CEA,CNRS,CTR FAIBLES RADIOACT,F-91190 GIF SUR YVETTE,FRANCE</t>
  </si>
  <si>
    <t>Centre National de la Recherche Scientifique (CNRS); Universite Paris Saclay; Universite Paris Saclay; Centre National de la Recherche Scientifique (CNRS); CEA</t>
  </si>
  <si>
    <t>WOS:A1989CJ69700278</t>
  </si>
  <si>
    <t>FARMAN, JC</t>
  </si>
  <si>
    <t>MEASUREMENTS OF TOTAL OZONE USING DOBSON SPECTROMETERS - SOME COMMENTS ON THEIR HISTORY</t>
  </si>
  <si>
    <t>FARMAN, JC (corresponding author), BRITISH ANTARCTIC SURVEY,CAMBRIDGE CB3 0ET,ENGLAND.</t>
  </si>
  <si>
    <t>10.1016/0032-0633(89)90148-7</t>
  </si>
  <si>
    <t>CK325</t>
  </si>
  <si>
    <t>WOS:A1989CK32500008</t>
  </si>
  <si>
    <t>SPATIAL AND TEMPORAL DISTRIBUTION OF ANTARCTIC FUR SEALS (ARCTOCEPHALUS-GAZELLA) ON THE BREEDING GROUNDS AT BIRD-ISLAND, SOUTH-GEORGIA</t>
  </si>
  <si>
    <t>BOYD, IL (corresponding author), NERC,BRITISH ANTARCTIC SURVEY,MADINGLEY RD,CAMBRIDGE CB3 0ET,ENGLAND.</t>
  </si>
  <si>
    <t>CF383</t>
  </si>
  <si>
    <t>WOS:A1989CF38300004</t>
  </si>
  <si>
    <t>WELSCH, U; WAGNER, H; GALM, R; PLOETZ, J</t>
  </si>
  <si>
    <t>ARCHITECTURE AND FUNCTIONAL-ASPECTS OF THE DISTAL AIRWAYS OF ANTARCTIC SEALS WITH DIFFERENT HABITS, THE WEDDELL SEAL (LEPTONYCHOTES-WEDDELLII) AND THE CRAB-EATER SEAL (LOBODON-CARCINOPHAGUS)</t>
  </si>
  <si>
    <t>ALFRED WEGENER INST POLAR &amp; MARINE RES,W-2850 BREMERHAVEN,GERMANY</t>
  </si>
  <si>
    <t>Helmholtz Association; Alfred Wegener Institute, Helmholtz Centre for Polar &amp; Marine Research</t>
  </si>
  <si>
    <t>WELSCH, U (corresponding author), UNIV MUNICH,ANAT 2 ABT,PETTENKOFERSTR 11,W-8000 MUNICH 2,GERMANY.</t>
  </si>
  <si>
    <t>WOS:A1989CF38300005</t>
  </si>
  <si>
    <t>KONECKI, JT; TARGETT, TE</t>
  </si>
  <si>
    <t>EGGS AND LARVAE OF NOTOTHENIOPS-LARSENI FROM THE SPONGOCOEL OF A HEXACTINELLID SPONGE NEAR HUGO-ISLAND, ANTARCTIC PENINSULA</t>
  </si>
  <si>
    <t>UNIV DELAWARE,COLL MARINE STUDIES,LEWES,DE 19958</t>
  </si>
  <si>
    <t>University of Delaware</t>
  </si>
  <si>
    <t>KONECKI, JT (corresponding author), UNIV WASHINGTON,COLL OCEAN &amp; FISHERY SCI,SCH FISHERIES,WH-10,SEATTLE,WA 98195, USA.</t>
  </si>
  <si>
    <t>WOS:A1989CF38300006</t>
  </si>
  <si>
    <t>RYAN, PG; COOPER, J</t>
  </si>
  <si>
    <t>THE DISTRIBUTION AND ABUNDANCE OF AERIAL SEABIRDS IN RELATION TO ANTARCTIC KRILL IN THE PRYDZ BAY REGION, ANTARCTICA, DURING LATE SUMMER</t>
  </si>
  <si>
    <t>RYAN, PG (corresponding author), UNIV CAPE TOWN,PERCY FITZPATRICK INST AFRICAN ORNITHOL,RONDEBOSCH 7700,SOUTH AFRICA.</t>
  </si>
  <si>
    <t>Ryan, Peter/0000-0002-3356-2056</t>
  </si>
  <si>
    <t>WOS:A1989CF38300007</t>
  </si>
  <si>
    <t>GARRISON, DL; BUCK, KR</t>
  </si>
  <si>
    <t>THE BIOTA OF ANTARCTIC PACK ICE IN THE WEDDELL SEA AND ANTARCTIC PENINSULA REGIONS</t>
  </si>
  <si>
    <t>WOS:A1989CF38300008</t>
  </si>
  <si>
    <t>BESTER, MN; WILKINSON, IS</t>
  </si>
  <si>
    <t>FIELD IDENTIFICATION OF ANTARCTIC AND SUB-ANTARCTIC FUR-SEAL PUPS</t>
  </si>
  <si>
    <t>SOUTH AFRICAN JOURNAL OF WILDLIFE RESEARCH</t>
  </si>
  <si>
    <t>BESTER, MN (corresponding author), UNIV PRETORIA,MAMMAL RES INST,PRETORIA 0002,SOUTH AFRICA.</t>
  </si>
  <si>
    <t>Wilkinson, Ian S/ABG-2772-2020; Bester, Marthán N/E-5387-2010; Wilkinson, Ian/F-2291-2010</t>
  </si>
  <si>
    <t>BUREAU SCIENTIFIC PUBL</t>
  </si>
  <si>
    <t>PRETORIA</t>
  </si>
  <si>
    <t>P O BOX 1758, PRETORIA 0001, SOUTH AFRICA</t>
  </si>
  <si>
    <t>0379-4369</t>
  </si>
  <si>
    <t>S AFR J WILDL RES</t>
  </si>
  <si>
    <t>South Afr. J. Wildl. Res.</t>
  </si>
  <si>
    <t>CF567</t>
  </si>
  <si>
    <t>WOS:A1989CF56700003</t>
  </si>
  <si>
    <t>WILSON, JC; LOEWENSTEIN, M; FAHEY, DW; GARY, B; SMITH, SD; KELLY, KK; FERRY, GV; CHAN, KR</t>
  </si>
  <si>
    <t>OBSERVATIONS OF CONDENSATION NUCLEI IN THE AIRBORNE ANTARCTIC OZONE EXPERIMENT - IMPLICATIONS FOR NEW PARTICLE FORMATION AND POLAR STRATOSPHERIC CLOUD FORMATION</t>
  </si>
  <si>
    <t>NASA, AMES RES CTR, MOFFETT FIELD, CA 94035 USA; NOAA, AERON LAB, BOULDER, CO 80303 USA; CALTECH, JET PROP LAB, PASADENA, CA 91109 USA; DILLON SMITH ENGN INC, ST LOUIS PK, MN USA</t>
  </si>
  <si>
    <t>National Aeronautics &amp; Space Administration (NASA); NASA Ames Research Center; National Oceanic Atmospheric Admin (NOAA) - USA; National Aeronautics &amp; Space Administration (NASA); NASA Jet Propulsion Laboratory (JPL); California Institute of Technology</t>
  </si>
  <si>
    <t>WILSON, JC (corresponding author), UNIV DENVER, DEPT ENGN, DENVER, CO 80210 USA.</t>
  </si>
  <si>
    <t>; Fahey, David/G-4499-2013</t>
  </si>
  <si>
    <t>Wilson, James/0000-0003-4699-5827; Fahey, David/0000-0003-1720-0634</t>
  </si>
  <si>
    <t>NOV 30</t>
  </si>
  <si>
    <t>D14</t>
  </si>
  <si>
    <t>10.1029/JD094iD14p16437</t>
  </si>
  <si>
    <t>CE020</t>
  </si>
  <si>
    <t>WOS:A1989CE02000001</t>
  </si>
  <si>
    <t>GOODMAN, J; TOON, OB; PUESCHEL, RF; SNETSINGER, KG; VERMA, S</t>
  </si>
  <si>
    <t>ANTARCTIC STRATOSPHERIC ICE CRYSTALS</t>
  </si>
  <si>
    <t>NASA, AMES RES CTR, MOFFETT FIELD, CA 94035 USA; TMA, NORCAL, RICHMOND, CA 94804 USA</t>
  </si>
  <si>
    <t>National Aeronautics &amp; Space Administration (NASA); NASA Ames Research Center</t>
  </si>
  <si>
    <t>GOODMAN, J (corresponding author), SAN JOSE STATE UNIV, DEPT METEOROL, 1 WASHINGTON SQ, SAN JOSE, CA 95192 USA.</t>
  </si>
  <si>
    <t>10.1029/JD094iD14p16449</t>
  </si>
  <si>
    <t>WOS:A1989CE02000002</t>
  </si>
  <si>
    <t>FERRY, GV; NEISH, E; SCHULTZ, M; PUESCHEL, RF</t>
  </si>
  <si>
    <t>CONCENTRATIONS AND SIZE DISTRIBUTIONS OF ANTARCTIC STRATOSPHERIC AEROSOLS</t>
  </si>
  <si>
    <t>NEISH AUTOMAT, STEAMBOAT SPRINGS, CO 80487 USA; STERLING SOFTWARE, PALO ALTO, CA USA</t>
  </si>
  <si>
    <t>FERRY, GV (corresponding author), NASA, AMES RES CTR, MOFFETT FIELD, CA 94035 USA.</t>
  </si>
  <si>
    <t>10.1029/JD094iD14p16459</t>
  </si>
  <si>
    <t>WOS:A1989CE02000003</t>
  </si>
  <si>
    <t>BAUMGARDNER, D; DYE, JE; GANDRUD, BW</t>
  </si>
  <si>
    <t>CALIBRATION OF THE FORWARD SCATTERING SPECTROMETER PROBE USED ON THE ER-2 DURING THE AIRBORNE ANTARCTIC OZONE EXPERIMENT</t>
  </si>
  <si>
    <t>BAUMGARDNER, D (corresponding author), NATL CTR ATMOSPHER RES, POB 3000, BOULDER, CO 80307 USA.</t>
  </si>
  <si>
    <t>10.1029/JD094iD14p16475</t>
  </si>
  <si>
    <t>WOS:A1989CE02000004</t>
  </si>
  <si>
    <t>WATTERSON, IG; TUCK, AF</t>
  </si>
  <si>
    <t>A COMPARISON OF THE LONGITUDINAL DISTRIBUTIONS OF POLAR STRATOSPHERIC CLOUDS AND TEMPERATURES FOR THE 1987 ANTARCTIC SPRING</t>
  </si>
  <si>
    <t>NOAA, AERON LAB, BOULDER, CO 80303 USA</t>
  </si>
  <si>
    <t>National Oceanic Atmospheric Admin (NOAA) - USA</t>
  </si>
  <si>
    <t>WATTERSON, IG (corresponding author), UNIV COLORADO, NOAA, COOPERAT INST RES ENVIRONM SCI, BOULDER, CO 80309 USA.</t>
  </si>
  <si>
    <t>Tuck, Adrian/F-6024-2011; Watterson, Ian G./A-1690-2012</t>
  </si>
  <si>
    <t>Tuck, Adrian/0000-0002-2074-0538;</t>
  </si>
  <si>
    <t>10.1029/JD094iD14p16511</t>
  </si>
  <si>
    <t>WOS:A1989CE02000007</t>
  </si>
  <si>
    <t>GREGORY, GL; HYPES, WD; WARREN, LS; TUCK, AF; KELLY, KK; KRUEGER, AJ</t>
  </si>
  <si>
    <t>TROPOSPHERIC OZONE IN THE VICINITY OF THE OZONE HOLE - 1987 AIRBORNE ANTARCTIC OZONE EXPERIMENT</t>
  </si>
  <si>
    <t>NASA, GODDARD SPACE FLIGHT CTR, GREENBELT, MD 20771 USA; NOAA, ERL, AERON LAB, BOULDER, CO 80303 USA; ST SYST CORP, HAMPTON, VA USA</t>
  </si>
  <si>
    <t>National Aeronautics &amp; Space Administration (NASA); NASA Goddard Space Flight Center; National Oceanic Atmospheric Admin (NOAA) - USA</t>
  </si>
  <si>
    <t>GREGORY, GL (corresponding author), NASA, LANGLEY RES CTR, DIV ATMOSPHER SCI, CODE 483, HAMPTON, VA 23665 USA.</t>
  </si>
  <si>
    <t>Tuck, Adrian/F-6024-2011; Krueger, August/HLX-8171-2023</t>
  </si>
  <si>
    <t>10.1029/JD094iD14p16537</t>
  </si>
  <si>
    <t>WOS:A1989CE02000009</t>
  </si>
  <si>
    <t>PROFFITT, MH; STEINKAMP, MJ; POWELL, JA; MCLAUGHLIN, RJ; MILLS, OA; SCHMELTEKOPF, AL; THOMPSON, TL; TUCK, AF; TYLER, T; WINKLER, RH; CHAN, KR</t>
  </si>
  <si>
    <t>INSITU OZONE MEASUREMENTS WITHIN THE 1987 ANTARCTIC OZONE HOLE FROM A HIGH-ALTITUDE ER-2 AIRCRAFT</t>
  </si>
  <si>
    <t>UNIV COLORADO, NOAA, COOPERAT INST RES ENVIRONM SCI, BOULDER, CO 80309 USA; NASA, AMES RES CTR, MOFFETT FIELD, CA 94035 USA</t>
  </si>
  <si>
    <t>University of Colorado System; University of Colorado Boulder; National Oceanic Atmospheric Admin (NOAA) - USA; National Aeronautics &amp; Space Administration (NASA); NASA Ames Research Center</t>
  </si>
  <si>
    <t>PROFFITT, MH (corresponding author), NOAA, AERON LAB, 325 BROADWAY, BOULDER, CO 80303 USA.</t>
  </si>
  <si>
    <t>McLaughlin, Richard J/I-4386-2013; Tuck, Adrian/F-6024-2011</t>
  </si>
  <si>
    <t>10.1029/JD094iD14p16547</t>
  </si>
  <si>
    <t>WOS:A1989CE02000010</t>
  </si>
  <si>
    <t>MARGITAN, JJ; BROTHERS, GA; BROWELL, EV; CARIOLLE, D; COFFEY, MT; FARMAN, JC; FARMER, CB; GREGORY, GL; HARDER, JW; HOFMANN, DJ; HYPES, W; ISMAIL, S; JAKOUBEK, RO; KOMHYR, W; KOOI, S; KRUEGER, AJ; LARSEN, JC; MANKIN, W; MCCORMICK, MP; MOUNT, GH; PROFFITT, MH; RAVISHANKARA, AR; SCHMELTEKOPF, AL; STARR, WL; TOON, GC; TORRES, A; TUCK, AF; WAHNER, A; WATTERSON, I</t>
  </si>
  <si>
    <t>INTERCOMPARISON OF OZONE MEASUREMENTS OVER ANTARCTICA</t>
  </si>
  <si>
    <t>NOAA, AIR RESOURCES LAB, BOULDER, CO 80303 USA; NASA, AMES RES CTR, MOFFETT FIELD, CA 94035 USA; NASA, GODDARD SPACE FLIGHT CTR, WALLOPS FLIGHT FACIL, WALLOPS ISL, VA USA; ST SYST INC, HAMPTON, VA USA; UNIV COLORADO, NOAA, COOPERAT INST RES ENVIRONM SCI, BOULDER, CO 80309 USA; CHEMAL INC, WALLOPS IL, VA 23337 USA; NASA, LANGLEY RES CTR, HAMPTON, VA 23665 USA; NOAA, AERON LAB, BOULDER, CO 80303 USA; UNIV WYOMING, DEPT PHYS &amp; ASTRON, LARAMIE, WY 82071 USA; NASA, GODDARD SPACE FLIGHT CTR, GREENBELT, MD 20771 USA; NATL CTR ATMOSPHER RES, BOULDER, CO 80307 USA; BRITISH ANTARCTIC SURVEY, CAMBRIDGE CB3 0ET, ENGLAND; CTR NATL RECH METEOROL, TOULOUSE, FRANCE</t>
  </si>
  <si>
    <t>National Oceanic Atmospheric Admin (NOAA) - USA; National Aeronautics &amp; Space Administration (NASA); NASA Ames Research Center; National Aeronautics &amp; Space Administration (NASA); NASA Goddard Space Flight Center; Wallops Flight Facility; National Oceanic Atmospheric Admin (NOAA) - USA; University of Colorado System; University of Colorado Boulder; National Aeronautics &amp; Space Administration (NASA); NASA Langley Research Center; National Oceanic Atmospheric Admin (NOAA) - USA; University of Wyoming; National Aeronautics &amp; Space Administration (NASA); NASA Goddard Space Flight Center; National Center Atmospheric Research (NCAR) - USA; UK Research &amp; Innovation (UKRI); Natural Environment Research Council (NERC); NERC British Antarctic Survey</t>
  </si>
  <si>
    <t>MARGITAN, JJ (corresponding author), CALTECH, JET PROP LAB, 4800 OAK GROVE DR, 183-301, PASADENA, CA 91109 USA.</t>
  </si>
  <si>
    <t>Krueger, August/HLX-8171-2023; Watterson, Ian G./A-1690-2012; Ravishankara, Akkihebbal R/A-2914-2011; Tuck, Adrian/F-6024-2011; Wahner, Andreas/J-4129-2012</t>
  </si>
  <si>
    <t>Tuck, Adrian/0000-0002-2074-0538; Wahner, Andreas/0000-0001-8948-1928</t>
  </si>
  <si>
    <t>10.1029/JD094iD14p16557</t>
  </si>
  <si>
    <t>WOS:A1989CE02000011</t>
  </si>
  <si>
    <t>WAHNER, A; JAKOUBEK, RO; MOUNT, GH; RAVISHANKARA, AR; SCHMELTEKOPF, AL</t>
  </si>
  <si>
    <t>REMOTE-SENSING OBSERVATIONS OF DAYTIME COLUMN NO2 DURING THE AIRBORNE ANTARCTIC OZONE EXPERIMENT, AUGUST 22 TO OCTOBER 2, 1987</t>
  </si>
  <si>
    <t>Ravishankara, Akkihebbal R/A-2914-2011; Wahner, Andreas/J-4129-2012</t>
  </si>
  <si>
    <t>Wahner, Andreas/0000-0001-8948-1928</t>
  </si>
  <si>
    <t>10.1029/JD094iD14p16619</t>
  </si>
  <si>
    <t>WOS:A1989CE02000015</t>
  </si>
  <si>
    <t>BRUNE, WH; ANDERSON, JG; CHAN, KR</t>
  </si>
  <si>
    <t>INSITU OBSERVATIONS OF CLO IN THE ANTARCTIC - ER-2 AIRCRAFT RESULTS FROM 54-DEGREES-S TO 72-DEGREES-S LATITUDE</t>
  </si>
  <si>
    <t>HARVARD UNIV, DEPT CHEM, CAMBRIDGE, MA 02138 USA; HARVARD UNIV, DEPT EARTH &amp; PLANETARY SCI, CAMBRIDGE, MA 02138 USA; NASA, AMES RES CTR, MOFFETT FIELD, CA 94035 USA</t>
  </si>
  <si>
    <t>Harvard University; Harvard University; National Aeronautics &amp; Space Administration (NASA); NASA Ames Research Center</t>
  </si>
  <si>
    <t>Brune, William/U-7661-2017</t>
  </si>
  <si>
    <t>Brune, William/0000-0002-1609-4051</t>
  </si>
  <si>
    <t>10.1029/JD094iD14p16649</t>
  </si>
  <si>
    <t>WOS:A1989CE02000018</t>
  </si>
  <si>
    <t>FAHEY, DW; MURPHY, DM; KELLY, KK; KO, MKW; PROFFITT, MH; EUBANK, CS; FERRY, GV; LOEWENSTEIN, M; CHAN, KR</t>
  </si>
  <si>
    <t>MEASUREMENTS OF NITRIC-OXIDE AND TOTAL REACTIVE NITROGEN IN THE ANTARCTIC STRATOSPHERE - OBSERVATIONS AND CHEMICAL IMPLICATIONS</t>
  </si>
  <si>
    <t>UNIV COLORADO, NOAA, COOPERAT INST RES ENVIRONM SCI, BOULDER, CO 80309 USA; NASA, AMES RES CTR, MOFFETT FIELD, CA 94035 USA; ATMOSPHER &amp; ENVIRONM RES CTR, CAMBRIDGE, MA USA</t>
  </si>
  <si>
    <t>University of Colorado System; University of Colorado Boulder; National Oceanic Atmospheric Admin (NOAA) - USA; National Aeronautics &amp; Space Administration (NASA); NASA Ames Research Center; Atmospheric &amp; Environmental Research</t>
  </si>
  <si>
    <t>FAHEY, DW (corresponding author), NOAA, AERON LAB, 325 BROADWAY, BOULDER, CO 80303 USA.</t>
  </si>
  <si>
    <t>Murphy, Daniel/J-4357-2012; Eubank, Charles/H-5585-2013; Ko, Malcolm/D-5898-2015; Fahey, David/G-4499-2013</t>
  </si>
  <si>
    <t>Murphy, Daniel/0000-0002-8091-7235; Fahey, David/0000-0003-1720-0634</t>
  </si>
  <si>
    <t>10.1029/JD094iD14p16665</t>
  </si>
  <si>
    <t>WOS:A1989CE02000019</t>
  </si>
  <si>
    <t>RODRIGUEZ, JM; KO, MKW; SZE, ND; PIERCE, SD; ANDERSON, JG; FAHEY, DW; KELLY, K; FARMER, CB; TOON, GC; COFFEY, MT; HEIDT, LE; MANKIN, WG; CHAN, KR; STARR, WL; VEDDER, JF; MCCORMICK, MP</t>
  </si>
  <si>
    <t>NITROGEN AND CHLORINE SPECIES IN THE SPRING ANTARCTIC STRATOSPHERE - COMPARISON OF MODELS WITH AIRBORNE ANTARCTIC OZONE EXPERIMENT OBSERVATIONS</t>
  </si>
  <si>
    <t>HARVARD UNIV, CAMBRIDGE, MA 02139 USA; NOAA, AERON LAB, BOULDER, CO 80303 USA; CALTECH, JET PROP LAB, PASADENA, CA 91109 USA; NATL CTR ATMOSPHER RES, BOULDER, CO 80307 USA; NASA, AMES RES CTR, MOFFETT FIELD, CA 94035 USA; NASA, LANGLEY RES CTR, HAMPTON, VA 23665 USA</t>
  </si>
  <si>
    <t>Harvard University; National Oceanic Atmospheric Admin (NOAA) - USA; National Aeronautics &amp; Space Administration (NASA); NASA Jet Propulsion Laboratory (JPL); California Institute of Technology; National Center Atmospheric Research (NCAR) - USA; National Aeronautics &amp; Space Administration (NASA); NASA Ames Research Center; National Aeronautics &amp; Space Administration (NASA); NASA Langley Research Center</t>
  </si>
  <si>
    <t>RODRIGUEZ, JM (corresponding author), ATMOSPHER &amp; ENVIRONM RES INC, 840 MEM DR, CAMBRIDGE, MA 02139 USA.</t>
  </si>
  <si>
    <t>Rodriguez, Jose M/G-3751-2013; Ko, Malcolm/D-5898-2015; Fahey, David/G-4499-2013</t>
  </si>
  <si>
    <t>Fahey, David/0000-0003-1720-0634</t>
  </si>
  <si>
    <t>10.1029/JD094iD14p16683</t>
  </si>
  <si>
    <t>WOS:A1989CE02000020</t>
  </si>
  <si>
    <t>KO, MKW; RODRIGUEZ, JM; SZE, ND; PROFFITT, MH; STARR, WL; KRUEGER, A; BROWELL, EV; MCCORMICK, MP</t>
  </si>
  <si>
    <t>IMPLICATIONS OF AAOE OBSERVATIONS FOR PROPOSED CHEMICAL EXPLANATIONS OF THE SEASONAL AND INTERANNUAL BEHAVIOR OF ANTARCTIC OZONE</t>
  </si>
  <si>
    <t>NOAA, AERON LAB, BOULDER, CO 80303 USA; NASA, AMES RES CTR, MOFFETT FIELD, CA 94035 USA; NASA, GODDARD SPACE FLIGHT CTR, GREENBELT, MD 20771 USA; NASA, LANGLEY RES CTR, HAMPTON, VA 23665 USA</t>
  </si>
  <si>
    <t>National Oceanic Atmospheric Admin (NOAA) - USA; National Aeronautics &amp; Space Administration (NASA); NASA Ames Research Center; National Aeronautics &amp; Space Administration (NASA); NASA Goddard Space Flight Center; National Aeronautics &amp; Space Administration (NASA); NASA Langley Research Center</t>
  </si>
  <si>
    <t>KO, MKW (corresponding author), ATMOSPHER &amp; ENVIRONM RES INC, 840 MEM DR, CAMBRIDGE, MA 02139 USA.</t>
  </si>
  <si>
    <t>Ko, Malcolm/D-5898-2015; Rodriguez, Jose M/G-3751-2013</t>
  </si>
  <si>
    <t>10.1029/JD094iD14p16705</t>
  </si>
  <si>
    <t>WOS:A1989CE02000021</t>
  </si>
  <si>
    <t>AUSTIN, J; JONES, RL; MCKENNA, DS; BUCKLAND, AT; ANDERSON, JG; FAHEY, DW; FARMER, CB; HEIDT, LE; PROFFITT, MH; TUCK, AF; VEDDER, JF</t>
  </si>
  <si>
    <t>LAGRANGIAN PHOTOCHEMICAL MODELING STUDIES OF THE 1987 ANTARCTIC SPRING VORTEX .2. SEASONAL TRENDS IN OZONE</t>
  </si>
  <si>
    <t>METEOROL OFF, BRACKNELL RB12 2SZ, BERKS, ENGLAND; HARVARD UNIV, CAMBRIDGE, MA 02138 USA; NOAA, ENVIRONM RES LABS, BOULDER, CO 80303 USA; CALTECH, JET PROP LAB, PASADENA, CA 91109 USA; NATL CTR ATMOSPHER RES, BOULDER, CO 80307 USA; UNIV COLORADO, NOAA, COOPERAT INST RES ENVIRONM SCI, BOULDER, CO 80309 USA; NASA, AMES RES CTR, MOFFETT FIELD, CA 94035 USA</t>
  </si>
  <si>
    <t>Met Office - UK; Harvard University; National Oceanic Atmospheric Admin (NOAA) - USA; California Institute of Technology; National Aeronautics &amp; Space Administration (NASA); NASA Jet Propulsion Laboratory (JPL); National Center Atmospheric Research (NCAR) - USA; University of Colorado System; University of Colorado Boulder; National Oceanic Atmospheric Admin (NOAA) - USA; National Aeronautics &amp; Space Administration (NASA); NASA Ames Research Center</t>
  </si>
  <si>
    <t>Tuck, Adrian/F-6024-2011; McKenna, Daniel/E-7806-2014; Fahey, David/G-4499-2013</t>
  </si>
  <si>
    <t>Tuck, Adrian/0000-0002-2074-0538; McKenna, Daniel/0000-0002-4360-4782; Fahey, David/0000-0003-1720-0634</t>
  </si>
  <si>
    <t>10.1029/JD094iD14p16717</t>
  </si>
  <si>
    <t>WOS:A1989CE02000022</t>
  </si>
  <si>
    <t>MURPHY, DM</t>
  </si>
  <si>
    <t>TIME OFFSETS AND POWER SPECTRA OF THE ER-2 DATA SET FROM THE 1987 AIRBORNE ANTARCTIC OZONE EXPERIMENT</t>
  </si>
  <si>
    <t>UNIV COLORADO, NOAA, COOPERAT INST RES ENVIRONM SCI, BOULDER, CO 80309 USA</t>
  </si>
  <si>
    <t>University of Colorado System; University of Colorado Boulder; National Oceanic Atmospheric Admin (NOAA) - USA</t>
  </si>
  <si>
    <t>MURPHY, DM (corresponding author), NOAA, ENVIRONM RES LABS, AERON LAB, 325 BROADWAY, BOULDER, CO 80303 USA.</t>
  </si>
  <si>
    <t>Murphy, Daniel/J-4357-2012</t>
  </si>
  <si>
    <t>Murphy, Daniel/0000-0002-8091-7235</t>
  </si>
  <si>
    <t>10.1029/JD094iD14p16737</t>
  </si>
  <si>
    <t>WOS:A1989CE02000023</t>
  </si>
  <si>
    <t>STRAHAN, SE; LOEWENSTEIN, M; PODOLSKE, JR; STARR, WL; CHAN, KR; PROFFITT, MH; KELLY, KK</t>
  </si>
  <si>
    <t>CORRELATION OF N2O AND OZONE IN THE SOUTHERN POLAR VORTEX DURING THE AIRBORNE ANTARCTIC OZONE EXPERIMENT</t>
  </si>
  <si>
    <t>NOAA, ENVIRONM RES LABS, AERON LAB, BOULDER, CO 80303 USA</t>
  </si>
  <si>
    <t>STRAHAN, SE (corresponding author), NASA, AMES RES CTR, MOFFETT FIELD, CA 94035 USA.</t>
  </si>
  <si>
    <t>Strahan, Susan E/H-1965-2012</t>
  </si>
  <si>
    <t>10.1029/JD094iD14p16749</t>
  </si>
  <si>
    <t>WOS:A1989CE02000024</t>
  </si>
  <si>
    <t>PROFFITT, MH; KELLY, KK; POWELL, JA; GARY, BL; LOEWENSTEIN, M; PODOLSKE, JR; STRAHAN, SE; CHAN, KR</t>
  </si>
  <si>
    <t>EVIDENCE FOR DIABATIC COOLING AND POLEWARD TRANSPORT WITHIN AND AROUND THE 1987 ANTARCTIC OZONE HOLE</t>
  </si>
  <si>
    <t>CALTECH, JET PROP LAB, PASADENA, CA 91109 USA; NASA, AMES RES CTR, MOFFETT FIELD, CA 94035 USA</t>
  </si>
  <si>
    <t>National Aeronautics &amp; Space Administration (NASA); NASA Jet Propulsion Laboratory (JPL); California Institute of Technology; National Aeronautics &amp; Space Administration (NASA); NASA Ames Research Center</t>
  </si>
  <si>
    <t>10.1029/JD094iD14p16797</t>
  </si>
  <si>
    <t>WOS:A1989CE02000029</t>
  </si>
  <si>
    <t>SCHOEBERL, MR; LAIT, LR; NEWMAN, PA; MARTIN, RL; PROFFITT, MH; HARTMANN, DL; LOEWENSTEIN, M; PODOLSKE, J; STRAHAN, SE; ANDERSON, J; CHAN, KR; GARY, B</t>
  </si>
  <si>
    <t>RECONSTRUCTION OF THE CONSTITUENT DISTRIBUTION AND TRENDS IN THE ANTARCTIC POLAR VORTEX FROM ER-2 FLIGHT OBSERVATIONS</t>
  </si>
  <si>
    <t>NOAA, AERON LAB, BOULDER, CO 80303 USA; APPL RES CORP, LANDOVER, MD 20785 USA; UNIV WASHINGTON, DEPT ATMOSPHER SCI, SEATTLE, WA 98195 USA; NASA, AMES RES CTR, MOFFETT FIELD, CA 94035 USA; HARVARD UNIV, CAMBRIDGE, MA 02138 USA; CALTECH, JET PROP LAB, PASADENA, CA 91109 USA</t>
  </si>
  <si>
    <t>National Oceanic Atmospheric Admin (NOAA) - USA; University of Washington; University of Washington Seattle; National Aeronautics &amp; Space Administration (NASA); NASA Ames Research Center; Harvard University; California Institute of Technology; National Aeronautics &amp; Space Administration (NASA); NASA Jet Propulsion Laboratory (JPL)</t>
  </si>
  <si>
    <t>SCHOEBERL, MR (corresponding author), NASA, GODDARD SPACE FLIGHT CTR, GREENBELT, MD 20771 USA.</t>
  </si>
  <si>
    <t>Strahan, Susan E/H-1965-2012; Newman, Paul A./D-6208-2012</t>
  </si>
  <si>
    <t>Newman, Paul A./0000-0003-1139-2508</t>
  </si>
  <si>
    <t>10.1029/JD094iD14p16815</t>
  </si>
  <si>
    <t>WOS:A1989CE02000030</t>
  </si>
  <si>
    <t>FELLER, G; GERDAY, C; SLUSEGOFFART, CM; SLUSE, FE</t>
  </si>
  <si>
    <t>BIOENERGETIC PECULIARITY OF HEART-MITOCHONDRIA FROM THE HEMOGLOBIN-FREE AND MYOGLOBIN-FREE ANTARCTIC ICEFISH</t>
  </si>
  <si>
    <t>BIOCHIMICA ET BIOPHYSICA ACTA</t>
  </si>
  <si>
    <t>UNIV LIEGE,INST CHIM B6,BIOENERGET LAB,B-4000 LIEGE,BELGIUM</t>
  </si>
  <si>
    <t>University of Liege</t>
  </si>
  <si>
    <t>FELLER, G (corresponding author), UNIV LIEGE,INST CHIM B6,BIOCHIM MUSCULAIRE,B-4000 LIEGE,BELGIUM.</t>
  </si>
  <si>
    <t>0006-3002</t>
  </si>
  <si>
    <t>BIOCHIM BIOPHYS ACTA</t>
  </si>
  <si>
    <t>NOV 23</t>
  </si>
  <si>
    <t>10.1016/S0005-2728(89)80077-5</t>
  </si>
  <si>
    <t>Biochemistry &amp; Molecular Biology; Biophysics</t>
  </si>
  <si>
    <t>CC881</t>
  </si>
  <si>
    <t>WOS:A1989CC88100016</t>
  </si>
  <si>
    <t>LINDLEY, D</t>
  </si>
  <si>
    <t>ANTARCTIC ASTRONOMY - CERENKOV TELESCOPE FOR THE SOUTH-POLE</t>
  </si>
  <si>
    <t>PORTERS SOUTH, 4 CRINAN ST, LONDON, ENGLAND N1 9XW</t>
  </si>
  <si>
    <t>NOV 16</t>
  </si>
  <si>
    <t>10.1038/342219b0</t>
  </si>
  <si>
    <t>AZ874</t>
  </si>
  <si>
    <t>WOS:A1989AZ87400018</t>
  </si>
  <si>
    <t>PROFFITT, MH; FAHEY, DW; KELLY, KK; TUCK, AF</t>
  </si>
  <si>
    <t>HIGH-LATITUDE OZONE LOSS OUTSIDE THE ANTARCTIC OZONE HOLE</t>
  </si>
  <si>
    <t>UNIV COLORADO,CIRES,BOULDER,CO 80309</t>
  </si>
  <si>
    <t>PROFFITT, MH (corresponding author), NOAA,AERON LAB,325 BROADWAY,BOULDER,CO 80303, USA.</t>
  </si>
  <si>
    <t>Tuck, Adrian/F-6024-2011; Fahey, David/G-4499-2013</t>
  </si>
  <si>
    <t>Tuck, Adrian/0000-0002-2074-0538; Fahey, David/0000-0003-1720-0634</t>
  </si>
  <si>
    <t>10.1038/342233a0</t>
  </si>
  <si>
    <t>WOS:A1989AZ87400041</t>
  </si>
  <si>
    <t>ANDERSON, GC</t>
  </si>
  <si>
    <t>ANTARCTIC TREATY TALKS BREAK DOWN AS SCIENTISTS DEBATE IMPACT OF MINING - WHAT DO COUSTEAU,JACQUES, AND GORE,ALBERT HAVE IN COMMON - THEYRE BOTH COOL TO A HARD-FOUGHT PACT ON SOUTH-POLE PROSPECTING</t>
  </si>
  <si>
    <t>SCIENTIST</t>
  </si>
  <si>
    <t>ANDERSON, GC (corresponding author), SCIENTIST, 3501 MARKET ST, PHILADELPHIA, PA 19104 USA.</t>
  </si>
  <si>
    <t>LABX MEDIA GROUP</t>
  </si>
  <si>
    <t>MIDLAND</t>
  </si>
  <si>
    <t>PO BOX 216, 478 BAY ST, MIDLAND, ONTARIO L4R 1K9, CANADA</t>
  </si>
  <si>
    <t>0890-3670</t>
  </si>
  <si>
    <t>1547-0806</t>
  </si>
  <si>
    <t>Scientist</t>
  </si>
  <si>
    <t>NOV 13</t>
  </si>
  <si>
    <t>+</t>
  </si>
  <si>
    <t>Information Science &amp; Library Science; Multidisciplinary Sciences</t>
  </si>
  <si>
    <t>Information Science &amp; Library Science; Science &amp; Technology - Other Topics</t>
  </si>
  <si>
    <t>AY967</t>
  </si>
  <si>
    <t>WOS:A1989AY96700005</t>
  </si>
  <si>
    <t>ANTARCTIC TREATY</t>
  </si>
  <si>
    <t>WORLD WIDE FUND NAT,SLIMBRIDGE,GLOS,ENGLAND</t>
  </si>
  <si>
    <t>NOV 11</t>
  </si>
  <si>
    <t>AY992</t>
  </si>
  <si>
    <t>WOS:A1989AY99200045</t>
  </si>
  <si>
    <t>ADAMS, NJ; BROWN, CR</t>
  </si>
  <si>
    <t>DIETARY DIFFERENTIATION AND TROPHIC RELATIONSHIPS IN THE SUB-ANTARCTIC PENGUIN COMMUNITY AT MARION-ISLAND</t>
  </si>
  <si>
    <t>ADAMS, NJ (corresponding author), UNIV CAPE TOWN, PERCY FITZPATRICK INST AFRICAN ORNITHOL, RONDEBOSCH 7700, SOUTH AFRICA.</t>
  </si>
  <si>
    <t>NOV 10</t>
  </si>
  <si>
    <t>10.3354/meps057249</t>
  </si>
  <si>
    <t>AW914</t>
  </si>
  <si>
    <t>WOS:A1989AW91400005</t>
  </si>
  <si>
    <t>ANTARCTIC OZONE - OZONE HOLE HEADING SOUTH PREMATURELY</t>
  </si>
  <si>
    <t>NOV 9</t>
  </si>
  <si>
    <t>10.1038/342105b0</t>
  </si>
  <si>
    <t>AY739</t>
  </si>
  <si>
    <t>WOS:A1989AY73900004</t>
  </si>
  <si>
    <t>FROLICH, R</t>
  </si>
  <si>
    <t>THE SHELF-LIFE OF ANTARCTIC ICE</t>
  </si>
  <si>
    <t>FROLICH, R (corresponding author), BRITISH ANTARCTIC SURVEY,CAMBRIDGE,ENGLAND.</t>
  </si>
  <si>
    <t>NOV 4</t>
  </si>
  <si>
    <t>AY345</t>
  </si>
  <si>
    <t>WOS:A1989AY34500035</t>
  </si>
  <si>
    <t>LANGFORDSMITH, T</t>
  </si>
  <si>
    <t>AUSTRALIAN GEOGRAPHER</t>
  </si>
  <si>
    <t>LANGFORDSMITH, T (corresponding author), UNIV SYDNEY,SYDNEY,NSW 2006,AUSTRALIA.</t>
  </si>
  <si>
    <t>CARFAX PUBL CO</t>
  </si>
  <si>
    <t>PO BOX 25, ABINGDON, OXFORDSHIRE, ENGLAND OX14 3UE</t>
  </si>
  <si>
    <t>0004-9182</t>
  </si>
  <si>
    <t>AUST GEOGR</t>
  </si>
  <si>
    <t>Aust. Geogr.</t>
  </si>
  <si>
    <t>NOV</t>
  </si>
  <si>
    <t>10.1080/00049188908702993</t>
  </si>
  <si>
    <t>CG710</t>
  </si>
  <si>
    <t>WOS:A1989CG71000010</t>
  </si>
  <si>
    <t>MARTIN, AR</t>
  </si>
  <si>
    <t>THE DIET OF ATLANTIC PUFFIN FRATERCULA-ARCTICA AND NORTHERN GANNET SULA-BASSANA CHICKS AT A SHETLAND COLONY DURING A PERIOD OF CHANGING PREY AVAILABILITY</t>
  </si>
  <si>
    <t>BIRD STUDY</t>
  </si>
  <si>
    <t>MARTIN, AR (corresponding author), BRITISH ANTARCTIC SURVEY,NERC,SEA MAMMAL RES UNIT,MADINGLEY RD,CAMBRIDGE CB3 0ET,ENGLAND.</t>
  </si>
  <si>
    <t>BRITISH TRUST ORNITHOLOGY</t>
  </si>
  <si>
    <t>THETFORD NORFOLK</t>
  </si>
  <si>
    <t>NUNNERY, NUNNERY PLACE, THETFORD NORFOLK, ENGLAND IP24 2PU</t>
  </si>
  <si>
    <t>0006-3657</t>
  </si>
  <si>
    <t>Bird Stud.</t>
  </si>
  <si>
    <t>10.1080/00063658909477022</t>
  </si>
  <si>
    <t>AY806</t>
  </si>
  <si>
    <t>WOS:A1989AY80600005</t>
  </si>
  <si>
    <t>SINKING RATES OF CAST EXOSKELETONS OF ANTARCTIC KRILL (EUPHAUSIA-SUPERBA DANA) AND THEIR ROLE IN THE VERTICAL FLUX OF PARTICULATE MATTER AND FLUORIDE IN THE SOUTHERN-OCEAN</t>
  </si>
  <si>
    <t>DEEP-SEA RESEARCH PART A-OCEANOGRAPHIC RESEARCH PAPERS</t>
  </si>
  <si>
    <t>NICOL, S (corresponding author), AUSTRALIAN ANTARCT DIV,CHANNEL HIGHWAY,KINGSTON,TAS 7050,AUSTRALIA.</t>
  </si>
  <si>
    <t>0198-0149</t>
  </si>
  <si>
    <t>DEEP-SEA RES</t>
  </si>
  <si>
    <t>10.1016/0198-0149(89)90070-8</t>
  </si>
  <si>
    <t>CJ401</t>
  </si>
  <si>
    <t>WOS:A1989CJ40100009</t>
  </si>
  <si>
    <t>RODGER, AS; WRENN, GL; RISHBETH, H</t>
  </si>
  <si>
    <t>GEOMAGNETIC STORMS IN THE ANTARCTIC F-REGION .2. PHYSICAL INTERPRETATION</t>
  </si>
  <si>
    <t>JOURNAL OF ATMOSPHERIC AND TERRESTRIAL PHYSICS</t>
  </si>
  <si>
    <t>ROYAL AEROSP ESTAB, FARNBOROUGH GU14 6TD, HANTS, ENGLAND; UNIV SOUTHAMPTON, DEPT PHYS, SOUTHAMPTON SO9 5NH, HANTS, ENGLAND</t>
  </si>
  <si>
    <t>University of Southampton</t>
  </si>
  <si>
    <t>RODGER, AS (corresponding author), BRITISH ANTARCTIC SURVEY, NERC, MADINGLEY RD, CAMBRIDGE CB3 0ET, ENGLAND.</t>
  </si>
  <si>
    <t>0021-9169</t>
  </si>
  <si>
    <t>J ATMOS TERR PHYS</t>
  </si>
  <si>
    <t>J. Atmos. Terr. Phys.</t>
  </si>
  <si>
    <t>NOV-DEC</t>
  </si>
  <si>
    <t>11-12</t>
  </si>
  <si>
    <t>10.1016/0021-9169(89)90002-0</t>
  </si>
  <si>
    <t>CQ511</t>
  </si>
  <si>
    <t>WOS:A1989CQ51100002</t>
  </si>
  <si>
    <t>TSUCHIYA, M</t>
  </si>
  <si>
    <t>CIRCULATION OF THE ANTARCTIC INTERMEDIATE WATER IN THE NORTH-ATLANTIC OCEAN</t>
  </si>
  <si>
    <t>TSUCHIYA, M (corresponding author), UNIV CALIF SAN DIEGO,SCRIPPS INST OCEANOG,DIV MARINE RES A-030,LA JOLLA,CA 92093, USA.</t>
  </si>
  <si>
    <t>10.1357/002224089785076136</t>
  </si>
  <si>
    <t>CK550</t>
  </si>
  <si>
    <t>WOS:A1989CK55000002</t>
  </si>
  <si>
    <t>ZINSMEISTER, WJ</t>
  </si>
  <si>
    <t>NOTE ON THE ANTARCTIC TERTIARY BRACHIOPODS AND MUSEUM REGISTRY OF SPECIMENS DESCRIBED BY OWEN,E.F., 1980</t>
  </si>
  <si>
    <t>JOURNAL OF PALEONTOLOGY</t>
  </si>
  <si>
    <t>ZINSMEISTER, WJ (corresponding author), PURDUE UNIV,DEPT EARTH &amp; ATMOSPHER SCI,W LAFAYETTE,IN 47907, USA.</t>
  </si>
  <si>
    <t>PALEONTOLOGICAL SOC INC</t>
  </si>
  <si>
    <t>ITHACA</t>
  </si>
  <si>
    <t>1259 TRUMANSBURG ROAD, ITHACA, NY 14850</t>
  </si>
  <si>
    <t>0022-3360</t>
  </si>
  <si>
    <t>J PALEONTOL</t>
  </si>
  <si>
    <t>J. Paleontol.</t>
  </si>
  <si>
    <t>10.1017/S0022336000036714</t>
  </si>
  <si>
    <t>CB805</t>
  </si>
  <si>
    <t>WOS:A1989CB80500024</t>
  </si>
  <si>
    <t>SAVOURS, A</t>
  </si>
  <si>
    <t>MAWSON ANTARCTIC DIARIES - MAWSON,D</t>
  </si>
  <si>
    <t>MARINERS MIRROR</t>
  </si>
  <si>
    <t>SOC NAUTICAL RESEARCH</t>
  </si>
  <si>
    <t>NATIONAL MARITIME MUSEUM GREENWICH, LONDON, ENGLAND SE10 9NF</t>
  </si>
  <si>
    <t>0025-3359</t>
  </si>
  <si>
    <t>Mar. Mirror</t>
  </si>
  <si>
    <t>History</t>
  </si>
  <si>
    <t>Arts &amp; Humanities Citation Index (A&amp;HCI)</t>
  </si>
  <si>
    <t>CC852</t>
  </si>
  <si>
    <t>WOS:A1989CC85200019</t>
  </si>
  <si>
    <t>ATKINSON, A</t>
  </si>
  <si>
    <t>DISTRIBUTION OF 6 MAJOR COPEPOD SPECIES AROUND SOUTH-GEORGIA DURING AN AUSTRAL WINTER</t>
  </si>
  <si>
    <t>ATKINSON, A (corresponding author), BRITISH ANTARCTIC SURVEY,NAT ENVIRONM RES COUNCIL,HIGH CROSS,MADINGLEY RD,CAMBRIDGE CB3 0ET,ENGLAND.</t>
  </si>
  <si>
    <t>CC084</t>
  </si>
  <si>
    <t>WOS:A1989CC08400001</t>
  </si>
  <si>
    <t>MASSON, M</t>
  </si>
  <si>
    <t>CONTRIBUTION TO ANTARCTIC KRILL ACOUSTIC STUDIES - RESULTS OF THE NO MARION-DUFRESNE MD25/FIBEX CRUISE</t>
  </si>
  <si>
    <t>MASSON, M (corresponding author), STN ZOOL,BP 28,F-06230 VILLEFRANCHE MER,FRANCE.</t>
  </si>
  <si>
    <t>WOS:A1989CC08400003</t>
  </si>
  <si>
    <t>SOMME, L; RING, RA; BLOCK, W; WORLAND, MR</t>
  </si>
  <si>
    <t>RESPIRATORY METABOLISM OF HYDROMEDION-SPARSUTUM AND PERIMYLOPS-ANTARCTICUS (COL PERIMYLOPIDAE) FROM SOUTH-GEORGIA</t>
  </si>
  <si>
    <t>UNIV VICTORIA,DEPT BIOL,VICTORIA V8W 2Y2,BC,CANADA; BRITISH ANTARCTIC SURVEY,CAMBRIDGE CB3 0ET,ENGLAND</t>
  </si>
  <si>
    <t>University of Victoria; UK Research &amp; Innovation (UKRI); Natural Environment Research Council (NERC); NERC British Antarctic Survey</t>
  </si>
  <si>
    <t>SOMME, L (corresponding author), UNIV OSLO,DEPT BIOL,DIV ZOOL,POB 1050 BLINDERN,N-0316 OSLO 3,NORWAY.</t>
  </si>
  <si>
    <t>WOS:A1989CC08400007</t>
  </si>
  <si>
    <t>FEEDING IN THE 2 PHYTOPHAGOUS BEETLES HYDROMEDION-SPARSUTUM AND PERIMYLOPS-ANTARCTICUS FROM SOUTH-GEORGIA</t>
  </si>
  <si>
    <t>WOS:A1989CC08400008</t>
  </si>
  <si>
    <t>GUTKOWSKI, R; MALESZEWSKI, S</t>
  </si>
  <si>
    <t>SEASONAL-CHANGES OF THE PHOTOSYNTHETIC CAPACITY OF THE ANTARCTIC MACROALGA ADENOCYSTIS-UTRICULARIS (BORY) SKOTTSBERG</t>
  </si>
  <si>
    <t>UNIV WARSAW,FAC BIOL,DEPT PHOTOSYNTHESIS,PL-00927 WARSAW,POLAND</t>
  </si>
  <si>
    <t>University of Warsaw</t>
  </si>
  <si>
    <t>GUTKOWSKI, R (corresponding author), UNIV WARSAW,INST BIOL,SWIERKOWA 20B,PL-15950 BIALYSTOK,POLAND.</t>
  </si>
  <si>
    <t>WOS:A1989CC08400009</t>
  </si>
  <si>
    <t>VANNGAN, P; GOMES, V; SUZUKI, H; PASSOS, MJACR</t>
  </si>
  <si>
    <t>PRELIMINARY-STUDY ON CHROMOSOMES OF ANTARCTIC KRILL, EUPHAUSIA-SUPERBA DANA</t>
  </si>
  <si>
    <t>VANNGAN, P (corresponding author), UNIV SAO PAULO, INST OCEANOG, DEPT BIOL OCEANOG, BR-05508 SAO PAULO, BRAZIL.</t>
  </si>
  <si>
    <t>Gomes, Vicente/C-5880-2015</t>
  </si>
  <si>
    <t>Gomes, Vicente/0000-0001-8201-2301</t>
  </si>
  <si>
    <t>10.1007/BF00239161</t>
  </si>
  <si>
    <t>WOS:A1989CC08400010</t>
  </si>
  <si>
    <t>DORT, W</t>
  </si>
  <si>
    <t>INTERNATIONAL RESEARCH IN THE ANTARCTIC - FIFIELD,R</t>
  </si>
  <si>
    <t>PROFESSIONAL GEOGRAPHER</t>
  </si>
  <si>
    <t>DORT, W (corresponding author), UNIV KANSAS,LAWRENCE,KS 66045, USA.</t>
  </si>
  <si>
    <t>BLACKWELL PUBLISHERS</t>
  </si>
  <si>
    <t>350 MAIN STREET, STE 6, CAMBRIDGE, MA 02148-5023</t>
  </si>
  <si>
    <t>0033-0124</t>
  </si>
  <si>
    <t>PROF GEOGR</t>
  </si>
  <si>
    <t>Prof. Geogr.</t>
  </si>
  <si>
    <t>CW639</t>
  </si>
  <si>
    <t>WOS:A1989CW63900032</t>
  </si>
  <si>
    <t>ZURER, P</t>
  </si>
  <si>
    <t>THIS YEARS ANTARCTIC OZONE HOLE MATCHES RECORD DEPLETION OF OCTOBER 1987</t>
  </si>
  <si>
    <t>CHEMICAL &amp; ENGINEERING NEWS</t>
  </si>
  <si>
    <t>0009-2347</t>
  </si>
  <si>
    <t>CHEM ENG NEWS</t>
  </si>
  <si>
    <t>Chem. Eng. News</t>
  </si>
  <si>
    <t>OCT 30</t>
  </si>
  <si>
    <t>Chemistry, Multidisciplinary; Engineering, Chemical</t>
  </si>
  <si>
    <t>Chemistry; Engineering</t>
  </si>
  <si>
    <t>AY333</t>
  </si>
  <si>
    <t>WOS:A1989AY33300018</t>
  </si>
  <si>
    <t>COLES, P</t>
  </si>
  <si>
    <t>ANTARCTIC TREATY - FRANCE, AUSTRALIA LEFT IN COLD</t>
  </si>
  <si>
    <t>NATURE PUBLISHING GROUP</t>
  </si>
  <si>
    <t>MACMILLAN BUILDING, 4 CRINAN ST, LONDON N1 9XW, ENGLAND</t>
  </si>
  <si>
    <t>OCT 26</t>
  </si>
  <si>
    <t>AW855</t>
  </si>
  <si>
    <t>WOS:A1989AW85500012</t>
  </si>
  <si>
    <t>WRIGHT, IP; GRADY, MM</t>
  </si>
  <si>
    <t>METEORITICS - ANTARCTIC DIFFERENCES OF OPINION</t>
  </si>
  <si>
    <t>WRIGHT, IP (corresponding author), OPEN UNIV,DEPT EARTH SCI,WALTON HALL,MILTON KEYNES MK7 6AA,BUCKS,ENGLAND.</t>
  </si>
  <si>
    <t>10.1038/341691a0</t>
  </si>
  <si>
    <t>WOS:A1989AW85500036</t>
  </si>
  <si>
    <t>SEARLE, RC; RUSBY, RI; ENGELN, J; HEY, RN; ZUKIN, J; HUNTER, PM; LEBAS, TP; HOFFMAN, HJ; LIVERMORE, R</t>
  </si>
  <si>
    <t>COMPREHENSIVE SONAR IMAGING OF THE EASTER MICROPLATE</t>
  </si>
  <si>
    <t>UNIV BIRMINGHAM,DEPT GEOL SCI,BIRMINGHAM B15 2TT,W MIDLANDS,ENGLAND; UNIV MISSOURI,DEPT GEOL,COLUMBIA,MO 65211; BRITISH ANTARCTIC SURVEY,CAMBRIDGE CB3 0ET,ENGLAND; HAWAII INST GEOPHYS,HONOLULU,HI 96822; INST PHYS GLOBE,F-75252 PARIS 05,FRANCE</t>
  </si>
  <si>
    <t>University of Birmingham; University of Missouri System; University of Missouri Columbia; UK Research &amp; Innovation (UKRI); Natural Environment Research Council (NERC); NERC British Antarctic Survey; Universite Paris Cite</t>
  </si>
  <si>
    <t>SEARLE, RC (corresponding author), INST OCEANOG SCI,DEACON LAB,GODALMING GU8 5UB,SURREY,ENGLAND.</t>
  </si>
  <si>
    <t>Le+Bas, Tim/AAP-9805-2020; Livermore, Roy/M-1566-2019</t>
  </si>
  <si>
    <t>10.1038/341701a0</t>
  </si>
  <si>
    <t>WOS:A1989AW85500052</t>
  </si>
  <si>
    <t>ROSCOE, HK</t>
  </si>
  <si>
    <t>SIMULTANEOUS INSITU MEASUREMENTS AND DIURNAL-VARIATIONS OF NO, NO2, O3, JNO2, CH4, H2O AND CO2 IN THE 40 TO 26 KM REGION USING AN OPEN PATH TUNABLE DIODE-LASER SPECTROMETER - COMMENT</t>
  </si>
  <si>
    <t>ROSCOE, HK (corresponding author), BRITISH ANTARCTIC SURVEY, HIGH CROSS, MADINGLEY RD, CAMBRIDGE CB3 0ET, ENGLAND.</t>
  </si>
  <si>
    <t>OCT 20</t>
  </si>
  <si>
    <t>D12</t>
  </si>
  <si>
    <t>10.1029/JD094iD12p14991</t>
  </si>
  <si>
    <t>AX377</t>
  </si>
  <si>
    <t>WOS:A1989AX37700030</t>
  </si>
  <si>
    <t>ANTARCTIC RESEARCH - GREENHOUSE SEEN FROM SOUTH-POLE</t>
  </si>
  <si>
    <t>OCT 12</t>
  </si>
  <si>
    <t>AU721</t>
  </si>
  <si>
    <t>WOS:A1989AU72100005</t>
  </si>
  <si>
    <t>RADTKE, RL; TARGETT, TE; KELLERMANN, A; BELL, JL; HILL, KT</t>
  </si>
  <si>
    <t>ANTARCTIC FISH GROWTH - PROFILE OF TREMATOMUS-NEWNESI</t>
  </si>
  <si>
    <t>UNIV DELAWARE, COLL MARINE STUDIES, LEWES, DE 19958 USA; UNIV HAWAII, DEPT ZOOL, HONOLULU, HI 96822 USA; ALFRED WEGENER INST POLAR &amp; MARINE RES, COLUMBUS CTR, D-2850 BREMERHAVEN, GERMANY</t>
  </si>
  <si>
    <t>University of Delaware; University of Hawaii System; Helmholtz Association; Alfred Wegener Institute, Helmholtz Centre for Polar &amp; Marine Research</t>
  </si>
  <si>
    <t>UNIV HAWAII, HAWAII INST GEOPHYS, HONOLULU, HI 96822 USA.</t>
  </si>
  <si>
    <t>OCT 5</t>
  </si>
  <si>
    <t>10.3354/meps057103</t>
  </si>
  <si>
    <t>AU137</t>
  </si>
  <si>
    <t>WOS:A1989AU13700001</t>
  </si>
  <si>
    <t>FIOCCO, G; KOMHYR, WD; FUA, D</t>
  </si>
  <si>
    <t>IS OZONE DESTROYED DURING THE ANTARCTIC WINTER IN THE PRESENCE OF POLAR STRATOSPHERIC CLOUDS</t>
  </si>
  <si>
    <t>CNR,I-00044 FRASCATI,ITALY; NOAA,AIR RESOURCES LAB,BOULDER,CO 80303</t>
  </si>
  <si>
    <t>Consiglio Nazionale delle Ricerche (CNR); National Oceanic Atmospheric Admin (NOAA) - USA</t>
  </si>
  <si>
    <t>FIOCCO, G (corresponding author), UNIV ROME LA SAPIENZA,DEPT PHYS,I-00185 ROME,ITALY.</t>
  </si>
  <si>
    <t>10.1038/341426a0</t>
  </si>
  <si>
    <t>AT976</t>
  </si>
  <si>
    <t>WOS:A1989AT97600050</t>
  </si>
  <si>
    <t>GORDON, J</t>
  </si>
  <si>
    <t>ANTARCTIC MINERAL EXPLOITATION - THE EMERGING LEGAL FRAMEWORK - ORREGO,VF</t>
  </si>
  <si>
    <t>APPLIED GEOGRAPHY</t>
  </si>
  <si>
    <t>GORDON, J (corresponding author), NAT CONSERVANCY COUNCIL,PETERBOROUGH,ENGLAND.</t>
  </si>
  <si>
    <t>0143-6228</t>
  </si>
  <si>
    <t>APPL GEOGR</t>
  </si>
  <si>
    <t>Appl. Geogr.</t>
  </si>
  <si>
    <t>OCT</t>
  </si>
  <si>
    <t>10.1016/0143-6228(89)90033-7</t>
  </si>
  <si>
    <t>AV310</t>
  </si>
  <si>
    <t>WOS:A1989AV31000009</t>
  </si>
  <si>
    <t>DRABEK, CM</t>
  </si>
  <si>
    <t>HEART AND VENTRICLE WEIGHTS OF ANTARCTIC PENGUINS</t>
  </si>
  <si>
    <t>CANADIAN JOURNAL OF ZOOLOGY-REVUE CANADIENNE DE ZOOLOGIE</t>
  </si>
  <si>
    <t>DRABEK, CM (corresponding author), WHITMAN COLL,DEPT BIOL,WALLA WALLA,WA 99362, USA.</t>
  </si>
  <si>
    <t>0008-4301</t>
  </si>
  <si>
    <t>CAN J ZOOL</t>
  </si>
  <si>
    <t>Can. J. Zool.-Rev. Can. Zool.</t>
  </si>
  <si>
    <t>10.1139/z89-367</t>
  </si>
  <si>
    <t>AT876</t>
  </si>
  <si>
    <t>WOS:A1989AT87600037</t>
  </si>
  <si>
    <t>PATRICK, JM</t>
  </si>
  <si>
    <t>MAN IN THE ANTARCTIC - THE SCIENTIFIC WORK OF THE INTERNATIONAL BIOMEDICAL EXPEDITION TO THE ANTARCTIC (IBEA) - RIVOLIER,J, GOLDSMITH,R, LUGG,DJ, TAYLOR,AJW</t>
  </si>
  <si>
    <t>ERGONOMICS</t>
  </si>
  <si>
    <t>PATRICK, JM (corresponding author), UNIV NOTTINGHAM,SCH MED,NOTTINGHAM NG7 2RD,ENGLAND.</t>
  </si>
  <si>
    <t>ONE GUNDPOWDER SQUARE, LONDON, ENGLAND EC4A 3DE</t>
  </si>
  <si>
    <t>0014-0139</t>
  </si>
  <si>
    <t>Ergonomics</t>
  </si>
  <si>
    <t>10.1080/00140138908966899</t>
  </si>
  <si>
    <t>Engineering, Industrial; Ergonomics; Psychology, Applied; Psychology</t>
  </si>
  <si>
    <t>Social Science Citation Index (SSCI); Science Citation Index Expanded (SCI-EXPANDED)</t>
  </si>
  <si>
    <t>Engineering; Psychology</t>
  </si>
  <si>
    <t>CD909</t>
  </si>
  <si>
    <t>WOS:A1989CD90900014</t>
  </si>
  <si>
    <t>MOORE, JC; MULVANEY, R; PAREN, JG</t>
  </si>
  <si>
    <t>DIELECTRIC STRATIGRAPHY OF ICE - A NEW TECHNIQUE FOR DETERMINING TOTAL IONIC CONCENTRATIONS IN POLAR ICE CORES</t>
  </si>
  <si>
    <t>MOORE, JC (corresponding author), BRITISH ANTARCTIC SURVEY,NERC,HIGH CROSS,MADINGLEY RD,CAMBRIDGE CB3 0ET,ENGLAND.</t>
  </si>
  <si>
    <t>Moore, John C/B-2868-2013; Mulvaney, Robert/K-3929-2012</t>
  </si>
  <si>
    <t>Moore, John C/0000-0001-8271-5787; Mulvaney, Robert/0000-0002-5372-8148</t>
  </si>
  <si>
    <t>10.1029/GL016i010p01177</t>
  </si>
  <si>
    <t>AU882</t>
  </si>
  <si>
    <t>WOS:A1989AU88200025</t>
  </si>
  <si>
    <t>DOLGIN, MI; KAROL, IL; ROSANOV, EV</t>
  </si>
  <si>
    <t>RADIATIVE EFFECTS OF ARCTIC AEROSOLS</t>
  </si>
  <si>
    <t>DOLGIN, MI (corresponding author), ARCTIC &amp; ANTARCTIC RES INST,LENINGRAD,USSR.</t>
  </si>
  <si>
    <t>AY209</t>
  </si>
  <si>
    <t>WOS:A1989AY20900007</t>
  </si>
  <si>
    <t>SANSOM, J</t>
  </si>
  <si>
    <t>ANTARCTIC SURFACE-TEMPERATURE TIME-SERIES</t>
  </si>
  <si>
    <t>JOURNAL OF CLIMATE</t>
  </si>
  <si>
    <t>SANSOM, J (corresponding author), NEW ZEALAND METEOROL SERV,SALAMANICA RD,POB 722,WELLINGTON 1,NEW ZEALAND.</t>
  </si>
  <si>
    <t>45 BEACON ST, BOSTON, MA 02108-3693</t>
  </si>
  <si>
    <t>0894-8755</t>
  </si>
  <si>
    <t>J CLIMATE</t>
  </si>
  <si>
    <t>J. Clim.</t>
  </si>
  <si>
    <t>10.1175/1520-0442(1989)002&lt;1164:ASTTS&gt;2.0.CO;2</t>
  </si>
  <si>
    <t>AY469</t>
  </si>
  <si>
    <t>WOS:A1989AY46900003</t>
  </si>
  <si>
    <t>YAMAZAKI, K; OKADA, K; IWASAKA, Y</t>
  </si>
  <si>
    <t>WHERE DO AEROSOL-PARTICLES IN THE ANTARCTIC UPPER TROPOSPHERE COME FROM - A CASE-STUDY IN JANUARY 1983</t>
  </si>
  <si>
    <t>JOURNAL OF THE METEOROLOGICAL SOCIETY OF JAPAN</t>
  </si>
  <si>
    <t>YAMAZAKI, K (corresponding author), METEOROL RES INST, TSUKUBA, IBARAKI 305, JAPAN.</t>
  </si>
  <si>
    <t>METEOROLOGICAL SOC JAPAN</t>
  </si>
  <si>
    <t>C/O JAPAN METEOROLOGICAL AGENCY 1-3-4 OTE-MACHI, CHIYODA-KU, TOKYO, 100-0004, JAPAN</t>
  </si>
  <si>
    <t>0026-1165</t>
  </si>
  <si>
    <t>2186-9057</t>
  </si>
  <si>
    <t>J METEOROL SOC JPN</t>
  </si>
  <si>
    <t>J. Meteorol. Soc. Jpn.</t>
  </si>
  <si>
    <t>10.2151/jmsj1965.67.5_889</t>
  </si>
  <si>
    <t>CJ760</t>
  </si>
  <si>
    <t>WOS:A1989CJ76000014</t>
  </si>
  <si>
    <t>WOODS, R; HINDELL, M; SLIP, DJ</t>
  </si>
  <si>
    <t>EFFECTS OF PHYSIOLOGICAL-STATE ON DURATION OF SEDATION IN SOUTHERN ELEPHANT SEALS</t>
  </si>
  <si>
    <t>JOURNAL OF WILDLIFE DISEASES</t>
  </si>
  <si>
    <t>ANTARCTIC DIV,KINGSTON,TAS 7050,AUSTRALIA</t>
  </si>
  <si>
    <t>Hindell, Mark A/K-1131-2013</t>
  </si>
  <si>
    <t>Slip, David/0000-0002-9010-7236; Hindell, Mark/0000-0002-7823-7185</t>
  </si>
  <si>
    <t>WILDLIFE DISEASE ASSN, INC</t>
  </si>
  <si>
    <t>810 EAST 10TH ST, LAWRENCE, KS 66044-8897</t>
  </si>
  <si>
    <t>0090-3558</t>
  </si>
  <si>
    <t>J WILDLIFE DIS</t>
  </si>
  <si>
    <t>J. Wildl. Dis.</t>
  </si>
  <si>
    <t>10.7589/0090-3558-25.4.586</t>
  </si>
  <si>
    <t>AX912</t>
  </si>
  <si>
    <t>WOS:A1989AX91200019</t>
  </si>
  <si>
    <t>GLASSNER, MI</t>
  </si>
  <si>
    <t>THE ANTARCTIC LEGAL REGIME - JOYNER,CC, CHOPRA,SK</t>
  </si>
  <si>
    <t>1872-9460</t>
  </si>
  <si>
    <t>AT867</t>
  </si>
  <si>
    <t>WOS:A1989AT86700016</t>
  </si>
  <si>
    <t>CABELLO, MN</t>
  </si>
  <si>
    <t>DEUTEROMYCOTINA FROM ANTARCTICA - NEW SPECIES OF HYPHOMYCETES FROM DANCO COAST, ANTARCTIC PENINSULA</t>
  </si>
  <si>
    <t>MYCOTAXON</t>
  </si>
  <si>
    <t>CABELLO, MN (corresponding author), INST SPEGAZZINI,53 477,RA-1900 LA PLATA,ARGENTINA.</t>
  </si>
  <si>
    <t>MYCOTAXON LTD</t>
  </si>
  <si>
    <t>PO BOX 264, ITHACA, NY 14851-0264</t>
  </si>
  <si>
    <t>0093-4666</t>
  </si>
  <si>
    <t>Mycotaxon</t>
  </si>
  <si>
    <t>OCT-DEC</t>
  </si>
  <si>
    <t>Mycology</t>
  </si>
  <si>
    <t>CA777</t>
  </si>
  <si>
    <t>WOS:A1989CA77700011</t>
  </si>
  <si>
    <t>URRETA, MBA</t>
  </si>
  <si>
    <t>THE CRETACEOUS DECAPOD CRUSTACEA OF ARGENTINA AND THE ANTARCTIC PENINSULA</t>
  </si>
  <si>
    <t>PALAEONTOLOGY</t>
  </si>
  <si>
    <t>URRETA, MBA (corresponding author), UNIV BUENOS AIRES, DEPT CIENCIAS GEOL, CIUDAD UNIV, PABELLON 2, RA-1428 BUENOS AIRES, ARGENTINA.</t>
  </si>
  <si>
    <t>WILEY</t>
  </si>
  <si>
    <t>111 RIVER ST, HOBOKEN 07030-5774, NJ USA</t>
  </si>
  <si>
    <t>0031-0239</t>
  </si>
  <si>
    <t>1475-4983</t>
  </si>
  <si>
    <t>CJ281</t>
  </si>
  <si>
    <t>WOS:A1989CJ28100003</t>
  </si>
  <si>
    <t>Morley, JJ</t>
  </si>
  <si>
    <t>Morley, Joseph J.</t>
  </si>
  <si>
    <t>VARIATIONS IN HIGH-LATITUDE OCEANOGRAPHIC FRONTS IN THE SOUTHERN INDIAN OCEAN: AN ESTIMATION BASED ON FAUNAL CHANGES</t>
  </si>
  <si>
    <t>LATE PLEISTOCENE; SUBTROPICAL CONVERGENCE; POLAR FRONT; FLUCTUATIONS; CIRCULATION; RECORD</t>
  </si>
  <si>
    <t>A quantitative estimate of the magnitude of late Pleistocene/Holocene variations in the migration of siliceous microfauna is calculated from fossil assemblages preserved in marine sediments from piston cores located in the southeast Indian Ocean sector of the Subantarctic. Results of this modern analog technique indicate that fauna characteristic of colder waters today occupied surface and near-surface waters overlying the core sites for much of the last half million years. Warm-water fauna inhabited these waters for only brief time periods, usually during the early portion of interglacial isotopic stages. The estimated faunal migration pattern from the most southern sites is similar in most respects to that of atmospheric temperatures over Antarctica recorded in the Vostok ice core. A model of changes in the positions of the Subtropical Convergence and the Antarctic Polar Front, constructed from time series of faunal variations, indicates that although southward migrations of these oceanographic fronts in this region of the southern ocean were limited to approximately 4 degrees of latitude, northward displacements were of the order of 5 degrees to 7 degrees of latitude. Fauna at the Antarctic Polar Front react earlier than either the fauna at the Subtropical Convergence or the global ice volume signal to major global warming (terminations), providing further documentation of the early response of the high-latitude southern ocean relative to other components of the climate system to the various factors forcing Pleistocene climate.</t>
  </si>
  <si>
    <t>Columbia Univ, Lamont Doherty Geol Observ, Palisades, NY 10964 USA</t>
  </si>
  <si>
    <t>Morley, JJ (corresponding author), Columbia Univ, Lamont Doherty Geol Observ, Palisades, NY 10964 USA.</t>
  </si>
  <si>
    <t>program SPECMAP; National Science Foundation [ATM83-18850, ATM87-11397, OCE85-00232]</t>
  </si>
  <si>
    <t>program SPECMAP; National Science Foundation(National Science Foundation (NSF))</t>
  </si>
  <si>
    <t>J. Barron, A. Gordon, J. Hays, L. Heusser, J. Imbrie, and N. Pisias reviewed various versions of this manuscript and offered helpful suggestions and comments. I thank R. Lotti and D. Cassidy, core repository curators of Lamont-Doherty Geological Observatory and Florida State University, respectively. Laboratory sample preparation was conducted by L. Bagwell, V. Crouse and A. Pesanell. Assistance in data analysis was provided by B. Dworetzky and D. King. Illustrations are by N. Katz. This study was conducted under the auspices of program SPECMAP and directly supported by National Science Foundation grants ATM83-18850 and ATM87-11397 to Lamont-Doherty Geological Observatory. Support for the core collection at Lamont-Doherty Geological Observatory was through grant OCE85-00232 from the National Science Foundation. Lamont-Doherty Geological Observatory of Columbia University contribution 4515.</t>
  </si>
  <si>
    <t>10.1029/PA004i005p00547</t>
  </si>
  <si>
    <t>V23JC</t>
  </si>
  <si>
    <t>WOS:000208338100004</t>
  </si>
  <si>
    <t>Turnau, R; Ledbetter, MT</t>
  </si>
  <si>
    <t>Turnau, Rene; Ledbetter, Michael T.</t>
  </si>
  <si>
    <t>DEEP CIRCULATION CHANGES IN THE SOUTH ATLANTIC OCEAN: RESPONSE TO INITIATION OF NORTHERN HEMISPHERE GLACIATION</t>
  </si>
  <si>
    <t>Particle size statistics (coarsest 1 percentile and mean) of the nonbiogenic silt fraction of samples from Deep Sea Drilling Project sites 514, 516A, 517, 518, and 548 were used to infer relative changes in paleospeed of deep water masses in the Atlantic Ocean during the late Pliocene initiation of northern hemisphere glaciation. Grain size statistics were integrated with previous studies of geochemical and faunal assemblages to examine how climatic forcing regulates deepwater mass paleospeed and stratification. On the basis of between-site comparison of particle size, the late Pliocene was divided into four intervals of deepwater activity: 3.2 to 2.9 Ma, 2.9 to 2.6 Ma, 2.6 to 2.5 Ma, and 2.5 to 2.3 Ma, with pulses of increased paleospeed occurring at 3.15-3.10, 2.85, 2.7, 2.6, and 2.4 Ma. Except for a brief increase in paleospeeds at 3.1 Ma, the first time interval is characterized by paleospeed corresponding to depleted delta C-13 and enriched delta O-18 values in all but the shallowest core. Enriched delta C-13 and depleted delta O-18 values in the shallowest core correspond to coarse grain sizes and are inferred to represent a deep and intense Antarctic Intermediate Water (AAIW). The expansion of AABW and AAIW precludes a significant North Atlantic Deep Water (NADW) incursion to 30 degrees S at this time. The interval from 2.9 to 2.6 Ma is dominated by climatic cooling and an influx of deep waters originating in the North Atlantic. The introduction of significant volumes of Mediterranean Outflow Water (MOW), as demonstrated by increased inferred paleospeed at site 548, and an expanding glaciation beginning at 2.9 Ma, resulted in increased paleospeed and an expansion of NADW in the South Atlantic. A pulse of increased inferred paleospeed at 2.7 Ma resulted in the temporary deepening of NADW to the depth of site 518 (presently 3944 m). From 2.9 to 2.6 Ma AABW velocity remained low, but AAIW deepened and intensified. The 2.6- to 2.5-Ma interval represents the retreat of deep water, originating in the North Atlantic, from the depth of site 518 to the depth of site 517 (presently 2963 m). Increased inferred paleospeed at site 518 corresponds with depleted delta C-13 values and a northward shift in the polar front, thus suggesting the reintroduction of Circumpolar Water to the depth of site 518 and the establishment of a deepwater stratification similar to today's. A continuing trend toward a modern stratification continued into the latest time interval (2.5-2.3 Ma) as inferred deepwater paleospeed at all depths increased in response to the formation of extensive northern hemisphere ice sheets.</t>
  </si>
  <si>
    <t>[Turnau, Rene; Ledbetter, Michael T.] Moss Landing Marine Labs, Moss Landing, CA 95039 USA</t>
  </si>
  <si>
    <t>Turnau, R (corresponding author), Moss Landing Marine Labs, Pob 450, Moss Landing, CA 95039 USA.</t>
  </si>
  <si>
    <t>Achievement Rewards for College Scientists (ARCS) Foundation through San Jose State University; Packard Foundation; NSF [DPP-8316992, DPP-8613823]</t>
  </si>
  <si>
    <t>Achievement Rewards for College Scientists (ARCS) Foundation through San Jose State University; Packard Foundation(The David &amp; Lucile Packard Foundation); NSF(National Science Foundation (NSF))</t>
  </si>
  <si>
    <t>Samples and isotopic data were obtained from P. Loubere (site 548), P. Ciesielski (site 514), R. Thunell (site 516A), and D. Hodell (sites 516A, 517, and 518). We thank A. Shiller and D. Andersen for reading early versions of the manuscript and W. Balsam and an anonymous reviewer for constructive criticisms of the final manuscript. Support was received from a grant from the Achievement Rewards for College Scientists (ARCS) Foundation through San Jose State University, the Packard Foundation, and NSF grants DPP-8316992 and DPP-8613823.</t>
  </si>
  <si>
    <t>10.1029/PA004i005p00565</t>
  </si>
  <si>
    <t>WOS:000208338100006</t>
  </si>
  <si>
    <t>DAVEY, MC</t>
  </si>
  <si>
    <t>THE EFFECTS OF FREEZING AND DESICCATION ON PHOTOSYNTHESIS AND SURVIVAL OF TERRESTRIAL ANTARCTIC ALGAE AND CYANOBACTERIA</t>
  </si>
  <si>
    <t>DAVEY, MC (corresponding author), BRITISH ANTARCTIC SURVEY,NERC,MADINGLEY RD,CAMBRIDGE CB3 0ET,ENGLAND.</t>
  </si>
  <si>
    <t>AV589</t>
  </si>
  <si>
    <t>WOS:A1989AV58900003</t>
  </si>
  <si>
    <t>BURROWING, GROOMING, AND FEEDING-BEHAVIOR OF PARACERADOCUS, AN ANTARCTIC AMPHIPOD GENUS (CRUSTACEA)</t>
  </si>
  <si>
    <t>COLEMAN, CO (corresponding author), UNIV OLDENBURG,FACHBEREICH 7,ARBEITSGRP ZOOMORPHOL,POSTFACH 2503,D-2900 OLDENBURG,FED REP GER.</t>
  </si>
  <si>
    <t>WOS:A1989AV58900005</t>
  </si>
  <si>
    <t>HUNTLEY, ME; SYKES, PF; MARIN, V</t>
  </si>
  <si>
    <t>BIOMETRY AND TROPHODYNAMICS OF SALPA-THOMPSONI FOXTON (TUNICATA, THALIACEA) NEAR THE ANTARCTIC PENINSULA IN AUSTRAL SUMMER, 1983-1984</t>
  </si>
  <si>
    <t>HUNTLEY, ME (corresponding author), UNIV CALIF SAN DIEGO,SCRIPPS INST OCEANOG,DIV MARINE BIOL RES,A002,LA JOLLA,CA 92093, USA.</t>
  </si>
  <si>
    <t>Marin, Victor/0000-0003-2491-6825</t>
  </si>
  <si>
    <t>WOS:A1989AV58900007</t>
  </si>
  <si>
    <t>BESTER, MN</t>
  </si>
  <si>
    <t>ENDOPARASITES OF THE SUB-ANTARCTIC FUR-SEAL ARCTOCEPHALUS-TROPICALIS FROM GOUGH ISLAND</t>
  </si>
  <si>
    <t>SOUTH AFRICAN JOURNAL OF ZOOLOGY</t>
  </si>
  <si>
    <t>BESTER, MN (corresponding author), UNIV PRETORIA, MAMMAL RES INST, PRETORIA 0002, SOUTH AFRICA.</t>
  </si>
  <si>
    <t>Bester, Marthán N/E-5387-2010</t>
  </si>
  <si>
    <t>0254-1858</t>
  </si>
  <si>
    <t>S AFR J ZOOL</t>
  </si>
  <si>
    <t>South Afr. J. Zool.</t>
  </si>
  <si>
    <t>CQ610</t>
  </si>
  <si>
    <t>WOS:A1989CQ61000021</t>
  </si>
  <si>
    <t>LABILE TRACE-ELEMENTS IN SOME ANTARCTIC CARBONACEOUS CHONDRITES - ANTARCTIC AND NON-ANTARCTIC METEORITE COMPARISONS</t>
  </si>
  <si>
    <t>ZEITSCHRIFT FUR NATURFORSCHUNG SECTION A-A JOURNAL OF PHYSICAL SCIENCES</t>
  </si>
  <si>
    <t>0932-0784</t>
  </si>
  <si>
    <t>Z NATURFORSCH A</t>
  </si>
  <si>
    <t>Z. Naturfors. Sect. A-J. Phys. Sci.</t>
  </si>
  <si>
    <t>10.1515/zna-1989-1010</t>
  </si>
  <si>
    <t>Chemistry, Physical; Physics, Multidisciplinary</t>
  </si>
  <si>
    <t>Chemistry; Physics</t>
  </si>
  <si>
    <t>AZ224</t>
  </si>
  <si>
    <t>WOS:A1989AZ22400011</t>
  </si>
  <si>
    <t>DELILLE, D; BOUVY, M</t>
  </si>
  <si>
    <t>BACTERIAL RESPONSES TO NATURAL ORGANIC INPUTS IN A MARINE SUB-ANTARCTIC AREA</t>
  </si>
  <si>
    <t>HYDROBIOLOGIA</t>
  </si>
  <si>
    <t>DELILLE, D (corresponding author), UNIV PIERRE &amp; MARIE CURIE,ARAGO LAB,UA 117,F-66650 BANYULS SUR MER,FRANCE.</t>
  </si>
  <si>
    <t>Daniel, Delille/S-9542-2019</t>
  </si>
  <si>
    <t>SPUIBOULEVARD 50, PO BOX 17, 3300 AA DORDRECHT, NETHERLANDS</t>
  </si>
  <si>
    <t>0018-8158</t>
  </si>
  <si>
    <t>Hydrobiologia</t>
  </si>
  <si>
    <t>SEP 29</t>
  </si>
  <si>
    <t>10.1007/BF00007517</t>
  </si>
  <si>
    <t>AX573</t>
  </si>
  <si>
    <t>WOS:A1989AX57300003</t>
  </si>
  <si>
    <t>SCHMINKE, HK; DAHMS, HU</t>
  </si>
  <si>
    <t>REDISCOVERY OF THE ANTARCTIC SPECIES OF THE FAMILY NEOBRADYIDAE (COPEPODA, HARPACTICOIDA) AFTER OVER 80 YEARS</t>
  </si>
  <si>
    <t>SCHMINKE, HK (corresponding author), UNIV OLDENBURG,FACHBEREICH BIOL 7,ARBEITSG ZOOMORPHOL,POSTFACH 2503,D-2900 OLDENBURG,FED REP GER.</t>
  </si>
  <si>
    <t>10.1007/BF00007519</t>
  </si>
  <si>
    <t>WOS:A1989AX57300005</t>
  </si>
  <si>
    <t>DAYTON, PK</t>
  </si>
  <si>
    <t>INTERDECADAL VARIATION IN AN ANTARCTIC SPONGE AND ITS PREDATORS FROM OCEANOGRAPHIC CLIMATE SHIFTS</t>
  </si>
  <si>
    <t>SCIENCE</t>
  </si>
  <si>
    <t>DAYTON, PK (corresponding author), UNIV CALIF SAN DIEGO,SCRIPPS INST OCEANOG,A-001,LA JOLLA,CA 92093, USA.</t>
  </si>
  <si>
    <t>AMER ASSOC ADVANCEMENT SCIENCE</t>
  </si>
  <si>
    <t>1200 NEW YORK AVE, NW, WASHINGTON, DC 20005</t>
  </si>
  <si>
    <t>0036-8075</t>
  </si>
  <si>
    <t>Science</t>
  </si>
  <si>
    <t>10.1126/science.245.4925.1484</t>
  </si>
  <si>
    <t>AR648</t>
  </si>
  <si>
    <t>WOS:A1989AR64800037</t>
  </si>
  <si>
    <t>YATSU, A; NAKAMURA, I</t>
  </si>
  <si>
    <t>XENOBRAMA-MICROLEPIS, A NEW GENUS AND SPECIES OF BRAMID FISH, FROM SUB-ANTARCTIC WATERS OF THE SOUTH-PACIFIC</t>
  </si>
  <si>
    <t>JAPANESE JOURNAL OF ICHTHYOLOGY</t>
  </si>
  <si>
    <t>JAPAN MARINE FISHERY RES CTR,CHIYODA KU,TOKYO 102,JAPAN; KYOTO UNIV,FISHERIES RES STN,KYOTO 625,JAPAN</t>
  </si>
  <si>
    <t>Kyoto University</t>
  </si>
  <si>
    <t>ICHTHYOLOGICAL SOC JAPAN</t>
  </si>
  <si>
    <t>BUSINESS CENTER ACADEMIC SOC JAPAN, 5-16-9 HONKOMAGOME, BUNKYO-KU, TOKYO 113, JAPAN</t>
  </si>
  <si>
    <t>0021-5090</t>
  </si>
  <si>
    <t>JPN J ICHTHYOL</t>
  </si>
  <si>
    <t>Jpn. J. Ichthyol.</t>
  </si>
  <si>
    <t>SEP 28</t>
  </si>
  <si>
    <t>10.1007/BF02914321</t>
  </si>
  <si>
    <t>Fisheries; Zoology</t>
  </si>
  <si>
    <t>AU489</t>
  </si>
  <si>
    <t>WOS:A1989AU48900003</t>
  </si>
  <si>
    <t>DICKMAN, S</t>
  </si>
  <si>
    <t>ANTARCTIC SCIENCE - WOMEN ACCEPT POLAR CHALLENGE</t>
  </si>
  <si>
    <t>10.1038/341273a0</t>
  </si>
  <si>
    <t>AR717</t>
  </si>
  <si>
    <t>WOS:A1989AR71700019</t>
  </si>
  <si>
    <t>AUSTRALIAN SHIP TAKES ON ANTARCTIC SCIENCE</t>
  </si>
  <si>
    <t>SEP 23</t>
  </si>
  <si>
    <t>AR361</t>
  </si>
  <si>
    <t>WOS:A1989AR36100011</t>
  </si>
  <si>
    <t>RUDOLPH, J; KHEDIM, A; WAGENBACH, D</t>
  </si>
  <si>
    <t>THE SEASONAL-VARIATION OF LIGHT NONMETHANE HYDROCARBONS IN THE ANTARCTIC TROPOSPHERE</t>
  </si>
  <si>
    <t>FORSCHUNGSZENTRUM JULICH, INST ATMOSPHARISCHE CHEM, POSTFACH 1913, D-5170 JULICH 1, FED REP GER.</t>
  </si>
  <si>
    <t>2169-8996</t>
  </si>
  <si>
    <t>SEP 20</t>
  </si>
  <si>
    <t>D10</t>
  </si>
  <si>
    <t>10.1029/JD094iD10p13039</t>
  </si>
  <si>
    <t>AU282</t>
  </si>
  <si>
    <t>WOS:A1989AU28200017</t>
  </si>
  <si>
    <t>AUSTIN, P</t>
  </si>
  <si>
    <t>ANTARCTIC ENVIRONMENT - KEEPING THE SOUTH-POLE CLEAN</t>
  </si>
  <si>
    <t>SEP 14</t>
  </si>
  <si>
    <t>10.1038/341093a0</t>
  </si>
  <si>
    <t>AP726</t>
  </si>
  <si>
    <t>WOS:A1989AP72600012</t>
  </si>
  <si>
    <t>ELSAYED, SZ; STEPHENS, FC; BIDIGARE, RR; ONDRUSEK, ME</t>
  </si>
  <si>
    <t>POTENTIAL EFFECTS OF SOLAR ULTRAVIOLET-RADIATION ON ANTARCTIC PHYTOPLANKTON</t>
  </si>
  <si>
    <t>ABSTRACTS OF PAPERS OF THE AMERICAN CHEMICAL SOCIETY</t>
  </si>
  <si>
    <t>TEXAS A&amp;M UNIV SYST,DEPT OCEANOG,COLLEGE STN,TX 77843; NORA,STENNIS SPACE CTR,NSTL STN,MS 39529</t>
  </si>
  <si>
    <t>Texas A&amp;M University System; Texas A&amp;M University College Station</t>
  </si>
  <si>
    <t>Ondrusek, Michael/F-5617-2010</t>
  </si>
  <si>
    <t>Ondrusek, Michael/0000-0002-5311-9094</t>
  </si>
  <si>
    <t>0065-7727</t>
  </si>
  <si>
    <t>ABSTR PAP AM CHEM S</t>
  </si>
  <si>
    <t>Abstr. Pap. Am. Chem. Soc.</t>
  </si>
  <si>
    <t>SEP 10</t>
  </si>
  <si>
    <t>ENVR</t>
  </si>
  <si>
    <t>DG642</t>
  </si>
  <si>
    <t>WOS:A1989DG64201097</t>
  </si>
  <si>
    <t>SAUNDERS, M</t>
  </si>
  <si>
    <t>THE POLAR CUSP IONOSPHERE - A WINDOW ON SOLAR-WIND-MAGNETOSPHERE COUPLING</t>
  </si>
  <si>
    <t>SAUNDERS, M (corresponding author), IMPERIAL COLL SCI TECHNOL &amp; MED,BLACKETT LAB,LONDON SW7 2BZ,ENGLAND.</t>
  </si>
  <si>
    <t>SEP</t>
  </si>
  <si>
    <t>10.1017/S0954102089000313</t>
  </si>
  <si>
    <t>CE364</t>
  </si>
  <si>
    <t>WOS:A1989CE36400001</t>
  </si>
  <si>
    <t>BRANDT, A; WAGELE, JW</t>
  </si>
  <si>
    <t>REDESCRIPTIONS OF CYMODOCELLA-TUBICAUDA PFEFFER 1887 AND EXOSPHAEROMA-GIGAS (LEACH 1818) (CRUSTACEA, ISOPODA, SPHAEROMATIDAE)</t>
  </si>
  <si>
    <t>BRANDT, A (corresponding author), UNIV OLDENBURG,AG ZOOMORPHOL,FACHBEREICH 7,W-2900 OLDENBURG,GERMANY.</t>
  </si>
  <si>
    <t>10.1017/S0954102089000325</t>
  </si>
  <si>
    <t>WOS:A1989CE36400002</t>
  </si>
  <si>
    <t>BROADY, PA</t>
  </si>
  <si>
    <t>SURVEY OF ALGAE AND OTHER TERRESTRIAL BIOTA AT EDWARD-VII PENINSULA, MARIE-BYRD-LAND</t>
  </si>
  <si>
    <t>BROADY, PA (corresponding author), UNIV CANTERBURY,DEPT PLANT &amp; MICROBIAL SCI,PRIVATE BAG,CHRISTCHURCH 1,NEW ZEALAND.</t>
  </si>
  <si>
    <t>10.1017/S0954102089000337</t>
  </si>
  <si>
    <t>WOS:A1989CE36400003</t>
  </si>
  <si>
    <t>HEATWOLE, H; SAENGER, P; SPAIN, A; KERRY, E; DONELAN, J</t>
  </si>
  <si>
    <t>BIOTIC AND CHEMICAL CHARACTERISTICS OF SOME SOILS FROM WILKES-LAND, ANTARCTICA</t>
  </si>
  <si>
    <t>HEATWOLE, H (corresponding author), UNIV NEW ENGLAND,DEPT ZOOL,ARMIDALE,NSW 2351,AUSTRALIA.</t>
  </si>
  <si>
    <t>10.1017/S0954102089000349</t>
  </si>
  <si>
    <t>WOS:A1989CE36400004</t>
  </si>
  <si>
    <t>HALL, K; BUHMANN, D</t>
  </si>
  <si>
    <t>PALEOENVIRONMENTAL RECONSTRUCTION FROM REDEPOSITED WEATHERED CLASTS IN THE CIROS-1 DRILL CORE</t>
  </si>
  <si>
    <t>HALL, K (corresponding author), UNIV NATAL,DEPT GEOG,PIETERMARITZBURG 3200,SOUTH AFRICA.</t>
  </si>
  <si>
    <t>10.1017/S0954102089000350</t>
  </si>
  <si>
    <t>WOS:A1989CE36400005</t>
  </si>
  <si>
    <t>REES, PM; SMELLIE, JL</t>
  </si>
  <si>
    <t>CRETACEOUS ANGIOSPERMS FROM AN ALLEGEDLY TRIASSIC FLORA AT WILLIAMS POINT, LIVINGSTON ISLAND, SOUTH SHETLAND ISLANDS</t>
  </si>
  <si>
    <t>REES, PM (corresponding author), UNIV LONDON,ROYAL HOLLOWAY &amp; BEDFORD NEW COLL,DEPT BIOL,EGHAM TW20 0EX,SURREY,ENGLAND.</t>
  </si>
  <si>
    <t>10.1017/S0954102089000362</t>
  </si>
  <si>
    <t>WOS:A1989CE36400006</t>
  </si>
  <si>
    <t>ROWELL, AJ; REES, MN</t>
  </si>
  <si>
    <t>EARLY PALEOZOIC HISTORY OF THE UPPER BEARDMORE GLACIER AREA - IMPLICATIONS FOR A MAJOR ANTARCTIC STRUCTURAL BOUNDARY WITHIN THE TRANSANTARCTIC MOUNTAINS</t>
  </si>
  <si>
    <t>ROWELL, AJ (corresponding author), UNIV KANSAS,DEPT GEOL,LAWRENCE,KS 66045, USA.</t>
  </si>
  <si>
    <t>10.1017/S0954102089000374</t>
  </si>
  <si>
    <t>WOS:A1989CE36400007</t>
  </si>
  <si>
    <t>TISON, JL; HAREN, J</t>
  </si>
  <si>
    <t>ISOTOPIC, CHEMICAL AND CRYSTALLOGRAPHIC CHARACTERISTICS OF 1ST-YEAR SEA ICE FROM BREID BAY (PRINCESS RAGNHILD COAST - ANTARCTICA)</t>
  </si>
  <si>
    <t>TISON, JL (corresponding author), UNIV LIBRE BRUXELLES,FAC SCI,50 AV F ROOSEVELT,B-1050 BRUSSELS,BELGIUM.</t>
  </si>
  <si>
    <t>Tison, Jean-Louis/F-4065-2015</t>
  </si>
  <si>
    <t>Tison, Jean-Louis/0000-0002-9758-3454</t>
  </si>
  <si>
    <t>10.1017/S0954102089000386</t>
  </si>
  <si>
    <t>WOS:A1989CE36400008</t>
  </si>
  <si>
    <t>WHITHAM, AG; STOREY, BC</t>
  </si>
  <si>
    <t>LATE JURASSIC EARLY CRETACEOUS STRIKE-SLIP DEFORMATION IN THE NORDENSKJOLD FORMATION OF GRAHAM-LAND</t>
  </si>
  <si>
    <t>WHITHAM, AG (corresponding author), NERC,BRITISH ANTARCTIC SURVEY,MADINGLEY RD,CAMBRIDGE CB3 0ET,ENGLAND.</t>
  </si>
  <si>
    <t>10.1017/S0954102089000398</t>
  </si>
  <si>
    <t>WOS:A1989CE36400009</t>
  </si>
  <si>
    <t>JAMES, IN</t>
  </si>
  <si>
    <t>THE ANTARCTIC DRAINAGE FLOW - IMPLICATIONS FOR HEMISPHERIC FLOW ON THE SOUTHERN-HEMISPHERE</t>
  </si>
  <si>
    <t>JAMES, IN (corresponding author), UNIV READING,DEPT METEOROL,READING RG6 2AU,ENGLAND.</t>
  </si>
  <si>
    <t>10.1017/S0954102089000404</t>
  </si>
  <si>
    <t>WOS:A1989CE36400010</t>
  </si>
  <si>
    <t>PENG, GB; WANG, PK</t>
  </si>
  <si>
    <t>INFLUENCE OF THE ANTARCTIC SEA-ICE ON THE NORTHWEST PACIFIC SUB-TROPICAL HIGH AND ITS BACKGROUND OF OCEAN-ATMOSPHERIC CIRCULATION</t>
  </si>
  <si>
    <t>CHINESE SCIENCE BULLETIN</t>
  </si>
  <si>
    <t>PENG, GB (corresponding author), CHINESE ACAD SCI,INST GEOG,DEPT CLIMATOL,BEIJING,PEOPLES R CHINA.</t>
  </si>
  <si>
    <t>SCIENCE CHINA PRESS</t>
  </si>
  <si>
    <t>BEIJING</t>
  </si>
  <si>
    <t>16 DONGHUANGCHENGGEN NORTH ST, BEIJING 100717, PEOPLES R CHINA</t>
  </si>
  <si>
    <t>1001-6538</t>
  </si>
  <si>
    <t>CHINESE SCI BULL</t>
  </si>
  <si>
    <t>Chin. Sci. Bull.</t>
  </si>
  <si>
    <t>AV090</t>
  </si>
  <si>
    <t>WOS:A1989AV09000012</t>
  </si>
  <si>
    <t>FOURNIER, HG; DEMICHELI, J; GASCO, JC; FEBRER, JM; DELVALLE, R; KELLER, MA; POMPOSIELLO, MC; BORZOTTA, E</t>
  </si>
  <si>
    <t>MID CRETACEOUS CONTACT SEEN BELOW SEYMOUR ISLAND AND FOLLOWED OFF SHORE BY THE MAGNETOTELLURIC METHOD ALONG THE NE COAST OF THE ANTARCTIC PENINSULA</t>
  </si>
  <si>
    <t>COMIS NACL INVEST ESPACIALES,RA-1663 SAN MIGUEL,ARGENTINA; INST ANTARTICO ARGENTINO,BUENOS AIRES,ARGENTINA</t>
  </si>
  <si>
    <t>Instituto Antartico Argentino</t>
  </si>
  <si>
    <t>FOURNIER, HG (corresponding author), CRICYT GEOFIS,CASILLA CORREO 131,RA-5500 MENDOZA,ARGENTINA.</t>
  </si>
  <si>
    <t>10.1016/S0165-232X(89)80015-1</t>
  </si>
  <si>
    <t>AU320</t>
  </si>
  <si>
    <t>WOS:A1989AU32000005</t>
  </si>
  <si>
    <t>CROCKER, GB; WADHAMS, P</t>
  </si>
  <si>
    <t>BREAKUP OF ANTARCTIC FAST ICE</t>
  </si>
  <si>
    <t>CROCKER, GB (corresponding author), UNIV CAMBRIDGE, SCOTT POLAR RES INST, LENSFIELD RD, CAMBRIDGE CB2 1ER, ENGLAND.</t>
  </si>
  <si>
    <t>ELSEVIER</t>
  </si>
  <si>
    <t>RADARWEG 29, 1043 NX AMSTERDAM, NETHERLANDS</t>
  </si>
  <si>
    <t>1872-7441</t>
  </si>
  <si>
    <t>10.1016/S0165-232X(89)80016-3</t>
  </si>
  <si>
    <t>WOS:A1989AU32000006</t>
  </si>
  <si>
    <t>SMITH, AM; KING, EC</t>
  </si>
  <si>
    <t>AN INVESTIGATION INTO THE FORCES REQUIRED TO TOW CABLES AND SLEDGES OVER ANTARCTIC SNOW</t>
  </si>
  <si>
    <t>SMITH, AM (corresponding author), BRITISH ANTARCTIC SURVEY,NAT ENVIRONM RES COUNCIL,MADINGLEY RD,CAMBRIDGE CB3 0ET,ENGLAND.</t>
  </si>
  <si>
    <t>10.1016/S0165-232X(89)80017-5</t>
  </si>
  <si>
    <t>WOS:A1989AU32000007</t>
  </si>
  <si>
    <t>OHMAN, MD; BRADFORD, JM; JILLETT, JB</t>
  </si>
  <si>
    <t>SEASONAL GROWTH AND LIPID STORAGE OF THE CIRCUMGLOBAL, SUB-ANTARCTIC COPEPOD, NEOCALANUS-TONSUS (BRADY)</t>
  </si>
  <si>
    <t>DSIR,NEW ZEALAND OCEANOG INST,DIV WATER SCI,WELLINGTON,NEW ZEALAND; UNIV OTAGO,PORTOBELLO MARINE LAB,PORTOBELLO,NEW ZEALAND</t>
  </si>
  <si>
    <t>University of Otago</t>
  </si>
  <si>
    <t>OHMAN, MD (corresponding author), UNIV CALIF SAN DIEGO,SCRIPPS INST OCEANOG,MLRG A-027,LA JOLLA,CA 92093, USA.</t>
  </si>
  <si>
    <t>Ohman, Mark D/C-8763-2009</t>
  </si>
  <si>
    <t>Ohman, Mark D/0000-0001-8136-3695; Bradford-Grieve, Janet/0000-0002-3580-1217</t>
  </si>
  <si>
    <t>10.1016/0198-0149(89)90085-X</t>
  </si>
  <si>
    <t>AW872</t>
  </si>
  <si>
    <t>WOS:A1989AW87200002</t>
  </si>
  <si>
    <t>VANDERLOEFF, MMR; VANBENNEKOM, AJ</t>
  </si>
  <si>
    <t>WEDDELL SEA CONTRIBUTES LITTLE TO SILICATE ENRICHMENT IN ANTARCTIC BOTTOM WATER</t>
  </si>
  <si>
    <t>NETHERLANDS INST SEA RES,1790 AB DEN BURG,NETHERLANDS</t>
  </si>
  <si>
    <t>Utrecht University; Royal Netherlands Institute for Sea Research (NIOZ)</t>
  </si>
  <si>
    <t>VANDERLOEFF, MMR (corresponding author), ALFRED WEGENER INST POLAR &amp; MARINE RES,COLUMBUSSTR,D-2850 BREMERHAEN,FED REP GER.</t>
  </si>
  <si>
    <t>10.1016/0198-0149(89)90087-3</t>
  </si>
  <si>
    <t>WOS:A1989AW87200004</t>
  </si>
  <si>
    <t>GRIFFITHS, AP; FAIRNEY, A</t>
  </si>
  <si>
    <t>EFFECT OF PHOTOTHERAPY ON SERUM 25-HYDROXYVITAMIN-D IN THE ANTARCTIC</t>
  </si>
  <si>
    <t>EUROPEAN JOURNAL OF APPLIED PHYSIOLOGY AND OCCUPATIONAL PHYSIOLOGY</t>
  </si>
  <si>
    <t>ST MARYS HOSP,SCH MED,DEPT CHEM PATHOL,PADDINGTON,LONDON W2 1PG,ENGLAND; BRITISH ANTARCTIC SURVEY,CAMBRIDGE CB3 0ET,ENGLAND</t>
  </si>
  <si>
    <t>Imperial College London; UK Research &amp; Innovation (UKRI); Natural Environment Research Council (NERC); NERC British Antarctic Survey</t>
  </si>
  <si>
    <t>0301-5548</t>
  </si>
  <si>
    <t>EUR J APPL PHYSIOL O</t>
  </si>
  <si>
    <t>Eur. J. Appl. Physiol. Occup. Physiol.</t>
  </si>
  <si>
    <t>10.1007/BF02396582</t>
  </si>
  <si>
    <t>Physiology; Sport Sciences</t>
  </si>
  <si>
    <t>AN522</t>
  </si>
  <si>
    <t>WOS:A1989AN52200011</t>
  </si>
  <si>
    <t>BENKOVA, NP; BESPROZVANNAYA, AS; KOZLOV, EF; KOCHENOVA, NA; SAMOROKIN, NI; SHCHUKA, TI</t>
  </si>
  <si>
    <t>THE IMF EFFECT ON THE MAIN IONOSPHERIC TROUGH LOCATION AS GIVEN BY THE INTERCOSMOS-19 SATELLITE DATA</t>
  </si>
  <si>
    <t>GEOMAGNETIZM I AERONOMIYA</t>
  </si>
  <si>
    <t>ARCTIC &amp; ANTARCTIC RES INST,ST PETERSBURG,RUSSIA</t>
  </si>
  <si>
    <t>BENKOVA, NP (corresponding author), ST PETERSBURG STATE UNIV,INST TERR MAGNETISM IONOSPHERE &amp; RADIOWAVE PROPAGAT,ST PETERSBURG B-164,RUSSIA.</t>
  </si>
  <si>
    <t>0016-7940</t>
  </si>
  <si>
    <t>GEOMAGN AERON+</t>
  </si>
  <si>
    <t>Geomagn. Aeron.</t>
  </si>
  <si>
    <t>SEP-OCT</t>
  </si>
  <si>
    <t>CB791</t>
  </si>
  <si>
    <t>WOS:A1989CB79100031</t>
  </si>
  <si>
    <t>AFONIN, VV; BESPROZVANNAYA, AS; BENKOVA, NP; ZIKRACH, EK; MAMRUKOV, AP; STROD, NS; SHESTAKOVA, LV; SHCHUKA, TI</t>
  </si>
  <si>
    <t>THE IMF EFFECT ON THE DAYTIME TROUGH AS GIVEN BY THE KOSMOS-900 SATELLITE DATA</t>
  </si>
  <si>
    <t>RUSSIAN ACAD SCI,INST SPACE RES,MOSCOW V-71,RUSSIA; ARCTIC &amp; ANTARCTIC RES INST,ST PETERSBURG,RUSSIA</t>
  </si>
  <si>
    <t>Russian Academy of Sciences; Arctic &amp; Antarctic Research Institute</t>
  </si>
  <si>
    <t>AFONIN, VV (corresponding author), RUSSIAN ACAD SCI,INST TERR MAGNETISM IONOSPHERE &amp; RADIOWAVE PROPAGAT,AKADEMGORODOK,RUSSIA.</t>
  </si>
  <si>
    <t>WOS:A1989CB79100032</t>
  </si>
  <si>
    <t>VANDENHOFF, J; BURTON, HR; VESK, M</t>
  </si>
  <si>
    <t>AN ENCYSTMENT STAGE, BEARING A NEW SCALE TYPE, OF THE ANTARCTIC PRASINOPHYTE PYRAMIMONAS-GELIDICOLA AND ITS PALEOLIMNOLOGICAL AND TAXONOMIC SIGNIFICANCE</t>
  </si>
  <si>
    <t>JOURNAL OF PHYCOLOGY</t>
  </si>
  <si>
    <t>CHANNEL HIGHWAY,AUSTR ANTARCTIC DIV,KINGSTON,TAS 7050,AUSTRALIA; UNIV SYDNEY,ELECTRON MICROSCOPE UNIT,SYDNEY,NSW 2006,AUSTRALIA</t>
  </si>
  <si>
    <t>Australian Antarctic Division; University of Sydney</t>
  </si>
  <si>
    <t>PHYCOLOGICAL SOC AMER INC</t>
  </si>
  <si>
    <t>810 EAST 10TH ST, LAWRENCE, KS 66044</t>
  </si>
  <si>
    <t>0022-3646</t>
  </si>
  <si>
    <t>J PHYCOL</t>
  </si>
  <si>
    <t>J. Phycol.</t>
  </si>
  <si>
    <t>AU073</t>
  </si>
  <si>
    <t>WOS:A1989AU07300006</t>
  </si>
  <si>
    <t>CHOWN, SL; SCHOLTZ, CH</t>
  </si>
  <si>
    <t>IMMATURE STAGES OF CURCULIONIDAE (COLEOPTERA) FROM THE SUB-ANTARCTIC PRINCE EDWARD ISLANDS</t>
  </si>
  <si>
    <t>JOURNAL OF THE ENTOMOLOGICAL SOCIETY OF SOUTHERN AFRICA</t>
  </si>
  <si>
    <t>CHOWN, SL (corresponding author), UNIV PRETORIA,DEPT ENTOMOL,PRETORIA 0002,SOUTH AFRICA.</t>
  </si>
  <si>
    <t>Chown, Steven L/H-3347-2011; Scholtz, Clarke H/E-7121-2010; Chown, Steven/ABD-7646-2021</t>
  </si>
  <si>
    <t>ENTOMOL SOC SOUTH AFRICA</t>
  </si>
  <si>
    <t>PO BOX 103, PRETORIA 0001, SOUTH AFRICA</t>
  </si>
  <si>
    <t>0013-8789</t>
  </si>
  <si>
    <t>J ENTOMOL SOC S AFR</t>
  </si>
  <si>
    <t>AX721</t>
  </si>
  <si>
    <t>WOS:A1989AX72100008</t>
  </si>
  <si>
    <t>SOMMER, U</t>
  </si>
  <si>
    <t>MAXIMAL GROWTH-RATES OF ANTARCTIC PHYTOPLANKTON - ONLY WEAK DEPENDENCE ON CELL-SIZE</t>
  </si>
  <si>
    <t>LIMNOLOGY AND OCEANOGRAPHY</t>
  </si>
  <si>
    <t>MAX PLANCK INST LIMNOL, POB 165, D-2320 PLON, FED REP GER.</t>
  </si>
  <si>
    <t>WILEY-BLACKWELL</t>
  </si>
  <si>
    <t>0024-3590</t>
  </si>
  <si>
    <t>1939-5590</t>
  </si>
  <si>
    <t>LIMNOL OCEANOGR</t>
  </si>
  <si>
    <t>Limnol. Oceanogr.</t>
  </si>
  <si>
    <t>10.4319/lo.1989.34.6.1109</t>
  </si>
  <si>
    <t>Limnology; Oceanography</t>
  </si>
  <si>
    <t>AY600</t>
  </si>
  <si>
    <t>WOS:A1989AY60000015</t>
  </si>
  <si>
    <t>BERNHARD, JM</t>
  </si>
  <si>
    <t>THE DISTRIBUTION OF BENTHIC FORAMINIFERA WITH RESPECT TO OXYGEN CONCENTRATION AND ORGANIC-CARBON LEVELS IN SHALLOW-WATER ANTARCTIC SEDIMENTS</t>
  </si>
  <si>
    <t>BERNHARD, JM (corresponding author), UNIV CALIF SAN DIEGO,SCRIPPS INST OCEANOG,A-002,LA JOLLA,CA 92093, USA.</t>
  </si>
  <si>
    <t>Bernhard, Joan/M-3260-2013</t>
  </si>
  <si>
    <t>Bernhard, Joan/0000-0003-2121-625X</t>
  </si>
  <si>
    <t>AMER SOC LIMNOLOGY OCEANOGRAPH</t>
  </si>
  <si>
    <t>10.4319/lo.1989.34.6.1131</t>
  </si>
  <si>
    <t>WOS:A1989AY60000020</t>
  </si>
  <si>
    <t>MAKAROV, RR; MENSHENINA, LL</t>
  </si>
  <si>
    <t>ON THE DISTRIBUTION OF EUPHAUSIID LARVAE IN THE ANTARCTIC WATERS</t>
  </si>
  <si>
    <t>MAKAROV, RR (corresponding author), ALL UNION FISHERY &amp; OCEANOG RES INST,MOSCOW,USSR.</t>
  </si>
  <si>
    <t>AV224</t>
  </si>
  <si>
    <t>WOS:A1989AV22400018</t>
  </si>
  <si>
    <t>BRYANTSEV, VA; BIBIK, VA</t>
  </si>
  <si>
    <t>MIGRATIONS OF ANTARCTIC KRILL (E-SUPERBA-DANA) AGGREGATIONS IN THE COMMONWEALTH SEA REGION</t>
  </si>
  <si>
    <t>BRYANTSEV, VA (corresponding author), AZOV &amp; BLACK SEA MARINE FISHERY &amp; OEANOG RES INST,KERCH,UKRAINE,USSR.</t>
  </si>
  <si>
    <t>WOS:A1989AV22400019</t>
  </si>
  <si>
    <t>DUDENEY, JR; RODGER, AS</t>
  </si>
  <si>
    <t>IONOSPHERIC SIGNATURE OF PLASMA SHEET THINNING PRIOR TO A SUBSTORM - REPLY</t>
  </si>
  <si>
    <t>DUDENEY, JR (corresponding author), NERC,BRITISH ANTARCTIC SURVEY,MADINGLEY RD,CAMBRIDGE CB3 0ET,ENGLAND.</t>
  </si>
  <si>
    <t>10.1016/0032-0633(89)90088-3</t>
  </si>
  <si>
    <t>AT986</t>
  </si>
  <si>
    <t>WOS:A1989AT98600014</t>
  </si>
  <si>
    <t>POWELL, JM</t>
  </si>
  <si>
    <t>PROGRESS IN HUMAN GEOGRAPHY</t>
  </si>
  <si>
    <t>POWELL, JM (corresponding author), MONASH UNIV,CLAYTON,VIC 3168,AUSTRALIA.</t>
  </si>
  <si>
    <t>EDWARD ARNOLD PUBL LTD</t>
  </si>
  <si>
    <t>338 EUSTON ROAD, LONDON, ENGLAND NW1 3BH</t>
  </si>
  <si>
    <t>0309-1325</t>
  </si>
  <si>
    <t>PROG HUM GEOG</t>
  </si>
  <si>
    <t>Prog. Hum. Geogr.</t>
  </si>
  <si>
    <t>10.1177/030913258901300319</t>
  </si>
  <si>
    <t>AV406</t>
  </si>
  <si>
    <t>WOS:A1989AV40600019</t>
  </si>
  <si>
    <t>MITCHELL, B</t>
  </si>
  <si>
    <t>ANTARCTIC MINERAL EXPLOITATION - THE EMERGING LEGAL FRAMEWORK - VICUNA,FO</t>
  </si>
  <si>
    <t>RESOURCES POLICY</t>
  </si>
  <si>
    <t>0301-4207</t>
  </si>
  <si>
    <t>RESOUR POLICY</t>
  </si>
  <si>
    <t>Resour. Policy</t>
  </si>
  <si>
    <t>10.1016/0301-4207(89)90059-7</t>
  </si>
  <si>
    <t>Environmental Studies</t>
  </si>
  <si>
    <t>AR269</t>
  </si>
  <si>
    <t>WOS:A1989AR26900008</t>
  </si>
  <si>
    <t>EWING, T</t>
  </si>
  <si>
    <t>AUSTRALIAN BUDGET - BOOST FOR ANTARCTIC RESEARCH</t>
  </si>
  <si>
    <t>AUG 31</t>
  </si>
  <si>
    <t>10.1038/340667a0</t>
  </si>
  <si>
    <t>AN003</t>
  </si>
  <si>
    <t>WOS:A1989AN00300004</t>
  </si>
  <si>
    <t>WATSON, B; TOON, B; TUCK, A</t>
  </si>
  <si>
    <t>THE AIRBORNE ANTARCTIC OZONE EXPERIMENT (AAOE) .1. PREFACE</t>
  </si>
  <si>
    <t>NOAA,ENVIRONM RES LABS,AERON LAB,BOULDER,CO 80303; NASA,AMES RES CTR,MOFFETT FIELD,CA 94035</t>
  </si>
  <si>
    <t>National Oceanic Atmospheric Admin (NOAA) - USA; National Aeronautics &amp; Space Administration (NASA); NASA Ames Research Center</t>
  </si>
  <si>
    <t>WATSON, B (corresponding author), NASA,WASHINGTON,DC 20546, USA.</t>
  </si>
  <si>
    <t>Tuck, Adrian/F-6024-2011</t>
  </si>
  <si>
    <t>AUG 30</t>
  </si>
  <si>
    <t>D9</t>
  </si>
  <si>
    <t>10.1029/JD094iD09p11179</t>
  </si>
  <si>
    <t>AP505</t>
  </si>
  <si>
    <t>WOS:A1989AP50500001</t>
  </si>
  <si>
    <t>GARY, BL</t>
  </si>
  <si>
    <t>OBSERVATIONAL RESULTS USING THE MICROWAVE TEMPERATURE PROFILER DURING THE AIRBORNE ANTARCTIC OZONE EXPERIMENT</t>
  </si>
  <si>
    <t>GARY, BL (corresponding author), CALTECH,JET PROP LAB,MS T-1182,4800 OAK GROVE DR,PASADENA,CA 91109, USA.</t>
  </si>
  <si>
    <t>10.1029/JD094iD09p11223</t>
  </si>
  <si>
    <t>WOS:A1989AP50500003</t>
  </si>
  <si>
    <t>PUESCHEL, RF; SNETSINGER, KG; GOODMAN, JK; TOON, OB; FERRY, GV; OBERBECK, VR; LIVINGSTON, JM; VERMA, S; FONG, W; STARR, WL; CHAN, KR</t>
  </si>
  <si>
    <t>CONDENSED NITRATE, SULFATE, AND CHLORIDE IN ANTARCTIC STRATOSPHERIC AEROSOLS</t>
  </si>
  <si>
    <t>TMA NORCAL,RICHMOND,CA 94804; SAN JOSE STATE UNIV,SAN JOSE,CA 95192; SRI INT,MENLO PK,CA 94025; INFORMAT MANAGEMENT INT INC,FREMONT,CA 94538</t>
  </si>
  <si>
    <t>California State University System; San Jose State University; SRI International</t>
  </si>
  <si>
    <t>PUESCHEL, RF (corresponding author), NASA,AMES RES CTR,MOFFETT FIELD,CA 94035, USA.</t>
  </si>
  <si>
    <t>10.1029/JD094iD09p11271</t>
  </si>
  <si>
    <t>WOS:A1989AP50500007</t>
  </si>
  <si>
    <t>GANDRUD, BW; SPERRY, PD; SANFORD, L; KELLY, KK; FERRY, GV; CHAN, KR</t>
  </si>
  <si>
    <t>FILTER MEASUREMENT RESULTS FROM THE AIRBORNE ANTARCTIC OZONE EXPERIMENT</t>
  </si>
  <si>
    <t>NASA,AMES RES CTR,MOFFETT FIELD,CA 94035; NOAA,ENVIRONM RES LABS,BOULDER,CO 80303; WHITWORTH COLL,DEPT MATH &amp; COMP SCI,SPOKANE,WA 99251</t>
  </si>
  <si>
    <t>National Aeronautics &amp; Space Administration (NASA); NASA Ames Research Center; National Oceanic Atmospheric Admin (NOAA) - USA; Whitworth University</t>
  </si>
  <si>
    <t>GANDRUD, BW (corresponding author), NATL CTR ATMOSPHER RES,DIV ATMOSPHER CHEM,POB 3000,BOULDER,CO 80307, USA.</t>
  </si>
  <si>
    <t>10.1029/JD094iD09p11285</t>
  </si>
  <si>
    <t>WOS:A1989AP50500008</t>
  </si>
  <si>
    <t>FAHEY, DW; KELLY, KK; FERRY, GV; POOLE, LR; WILSON, JC; MURPHY, DM; LOEWENSTEIN, M; CHAN, KR</t>
  </si>
  <si>
    <t>INSITU MEASUREMENTS OF TOTAL REACTIVE NITROGEN, TOTAL WATER, AND AEROSOL IN A POLAR STRATOSPHERIC CLOUD IN THE ANTARCTIC</t>
  </si>
  <si>
    <t>NASA,AMES RES CTR,MOFFETT FIELD,CA 94035; NASA,LANGLEY RES CTR,HAMPTON,VA 23665; UNIV DENVER,DEPT ENGN,DENVER,CO 80208; UNIV COLORADO,NOAA,COOPERAT INST RES ENVIRONM SCI,BOULDER,CO 80309</t>
  </si>
  <si>
    <t>National Aeronautics &amp; Space Administration (NASA); NASA Ames Research Center; National Aeronautics &amp; Space Administration (NASA); NASA Langley Research Center; University of Denver; National Oceanic Atmospheric Admin (NOAA) - USA; University of Colorado System; University of Colorado Boulder</t>
  </si>
  <si>
    <t>FAHEY, DW (corresponding author), NOAA,ENVIRONM RES LABS,AERON LAB,R E AL6,325 BROADWAY,BOULDER,CO 80303, USA.</t>
  </si>
  <si>
    <t>Murphy, Daniel/J-4357-2012; Fahey, David/G-4499-2013</t>
  </si>
  <si>
    <t>10.1029/JD094iD09p11299</t>
  </si>
  <si>
    <t>WOS:A1989AP50500009</t>
  </si>
  <si>
    <t>KELLY, KK; TUCK, AF; MURPHY, DM; PROFFITT, MH; FAHEY, DW; JONES, RL; MCKENNA, DS; LOEWENSTEIN, M; PODOLSKE, JR; STRAHAN, SE; FERRY, GV; CHAN, KR; VEDDER, JF; GREGORY, GL; HYPES, WD; MCCORMICK, MP; BROWELL, EV; HEIDT, LE</t>
  </si>
  <si>
    <t>DEHYDRATION IN THE LOWER ANTARCTIC STRATOSPHERE DURING LATE WINTER AND EARLY SPRING, 1987</t>
  </si>
  <si>
    <t>UNIV COLORADO,NOAA,COOPERAT INST RES ENVIRONM SCI,BOULDER,CO 80309; NASA,AMES RES CTR,MOFFETT FIELD,CA 94035; NASA,LANGLEY RES CTR,HAMPTON,VA 23665; NATL CTR ATMOSPHER RES,BOULDER,CO 80307; METEOROL OFF,BRACKNELL RB12 2SZ,BERKS,ENGLAND</t>
  </si>
  <si>
    <t>National Oceanic Atmospheric Admin (NOAA) - USA; University of Colorado System; University of Colorado Boulder; National Aeronautics &amp; Space Administration (NASA); NASA Ames Research Center; National Aeronautics &amp; Space Administration (NASA); NASA Langley Research Center; National Center Atmospheric Research (NCAR) - USA; Met Office - UK</t>
  </si>
  <si>
    <t>KELLY, KK (corresponding author), NOAA,ENVIRONM RES LABS,AERON LAB,325 BROADWAY,BOULDER,CO 80303, USA.</t>
  </si>
  <si>
    <t>Strahan, Susan E/H-1965-2012; Tuck, Adrian/F-6024-2011; Murphy, Daniel/J-4357-2012; McKenna, Daniel/E-7806-2014; Fahey, David/G-4499-2013</t>
  </si>
  <si>
    <t>Tuck, Adrian/0000-0002-2074-0538; Murphy, Daniel/0000-0002-8091-7235; McKenna, Daniel/0000-0002-4360-4782; Jones, Roderic/0000-0002-6761-3966; Fahey, David/0000-0003-1720-0634</t>
  </si>
  <si>
    <t>10.1029/JD094iD09p11317</t>
  </si>
  <si>
    <t>WOS:A1989AP50500010</t>
  </si>
  <si>
    <t>REMOTE-SENSING OBSERVATIONS OF NIGHTTIME OCLO COLUMN DURING THE AIRBORNE ANTARCTIC OZONE EXPERIMENT, SEPTEMBER 8, 1987</t>
  </si>
  <si>
    <t>NOAA, ENVIRONM RES LABS, R E AL2, 325 BROADWAY, BOULDER, CO 80303 USA; UNIV COLORADO, NOAA, COOPERAT INST RES ENVIRONM SCI, BOULDER, CO 80309 USA; FORSCHUNGSZENTRUM JULICH, INST ATMOSPAN CHEM 3, D-5170 JULICH 1, GERMANY</t>
  </si>
  <si>
    <t>National Oceanic Atmospheric Admin (NOAA) - USA; National Oceanic Atmospheric Admin (NOAA) - USA; University of Colorado System; University of Colorado Boulder; Helmholtz Association; Research Center Julich</t>
  </si>
  <si>
    <t>10.1029/JD094iD09p11405</t>
  </si>
  <si>
    <t>WOS:A1989AP50500014</t>
  </si>
  <si>
    <t>PROFFITT, MH; POWELL, JA; TUCK, AF; FAHEY, DW; KELLY, KK; KRUEGER, AJ; SCHOEBERL, MR; GARY, BL; MARGITAN, JJ; CHAN, KR; LOEWENSTEIN, M; PODOLSKE, JR</t>
  </si>
  <si>
    <t>A CHEMICAL DEFINITION OF THE BOUNDARY OF THE ANTARCTIC OZONE HOLE</t>
  </si>
  <si>
    <t>NASA,AMES RES CTR,MOFFETT FIELD,CA 94035; CALTECH,JET PROP LAB,PASADENA,CA 91109; NASA,GODDARD SPACE FLIGHT CTR,GREENBELT,MD 20771</t>
  </si>
  <si>
    <t>National Aeronautics &amp; Space Administration (NASA); NASA Ames Research Center; California Institute of Technology; National Aeronautics &amp; Space Administration (NASA); NASA Jet Propulsion Laboratory (JPL); National Aeronautics &amp; Space Administration (NASA); NASA Goddard Space Flight Center</t>
  </si>
  <si>
    <t>PROFFITT, MH (corresponding author), NOAA,ENVIRONM RES LABS,AERON LAB,325 BROADWAY,BOULDER,CO 80303, USA.</t>
  </si>
  <si>
    <t>Tuck, Adrian/F-6024-2011; Krueger, August/HLX-8171-2023; Fahey, David/G-4499-2013</t>
  </si>
  <si>
    <t>10.1029/JD094iD09p11437</t>
  </si>
  <si>
    <t>WOS:A1989AP50500018</t>
  </si>
  <si>
    <t>STARR, WL; VEDDER, JF</t>
  </si>
  <si>
    <t>MEASUREMENTS OF OZONE IN THE ANTARCTIC ATMOSPHERE DURING AUGUST AND SEPTEMBER 1987</t>
  </si>
  <si>
    <t>STARR, WL (corresponding author), NASA,AMES RES CTR,DIV SPACE SCI,SSG 245-5,MOFFETT FIELD,CA 94035, USA.</t>
  </si>
  <si>
    <t>10.1029/JD094iD09p11449</t>
  </si>
  <si>
    <t>WOS:A1989AP50500019</t>
  </si>
  <si>
    <t>ANDERSON, JG; BRUNE, WH; PROFFITT, MH</t>
  </si>
  <si>
    <t>OZONE DESTRUCTION BY CHLORINE RADICALS WITHIN THE ANTARCTIC VORTEX - THE SPATIAL AND TEMPORAL EVOLUTION OF CLO-O3 ANTICORRELATION BASED ON INSITU ER-2 DATA</t>
  </si>
  <si>
    <t>HARVARD UNIV,DEPT EARTH &amp; PLANETARY SCI,CAMBRIDGE,MA 02138; UNIV COLORADO,NOAA,COOPERAT INST RES ENVIRONM SCI,BOULDER,CO 80309; NOAA,AERON LAB,BOULDER,CO 80303</t>
  </si>
  <si>
    <t>Harvard University; University of Colorado System; University of Colorado Boulder; National Oceanic Atmospheric Admin (NOAA) - USA; National Oceanic Atmospheric Admin (NOAA) - USA</t>
  </si>
  <si>
    <t>ANDERSON, JG (corresponding author), HARVARD UNIV,DEPT CHEM,CAMBRIDGE,MA 02138, USA.</t>
  </si>
  <si>
    <t>10.1029/JD094iD09p11465</t>
  </si>
  <si>
    <t>WOS:A1989AP50500020</t>
  </si>
  <si>
    <t>ANDERSON, JG; BRUNE, WH; LLOYD, SA; TOOHEY, DW; SANDER, SP; STARR, WL; LOEWENSTEIN, M; PODOLSKE, JR</t>
  </si>
  <si>
    <t>KINETICS OF O-3 DESTRUCTION BY CLO AND BRO WITHIN THE ANTARCTIC VORTEX - AN ANALYSIS BASED ON INSITU ER-2 DATA</t>
  </si>
  <si>
    <t>HARVARD UNIV,DEPT EARTH &amp; PLANETARY SCI,CAMBRIDGE,MA 02138; CALTECH,JET PROP LAB,PASADENA,CA 91109; NASA,AMES RES CTR,MOFFETT FIELD,CA 94035</t>
  </si>
  <si>
    <t>Harvard University; National Aeronautics &amp; Space Administration (NASA); NASA Jet Propulsion Laboratory (JPL); California Institute of Technology; National Aeronautics &amp; Space Administration (NASA); NASA Ames Research Center</t>
  </si>
  <si>
    <t>Toohey, Darin W/A-4267-2008</t>
  </si>
  <si>
    <t>Toohey, Darin W/0000-0003-2853-1068</t>
  </si>
  <si>
    <t>10.1029/JD094iD09p11480</t>
  </si>
  <si>
    <t>WOS:A1989AP50500021</t>
  </si>
  <si>
    <t>SZE, ND; KO, MKW; WEISENSTEIN, DK; RODRIGUEZ, JM; STOLARSKI, RS; SCHOEBERL, MR</t>
  </si>
  <si>
    <t>ANTARCTIC OZONE HOLE - POSSIBLE IMPLICATIONS FOR OZONE TRENDS IN THE SOUTHERN-HEMISPHERE</t>
  </si>
  <si>
    <t>NASA,GODDARD SPACE FLIGHT CTR,GREENBELT,MD 20771</t>
  </si>
  <si>
    <t>National Aeronautics &amp; Space Administration (NASA); NASA Goddard Space Flight Center</t>
  </si>
  <si>
    <t>SZE, ND (corresponding author), ATMOSPHER &amp; ENVIRONM RES INC,840 MEM DR,CAMBRIDGE,MA 02139, USA.</t>
  </si>
  <si>
    <t>Ko, Malcolm/D-5898-2015; Stolarski, Richard S/B-8499-2013; Rodriguez, Jose M/G-3751-2013</t>
  </si>
  <si>
    <t>10.1029/JD094iD09p11521</t>
  </si>
  <si>
    <t>WOS:A1989AP50500022</t>
  </si>
  <si>
    <t>JONES, RL; AUSTIN, J; MCKENNA, DS; ANDERSON, JG; FAHEY, DW; FARMER, CB; HEIDT, LE; KELLY, KK; MURPHY, DM; PROFFITT, MH; TUCK, AF; VEDDER, JF</t>
  </si>
  <si>
    <t>LAGRANGIAN PHOTOCHEMICAL MODELING STUDIES OF THE 1987 ANTARCTIC SPRING VORTEX .1. COMPARISON WITH AAOE OBSERVATIONS</t>
  </si>
  <si>
    <t>HARVARD UNIV,DEPT CHEM,CAMBRIDGE,MA 02138; NOAA,ENVIRONM RES LABS,AERON LAB,BOULDER,CO 80303; NATL CTR ATMOSPHER RES,BOULDER,CO 80307; UNIV COLORADO,NOAA,COOPERAT INST RES ENVIRONM SCI,BOULDER,CO 80309; NASA,AMES RES CTR,MOFFETT FIELD,CA 94035</t>
  </si>
  <si>
    <t>Harvard University; National Oceanic Atmospheric Admin (NOAA) - USA; National Center Atmospheric Research (NCAR) - USA; National Oceanic Atmospheric Admin (NOAA) - USA; University of Colorado System; University of Colorado Boulder; National Aeronautics &amp; Space Administration (NASA); NASA Ames Research Center</t>
  </si>
  <si>
    <t>JONES, RL (corresponding author), METEOROL OFF,LONDON RD,BRACKNELL RB12 2SZ,BERKS,ENGLAND.</t>
  </si>
  <si>
    <t>Murphy, Daniel/J-4357-2012; Tuck, Adrian/F-6024-2011; McKenna, Daniel/E-7806-2014; Fahey, David/G-4499-2013</t>
  </si>
  <si>
    <t>Murphy, Daniel/0000-0002-8091-7235; Tuck, Adrian/0000-0002-2074-0538; McKenna, Daniel/0000-0002-4360-4782; Fahey, David/0000-0003-1720-0634; Jones, Roderic/0000-0002-6761-3966</t>
  </si>
  <si>
    <t>10.1029/JD094iD09p11529</t>
  </si>
  <si>
    <t>WOS:A1989AP50500023</t>
  </si>
  <si>
    <t>LAIT, LR; SCHOEBERL, MR; NEWMAN, PA</t>
  </si>
  <si>
    <t>QUASI-BIENNIAL MODULATION OF THE ANTARCTIC OZONE DEPLETION</t>
  </si>
  <si>
    <t>APPL RES INC,LANDOVER,MD 20785</t>
  </si>
  <si>
    <t>LAIT, LR (corresponding author), NASA,GODDARD SPACE FLIGHT CTR,CODE 616,GREENBELT,MD 20771, USA.</t>
  </si>
  <si>
    <t>Newman, Paul A./D-6208-2012</t>
  </si>
  <si>
    <t>10.1029/JD094iD09p11559</t>
  </si>
  <si>
    <t>WOS:A1989AP50500024</t>
  </si>
  <si>
    <t>CHAN, KR; SCOTT, SG; BUI, TP; BOWEN, SW; DAY, J</t>
  </si>
  <si>
    <t>TEMPERATURE AND HORIZONTAL WIND MEASUREMENTS ON THE ER-2 AIRCRAFT DURING THE 1987 AIRBORNE ANTARCTIC OZONE EXPERIMENT</t>
  </si>
  <si>
    <t>INFORMAT MANAGEMENT INT,FREMOUNT,CA 94538; SAN JOSE STATE UNIV,DEPT METEOROL,SAN JOSE,CA 95192</t>
  </si>
  <si>
    <t>California State University System; San Jose State University</t>
  </si>
  <si>
    <t>CHAN, KR (corresponding author), NASA,AMES RES CTR,DIV EARTH SYST SCI,ATMOSPHER EXPT BRANCH,MOFFETT FIELD,CA 94035, USA.</t>
  </si>
  <si>
    <t>10.1029/JD094iD09p11573</t>
  </si>
  <si>
    <t>WOS:A1989AP50500025</t>
  </si>
  <si>
    <t>LOEWENSTEIN, M; PODOLSKE, JR; CHAN, KR; STRAHAN, SE</t>
  </si>
  <si>
    <t>NITROUS-OXIDE AS A DYNAMICAL TRACER IN THE 1987 AIRBORNE ANTARCTIC OZONE EXPERIMENT</t>
  </si>
  <si>
    <t>LOEWENSTEIN, M (corresponding author), NASA,AMES RES CTR,DIV SPACE SCI,MOFFETT FIELD,CA 94035, USA.</t>
  </si>
  <si>
    <t>10.1029/JD094iD09p11589</t>
  </si>
  <si>
    <t>WOS:A1989AP50500026</t>
  </si>
  <si>
    <t>HEIDT, LE; VEDDER, JF; POLLOCK, WH; LUEB, RA; HENRY, BE</t>
  </si>
  <si>
    <t>TRACE GASES IN THE ANTARCTIC ATMOSPHERE</t>
  </si>
  <si>
    <t>NASA,AMES RES CTR,MOFFETT FIELD,CA 94035</t>
  </si>
  <si>
    <t>HEIDT, LE (corresponding author), NATL CTR ATMOSPHER RES,DIV ATMOSPHER CHEM,POB 3000,BOULDER,CO 80307, USA.</t>
  </si>
  <si>
    <t>10.1029/JD094iD09p11599</t>
  </si>
  <si>
    <t>WOS:A1989AP50500027</t>
  </si>
  <si>
    <t>MCKENNA, DS; JONES, RL; AUSTIN, J; BROWELL, EV; MCCORMICK, MP; KRUEGER, AJ; TUCK, AF</t>
  </si>
  <si>
    <t>DIAGNOSTIC STUDIES OF THE ANTARCTIC VORTEX DURING THE 1987 AIRBORNE ANTARCTIC OZONE EXPERIMENT - OZONE MINIHOLES</t>
  </si>
  <si>
    <t>NASA,LANGLEY RES CTR,DIV ATMOSPHER SCI,HAMPTON,VA 23665; NOAA,ENVIRONM RES LABS,AERON LAB,BOULDER,CO 80303; NASA,GODDARD SPACE FLIGHT CTR,ATMOSPHER CHEM &amp; DYNAM BRANCH,GREENBELT,MD 20771</t>
  </si>
  <si>
    <t>National Aeronautics &amp; Space Administration (NASA); NASA Langley Research Center; National Oceanic Atmospheric Admin (NOAA) - USA; National Aeronautics &amp; Space Administration (NASA); NASA Goddard Space Flight Center</t>
  </si>
  <si>
    <t>MCKENNA, DS (corresponding author), METEOROL OFF,ATMOSPHER CHEM GRP,MET 0 14C,LONDON RD,BRACKNELL RB12 2SZ,BERKS,ENGLAND.</t>
  </si>
  <si>
    <t>Tuck, Adrian/F-6024-2011; Krueger, August/HLX-8171-2023; McKenna, Daniel/E-7806-2014</t>
  </si>
  <si>
    <t>Tuck, Adrian/0000-0002-2074-0538; McKenna, Daniel/0000-0002-4360-4782; Jones, Roderic/0000-0002-6761-3966</t>
  </si>
  <si>
    <t>10.1029/JD094iD09p11641</t>
  </si>
  <si>
    <t>WOS:A1989AP50500030</t>
  </si>
  <si>
    <t>MURPHY, DM; TUCK, AF; KELLY, KK; CHAN, KR; LOEWENSTEIN, M; PODOLSKE, JR; PROFFITT, MH; STRAHAN, SE</t>
  </si>
  <si>
    <t>INDICATORS OF TRANSPORT AND VERTICAL MOTION FROM CORRELATIONS BETWEEN INSITU MEASUREMENTS IN THE AIRBORNE ANTARCTIC OZONE EXPERIMENT</t>
  </si>
  <si>
    <t>UNIV COLORADO,NOAA,COOPERAT INST RES ENVIRONM SCI,BOULDER,CO 80309; NASA,AMES RES CTR,MOFFETT FIELD,CA 94035</t>
  </si>
  <si>
    <t>MURPHY, DM (corresponding author), NOAA,ENVIRONM RES LABS,AERON LAB,325 BROADWAY,BOULDER,CO 80303, USA.</t>
  </si>
  <si>
    <t>Murphy, Daniel/J-4357-2012; Tuck, Adrian/F-6024-2011; Strahan, Susan E/H-1965-2012</t>
  </si>
  <si>
    <t>Murphy, Daniel/0000-0002-8091-7235; Tuck, Adrian/0000-0002-2074-0538;</t>
  </si>
  <si>
    <t>10.1029/JD094iD09p11669</t>
  </si>
  <si>
    <t>WOS:A1989AP50500031</t>
  </si>
  <si>
    <t>TUCK, AF</t>
  </si>
  <si>
    <t>SYNOPTIC AND CHEMICAL EVOLUTION OF THE ANTARCTIC VORTEX IN LATE WINTER AND EARLY SPRING, 1987</t>
  </si>
  <si>
    <t>TUCK, AF (corresponding author), NOAA,ENVIRONM RES LABS,AERON LAB,R E AL 6,325 BROADWAY,BOULDER,CO 80303, USA.</t>
  </si>
  <si>
    <t>10.1029/JD094iD09p11687</t>
  </si>
  <si>
    <t>WOS:A1989AP50500032</t>
  </si>
  <si>
    <t>DANGEROUS RADIATION PIERCES ANTARCTIC OZONE</t>
  </si>
  <si>
    <t>AUG 26</t>
  </si>
  <si>
    <t>AM591</t>
  </si>
  <si>
    <t>WOS:A1989AM59100007</t>
  </si>
  <si>
    <t>PETERSON, RG; WHITWORTH, T</t>
  </si>
  <si>
    <t>THE SUB-ANTARCTIC AND POLAR FRONTS IN RELATION TO DEEP-WATER MASSES THROUGH THE SOUTHWESTERN ATLANTIC</t>
  </si>
  <si>
    <t>TEXAS A&amp;M UNIV, DEPT OCEANOG, COLLEGE STN, TX 77843 USA</t>
  </si>
  <si>
    <t>UNIV KIEL, INST MEERESKUNDE, DUSTERNBROOKER WEG 20, D-2300 KIEL 1, GERMANY.</t>
  </si>
  <si>
    <t>AUG 15</t>
  </si>
  <si>
    <t>C8</t>
  </si>
  <si>
    <t>10.1029/JC094iC08p10817</t>
  </si>
  <si>
    <t>AK298</t>
  </si>
  <si>
    <t>WOS:A1989AK29800009</t>
  </si>
  <si>
    <t>MORAN, JP; DAVIS, RJ; BODE, MF; TAYLOR, AR; SPENCER, RE; ARGUE, AN; IRWIN, MJ; SHANKLIN, JD</t>
  </si>
  <si>
    <t>MERLIN OBSERVATIONS OF THE WOLF-RAYET STAR AS431 (WR147) - A DOUBLE RADIO-SOURCE</t>
  </si>
  <si>
    <t>LANCASHIRE POLYTECH,SCH PHYS &amp; ASTRON,PRESTON PR1 2TQ,LANCS,ENGLAND; UNIV CALGARY,DEPT PHYS,CALGARY T2N 1N4,ALBERTA,CANADA; UNIV CAMBRIDGE,INST ASTRON,CAMBRIDGE CB3 0HA,ENGLAND; BRITISH ANTARCTIC SURVEY,CAMBRIDGE CB3 0ET,ENGLAND</t>
  </si>
  <si>
    <t>University of Central Lancashire; University of Calgary; University of Cambridge; UK Research &amp; Innovation (UKRI); Natural Environment Research Council (NERC); NERC British Antarctic Survey</t>
  </si>
  <si>
    <t>MORAN, JP (corresponding author), UNIV MANCHESTER,NUFFIELD RADIO ASTRON LABS,JODRELL BANK,MACCLESFIELD SK11 9DL,CHESHIRE,ENGLAND.</t>
  </si>
  <si>
    <t>AUG 10</t>
  </si>
  <si>
    <t>10.1038/340449a0</t>
  </si>
  <si>
    <t>AK285</t>
  </si>
  <si>
    <t>WOS:A1989AK28500050</t>
  </si>
  <si>
    <t>BOLSHOV, MA; BOUTRON, CF; ZYBIN, AV</t>
  </si>
  <si>
    <t>DETERMINATION OF LEAD IN ANTARCTIC ICE AT THE PICOGRAM-PER-GRAM LEVEL BY LASER ATOMIC FLUORESCENCE SPECTROMETRY</t>
  </si>
  <si>
    <t>ANALYTICAL CHEMISTRY</t>
  </si>
  <si>
    <t>CNRS,GLACIOL &amp; GEOPHYS ENVIRONN LAB,DOMAINE UNIV,2 RUE MOLIERE,BP 96,F-38402 ST MARTIN DHERES,FRANCE; ACAD SCI USSR,INST SPECT,TROITSK 142092,USSR</t>
  </si>
  <si>
    <t>Communaute Universite Grenoble Alpes; Universite Grenoble Alpes (UGA); Centre National de la Recherche Scientifique (CNRS); Russian Academy of Sciences; Institute of Spectroscopy</t>
  </si>
  <si>
    <t>0003-2700</t>
  </si>
  <si>
    <t>ANAL CHEM</t>
  </si>
  <si>
    <t>Anal. Chem.</t>
  </si>
  <si>
    <t>AUG 1</t>
  </si>
  <si>
    <t>10.1021/ac00190a033</t>
  </si>
  <si>
    <t>Chemistry, Analytical</t>
  </si>
  <si>
    <t>AJ117</t>
  </si>
  <si>
    <t>WOS:A1989AJ11700035</t>
  </si>
  <si>
    <t>BOSCH, I</t>
  </si>
  <si>
    <t>CONTRASTING MODES OF REPRODUCTION IN 2 ANTARCTIC ASTEROIDS OF THE GENUS PORANIA, WITH A DESCRIPTION OF UNUSUAL FEEDING AND NON-FEEDING LARVAL TYPES</t>
  </si>
  <si>
    <t>BIOLOGICAL BULLETIN</t>
  </si>
  <si>
    <t>UNIV CALIF SANTA CRUZ,BIOL BOARD STUDIES,SANTA CRUZ,CA 95064; HARBOR BRANCH INST INC,DEPT LARVAL ECOL,FT PIERCE,FL 34946</t>
  </si>
  <si>
    <t>BOSCH, I (corresponding author), UNIV CALIF SANTA CRUZ,INST MARINE SCI,SANTA CRUZ,CA 95064, USA.</t>
  </si>
  <si>
    <t>MARINE BIOLOGICAL LABORATORY</t>
  </si>
  <si>
    <t>WOODS HOLE</t>
  </si>
  <si>
    <t>BIOLOGICAL BULL MBL STREET, WOODS HOLE, MA 02543</t>
  </si>
  <si>
    <t>0006-3185</t>
  </si>
  <si>
    <t>BIOL BULL</t>
  </si>
  <si>
    <t>Biol. Bull.</t>
  </si>
  <si>
    <t>AUG</t>
  </si>
  <si>
    <t>10.2307/1541836</t>
  </si>
  <si>
    <t>Biology; Marine &amp; Freshwater Biology</t>
  </si>
  <si>
    <t>Life Sciences &amp; Biomedicine - Other Topics; Marine &amp; Freshwater Biology</t>
  </si>
  <si>
    <t>AZ556</t>
  </si>
  <si>
    <t>WOS:A1989AZ55600002</t>
  </si>
  <si>
    <t>LEQUETTE, B; VERHEYDEN, C; JOUVENTIN, P</t>
  </si>
  <si>
    <t>OLFACTION IN SUB-ANTARCTIC SEABIRDS - ITS PHYLOGENETIC AND ECOLOGICAL SIGNIFICANCE</t>
  </si>
  <si>
    <t>CONDOR</t>
  </si>
  <si>
    <t>LEQUETTE, B (corresponding author), CNRS,CTR ETUDES BIOL ANIM SAUVAGES,F-79360 BEAUVOIR NIORT,FRANCE.</t>
  </si>
  <si>
    <t>COOPER ORNITHOLOGICAL SOC</t>
  </si>
  <si>
    <t>ORNITHOLOGICAL SOC NORTH AMER PO BOX 1897, LAWRENCE, KS 66044-8897</t>
  </si>
  <si>
    <t>0010-5422</t>
  </si>
  <si>
    <t>Condor</t>
  </si>
  <si>
    <t>10.2307/1368131</t>
  </si>
  <si>
    <t>AM014</t>
  </si>
  <si>
    <t>WOS:A1989AM01400029</t>
  </si>
  <si>
    <t>MIDDLETON, JH; HUMPHRIES, SE</t>
  </si>
  <si>
    <t>THERMOHALINE STRUCTURE AND MIXING IN THE REGION OF PRYDZ BAY, ANTARCTICA</t>
  </si>
  <si>
    <t>DEPT SCI TASMANIA,DIV ANTARCTIC,KINGSTON,TAS 7150,AUSTRALIA</t>
  </si>
  <si>
    <t>MIDDLETON, JH (corresponding author), UNIV NEW S WALES,SCH MATH,KENSINGTON,NSW 2033,AUSTRALIA.</t>
  </si>
  <si>
    <t>Middleton, Jason Harry/0000-0002-9496-9036</t>
  </si>
  <si>
    <t>10.1016/0198-0149(89)90104-0</t>
  </si>
  <si>
    <t>AW871</t>
  </si>
  <si>
    <t>WOS:A1989AW87100009</t>
  </si>
  <si>
    <t>HUDSON, JA; DANIEL, RM; MORGAN, HW</t>
  </si>
  <si>
    <t>ACIDOPHILIC AND THERMOPHILIC BACILLUS STRAINS FROM GEOTHERMALLY HEATED ANTARCTIC SOIL</t>
  </si>
  <si>
    <t>HUDSON, JA (corresponding author), UNIV WAIKATO,MICROBIAL BIOCHEM &amp; BIOTECHNOL UNIT,HAMILTON,NEW ZEALAND.</t>
  </si>
  <si>
    <t>Hudson, John/D-6382-2011</t>
  </si>
  <si>
    <t>Hudson, John/0000-0001-8153-6859</t>
  </si>
  <si>
    <t>AR694</t>
  </si>
  <si>
    <t>WOS:A1989AR69400007</t>
  </si>
  <si>
    <t>JULL, AJT; DONAHUE, DJ; LINICK, TW</t>
  </si>
  <si>
    <t>C-14 ACTIVITIES IN RECENTLY FALLEN METEORITES AND ANTARCTIC METEORITES</t>
  </si>
  <si>
    <t>GEOCHIMICA ET COSMOCHIMICA ACTA</t>
  </si>
  <si>
    <t>UNIV ARIZONA, NSF ACCELERATOR FACIL RADIOISOTOPE ANAL, TUCSON, AZ 85721 USA.</t>
  </si>
  <si>
    <t>0016-7037</t>
  </si>
  <si>
    <t>1872-9533</t>
  </si>
  <si>
    <t>GEOCHIM COSMOCHIM AC</t>
  </si>
  <si>
    <t>Geochim. Cosmochim. Acta</t>
  </si>
  <si>
    <t>10.1016/0016-7037(89)90327-X</t>
  </si>
  <si>
    <t>AM908</t>
  </si>
  <si>
    <t>WOS:A1989AM90800035</t>
  </si>
  <si>
    <t>LARTER, RD; BARKER, PF</t>
  </si>
  <si>
    <t>SEISMIC STRATIGRAPHY OF THE ANTARCTIC PENINSULA PACIFIC MARGIN - A RECORD OF PLIOCENE-PLEISTOCENE ICE VOLUME AND PALEOCLIMATE</t>
  </si>
  <si>
    <t>LARTER, RD (corresponding author), NERC,BRITISH ANTARCTIC SURVEY,HIGH CROSS,MADINGLEY RD,CAMBRIDGE CB3 0ET,ENGLAND.</t>
  </si>
  <si>
    <t>Larter, Robert/0000-0002-8414-7389</t>
  </si>
  <si>
    <t>10.1130/0091-7613(1989)017&lt;0731:SSOTAP&gt;2.3.CO;2</t>
  </si>
  <si>
    <t>AL767</t>
  </si>
  <si>
    <t>WOS:A1989AL76700013</t>
  </si>
  <si>
    <t>GREET, P; CONDE, M; JACKA, F</t>
  </si>
  <si>
    <t>DAYTIME OBSERVATION OF THE SODIUM LAYER WITH A FABRY-PEROT SPECTROMETER AT MAWSON, ANTARCTICA</t>
  </si>
  <si>
    <t>GREET, P (corresponding author), UNIV ADELAIDE,MAWSON INST ANTARCTIC RES,ADELAIDE,SA 5001,AUSTRALIA.</t>
  </si>
  <si>
    <t>10.1029/GL016i008p00871</t>
  </si>
  <si>
    <t>AK102</t>
  </si>
  <si>
    <t>WOS:A1989AK10200025</t>
  </si>
  <si>
    <t>THOMPSON, PM; FEDAK, MA; MCCONNELL, BJ; NICHOLAS, KS</t>
  </si>
  <si>
    <t>SEASONAL AND SEX-RELATED VARIATION IN THE ACTIVITY PATTERNS OF COMMON SEALS (PHOCA-VITULINA)</t>
  </si>
  <si>
    <t>JOURNAL OF APPLIED ECOLOGY</t>
  </si>
  <si>
    <t>UNIV ABERDEEN,DEPT ZOOL,ABERDEEN AB9 2TN,SCOTLAND</t>
  </si>
  <si>
    <t>THOMPSON, PM (corresponding author), BRITISH ANTARCTIC SURVEY,SEA MAMMAL RES UNIT,MADINGLEY RD,CAMBRIDGE CB3 0ET,ENGLAND.</t>
  </si>
  <si>
    <t>Thompson, Paul Michael/AGR-6267-2022; Fedak, Michael/B-3987-2009</t>
  </si>
  <si>
    <t>Thompson, Paul Michael/0000-0001-6195-3284; Fedak, Michael/0000-0002-9569-1128</t>
  </si>
  <si>
    <t>0021-8901</t>
  </si>
  <si>
    <t>J APPL ECOL</t>
  </si>
  <si>
    <t>J. Appl. Ecol.</t>
  </si>
  <si>
    <t>10.2307/2404078</t>
  </si>
  <si>
    <t>AK524</t>
  </si>
  <si>
    <t>WOS:A1989AK52400012</t>
  </si>
  <si>
    <t>A REVISION OF THE ANTARCTIC SPECIES OF BATHYDORIS BERGH, 1884 AND COMPARISON WITH OTHER KNOWN BATHYDORIDS (OPISTHOBRANCHIA, NUDIBRANCHIA)</t>
  </si>
  <si>
    <t>JOURNAL OF MOLLUSCAN STUDIES</t>
  </si>
  <si>
    <t>WAGELE, H (corresponding author), UNIV OLDENBURG,FACHBEREICH ZOOMORPHOL 7,POSTFACH 2503,D-2900 OLDENBURG,FED REP GER.</t>
  </si>
  <si>
    <t>0260-1230</t>
  </si>
  <si>
    <t>J MOLLUS STUD</t>
  </si>
  <si>
    <t>J. Molluscan Stud.</t>
  </si>
  <si>
    <t>10.1093/mollus/55.3.343</t>
  </si>
  <si>
    <t>Marine &amp; Freshwater Biology; Zoology</t>
  </si>
  <si>
    <t>AP784</t>
  </si>
  <si>
    <t>WOS:A1989AP78400004</t>
  </si>
  <si>
    <t>VONBIEL, HA</t>
  </si>
  <si>
    <t>AN INVESTIGATION OF THE ANTARCTIC MESOSPHERE USING PARTIAL REFLECTIONS</t>
  </si>
  <si>
    <t>VONBIEL, HA (corresponding author), UNIV CANTERBURY,DEPT PHYS,CHRISTCHURCH 1,NEW ZEALAND.</t>
  </si>
  <si>
    <t>10.1016/0032-0633(89)90045-7</t>
  </si>
  <si>
    <t>AN649</t>
  </si>
  <si>
    <t>WOS:A1989AN64900001</t>
  </si>
  <si>
    <t>JACKA, F; VINCENT, RA</t>
  </si>
  <si>
    <t>DYNAMICS OF THE ANTARCTIC UPPER-ATMOSPHERE</t>
  </si>
  <si>
    <t>UNIV ADELAIDE,DEPT PHYS &amp; MATH PHYS,ADELAIDE,SA 5000,AUSTRALIA</t>
  </si>
  <si>
    <t>University of Adelaide</t>
  </si>
  <si>
    <t>JACKA, F (corresponding author), UNIV ADELAIDE,MAWSON INST ANTARCT RES,ADELAIDE,SA 5000,AUSTRALIA.</t>
  </si>
  <si>
    <t>Vincent, Robert A/E-5450-2013</t>
  </si>
  <si>
    <t>Vincent, Robert A/0000-0001-6559-6544</t>
  </si>
  <si>
    <t>10.1016/0032-0633(89)90049-4</t>
  </si>
  <si>
    <t>WOS:A1989AN64900005</t>
  </si>
  <si>
    <t>REES, MH</t>
  </si>
  <si>
    <t>ANTARCTIC UPPER-ATMOSPHERE INVESTIGATIONS BY OPTICAL METHODS</t>
  </si>
  <si>
    <t>UNIV ALASKA,DEPT PHYS,FAIRBANKS,AK 99775</t>
  </si>
  <si>
    <t>University of Alaska System; University of Alaska Fairbanks</t>
  </si>
  <si>
    <t>REES, MH (corresponding author), UNIV ALASKA,INST GEOPHYS,FAIRBANKS,AK 99775, USA.</t>
  </si>
  <si>
    <t>10.1016/0032-0633(89)90050-0</t>
  </si>
  <si>
    <t>WOS:A1989AN64900006</t>
  </si>
  <si>
    <t>ONTOGENY OF THE THYMUS IN AN ANTARCTIC TELEOST, HARPAGIFER SP (NOTOTHENIOIDEI, PERCIFORMES)</t>
  </si>
  <si>
    <t>1432-2056</t>
  </si>
  <si>
    <t>10.1007/BF00261035</t>
  </si>
  <si>
    <t>AM449</t>
  </si>
  <si>
    <t>WOS:A1989AM44900007</t>
  </si>
  <si>
    <t>SMITH, GA; DAVIS, JD; MUSCAT, AM; MOE, RL; WHITE, DC</t>
  </si>
  <si>
    <t>MICROBIAL ECOLOGY IN ANTARCTIC SEA-ICE AND BENTHIC COMMUNITIES .4. LIPID-COMPOSITION AND METABOLIC-ACTIVITIES OF BENTHIC NEAR-SHORE MICROBIAL COMMUNITIES OF ARTHUR HARBOR, ANTARCTIC PENINSULA - COMPARISONS WITH MCMURDO SOUND</t>
  </si>
  <si>
    <t>UNIV TENNESSEE OAK RIDGE NATL LAB, INST APPL MICROBIOL, 10515 RES DR, SUITE 300, KNOXVILLE, TN 37932 USA; CALIF MUSEUM SCI &amp; IND, LOS ANGELES, CA 90037 USA; UNIV CALIF BERKELEY, BERKELEY, CA 94720 USA</t>
  </si>
  <si>
    <t>United States Department of Energy (DOE); Oak Ridge National Laboratory; University of Tennessee System; University of Tennessee Knoxville; University of California System; University of California Berkeley</t>
  </si>
  <si>
    <t>Muscat, Andrea/JHU-7088-2023</t>
  </si>
  <si>
    <t>10.1007/BF00261036</t>
  </si>
  <si>
    <t>WOS:A1989AM44900008</t>
  </si>
  <si>
    <t>OPPENHEIM, DR; ELLISEVANS, JC</t>
  </si>
  <si>
    <t>DEPTH-RELATED CHANGES IN BENTHIC DIATOM ASSEMBLAGES OF A MARITIME ANTARCTIC LAKE</t>
  </si>
  <si>
    <t>NAT ENVIRON RES COUNCIL,BRITISH ANTARCTIC SURVEY,CAMBRIDGE CB3 0E,ENGLAND</t>
  </si>
  <si>
    <t>OPPENHEIM, DR (corresponding author), PORTSMOUTH POLYTECH,SCH BIOL SCI,KING HENRY 1 ST,PORTSMOUTH PO1 2DY,HANTS,ENGLAND.</t>
  </si>
  <si>
    <t>10.1007/BF00261037</t>
  </si>
  <si>
    <t>WOS:A1989AM44900009</t>
  </si>
  <si>
    <t>CHENG, CHC; DEVRIES, AL</t>
  </si>
  <si>
    <t>STRUCTURES OF ANTIFREEZE PEPTIDES FROM THE ANTARCTIC EEL POUT, AUSTROLYCICTHYS-BRACHYCEPHALUS</t>
  </si>
  <si>
    <t>UNIV ILLINOIS,DEPT PHYSIOL &amp; BIOPHYS,524 BURRILL HALL,407 S GOODWIN,URBANA,IL 61801</t>
  </si>
  <si>
    <t>University of Illinois System; University of Illinois Urbana-Champaign</t>
  </si>
  <si>
    <t>JUL 27</t>
  </si>
  <si>
    <t>10.1016/0167-4838(89)90135-0</t>
  </si>
  <si>
    <t>AJ674</t>
  </si>
  <si>
    <t>WOS:A1989AJ67400008</t>
  </si>
  <si>
    <t>PIATKOWSKI, U</t>
  </si>
  <si>
    <t>MACROPLANKTON COMMUNITIES IN ANTARCTIC SURFACE WATERS - SPATIAL CHANGES RELATED TO HYDROGRAPHY</t>
  </si>
  <si>
    <t>PIATKOWSKI, U (corresponding author), UNIV KIEL, INST MEERESKUNDE, FISCHEREIBIOL ABT, DUSTERNBROOKER WEG 20, D-2300 KIEL 1, FED REP GER.</t>
  </si>
  <si>
    <t>Piatkowski, Uwe/G-4161-2011</t>
  </si>
  <si>
    <t>Piatkowski, Uwe/0000-0003-1558-5817</t>
  </si>
  <si>
    <t>10.3354/meps055251</t>
  </si>
  <si>
    <t>AH405</t>
  </si>
  <si>
    <t>Green Accepted, Bronze</t>
  </si>
  <si>
    <t>WOS:A1989AH40500017</t>
  </si>
  <si>
    <t>ATKINSON, RJ; MATTHEWS, WA; NEWMAN, PA; PLUMB, RA</t>
  </si>
  <si>
    <t>EVIDENCE OF THE MID-LATITUDE IMPACT OF ANTARCTIC OZONE DEPLETION</t>
  </si>
  <si>
    <t>MIT,CTR METEOROL &amp; PHYS OCEANOG,CAMBRIDGE,MA 02139; BUR METEOROL,MELBOURNE 3001,AUSTRALIA; DSIR,PHYS &amp; ENGN LAB,CENT OTAGO,NEW ZEALAND; NASA,GODDARD SPACE FLIGHT CTR,UNIV SPACE RES ASSOC,GREENBELT,MD 20771</t>
  </si>
  <si>
    <t>Massachusetts Institute of Technology (MIT); Bureau of Meteorology - Australia; Universities Space Research Association (USRA); National Aeronautics &amp; Space Administration (NASA); NASA Goddard Space Flight Center</t>
  </si>
  <si>
    <t>10.1038/340290a0</t>
  </si>
  <si>
    <t>AH165</t>
  </si>
  <si>
    <t>WOS:A1989AH16500056</t>
  </si>
  <si>
    <t>PSZENNY, AAP; CASTELLE, AJ; GALLOWAY, JN</t>
  </si>
  <si>
    <t>A STUDY OF THE SULFUR CYCLE IN THE ANTARCTIC MARINE BOUNDARY-LAYER</t>
  </si>
  <si>
    <t>UNIV VIRGINIA,DEPT ENVIRONM SCI,CHARLOTTESVILLE,VA 22903; UNIV RHODE ISL,CTR ATMOSPHER CHEM STUDIES,GRAD SCH OCEANOG,NARRAGANSETT,RI 02882</t>
  </si>
  <si>
    <t>University of Virginia; University of Rhode Island</t>
  </si>
  <si>
    <t>Galloway, James N/C-2769-2013</t>
  </si>
  <si>
    <t>Galloway, James/0000-0001-7676-8698</t>
  </si>
  <si>
    <t>JUL 20</t>
  </si>
  <si>
    <t>D7</t>
  </si>
  <si>
    <t>10.1029/JD094iD07p09818</t>
  </si>
  <si>
    <t>AH371</t>
  </si>
  <si>
    <t>WOS:A1989AH37100003</t>
  </si>
  <si>
    <t>ANTARCTIC ASTRONOMY IN THE CLEAR</t>
  </si>
  <si>
    <t>10.1038/340192a0</t>
  </si>
  <si>
    <t>AG040</t>
  </si>
  <si>
    <t>WOS:A1989AG04000035</t>
  </si>
  <si>
    <t>TRODAHL, HJ; BUCKLEY, RG</t>
  </si>
  <si>
    <t>ULTRAVIOLET LEVELS UNDER SEA ICE DURING THE ANTARCTIC SPRING</t>
  </si>
  <si>
    <t>MAX PLANCK INST FESTKORPERFORSCH,D-7000 STUTTGART 80,FED REP GER; DSIR,PHYS &amp; ENGN LAB,LOWER HUTT,NEW ZEALAND</t>
  </si>
  <si>
    <t>Max Planck Society</t>
  </si>
  <si>
    <t>TRODAHL, HJ (corresponding author), VICTORIA UNIV WELLINGTON,DEPT PHYS,WELLINGTON,NEW ZEALAND.</t>
  </si>
  <si>
    <t>Buckley, Robert George/K-6186-2017</t>
  </si>
  <si>
    <t>Buckley, Robert George/0000-0002-9906-4009</t>
  </si>
  <si>
    <t>JUL 14</t>
  </si>
  <si>
    <t>10.1126/science.245.4914.194</t>
  </si>
  <si>
    <t>AE783</t>
  </si>
  <si>
    <t>WOS:A1989AE78300037</t>
  </si>
  <si>
    <t>FREDERICK, JE</t>
  </si>
  <si>
    <t>ULTRAVIOLET LEVELS UNDER SEA ICE DURING THE ANTARCTIC SPRING - REPLY</t>
  </si>
  <si>
    <t>FREDERICK, JE (corresponding author), UNIV CHICAGO,DEPT GEOPHYS SCI,5734 S ELLIS AVE,CHICAGO,IL 60637, USA.</t>
  </si>
  <si>
    <t>10.1126/science.245.4914.195</t>
  </si>
  <si>
    <t>WOS:A1989AE78300038</t>
  </si>
  <si>
    <t>PALMISANO, AC; WHARTON, RA; CRONIN, SE; MARAIS, DJD</t>
  </si>
  <si>
    <t>LIPOPHILIC PIGMENTS FROM THE BENTHOS OF A PERENNIALLY ICE-COVERED ANTARCTIC LAKE</t>
  </si>
  <si>
    <t>NASA,AMES RES CTR,MOFFETT FIELD,CA 94035; UNIV NEVADA SYST,CTR ATMOSPHER SCI,INST DESERT RES,RENO,NV 89506</t>
  </si>
  <si>
    <t>National Aeronautics &amp; Space Administration (NASA); NASA Ames Research Center; Nevada System of Higher Education (NSHE); University of Nevada Reno</t>
  </si>
  <si>
    <t>NCCDPHP CDC HHS [DPP-8415215, DPP-8416340] Funding Source: Medline</t>
  </si>
  <si>
    <t>NCCDPHP CDC HHS</t>
  </si>
  <si>
    <t>JUL 10</t>
  </si>
  <si>
    <t>10.1007/BF00006114</t>
  </si>
  <si>
    <t>AJ672</t>
  </si>
  <si>
    <t>WOS:A1989AJ67200006</t>
  </si>
  <si>
    <t>JOYNER, CC</t>
  </si>
  <si>
    <t>AMERICAN JOURNAL OF INTERNATIONAL LAW</t>
  </si>
  <si>
    <t>JOYNER, CC (corresponding author), GEORGE WASHINGTON UNIV,WASHINGTON,DC 20052, USA.</t>
  </si>
  <si>
    <t>AMER SOC INT LAW</t>
  </si>
  <si>
    <t>2223 MASSACHUSETTS AVE N W, WASHINGTON, DC 20008-2864</t>
  </si>
  <si>
    <t>0002-9300</t>
  </si>
  <si>
    <t>AM J INT LAW</t>
  </si>
  <si>
    <t>Am. J. Int. Law</t>
  </si>
  <si>
    <t>JUL</t>
  </si>
  <si>
    <t>10.2307/2203327</t>
  </si>
  <si>
    <t>International Relations; Law</t>
  </si>
  <si>
    <t>International Relations; Government &amp; Law</t>
  </si>
  <si>
    <t>AH964</t>
  </si>
  <si>
    <t>WOS:A1989AH96400012</t>
  </si>
  <si>
    <t>WOS:A1989AH96400014</t>
  </si>
  <si>
    <t>COLSON, DA</t>
  </si>
  <si>
    <t>COLSON, DA (corresponding author), US DEPT STATE,WASHINGTON,DC 20520, USA.</t>
  </si>
  <si>
    <t>10.2307/2203328</t>
  </si>
  <si>
    <t>WOS:A1989AH96400015</t>
  </si>
  <si>
    <t>SATELLITE ANALYSES OF ANTARCTIC KATABATIC WIND BEHAVIOR</t>
  </si>
  <si>
    <t>BULLETIN OF THE AMERICAN METEOROLOGICAL SOCIETY</t>
  </si>
  <si>
    <t>0003-0007</t>
  </si>
  <si>
    <t>B AM METEOROL SOC</t>
  </si>
  <si>
    <t>Bull. Amer. Meteorol. Soc.</t>
  </si>
  <si>
    <t>10.1175/1520-0477(1989)070&lt;0738:SAOAKW&gt;2.0.CO;2</t>
  </si>
  <si>
    <t>AG684</t>
  </si>
  <si>
    <t>WOS:A1989AG68400001</t>
  </si>
  <si>
    <t>NISHIIZUMI, K; ELMORE, D; KUBIK, PW</t>
  </si>
  <si>
    <t>UPDATE ON TERRESTRIAL AGES OF ANTARCTIC METEORITES</t>
  </si>
  <si>
    <t>UNIV ROCHESTER,NUCL STRUCT RES LAB,ROCHESTER,NY 14627</t>
  </si>
  <si>
    <t>University of Rochester</t>
  </si>
  <si>
    <t>NISHIIZUMI, K (corresponding author), UNIV CALIF SAN DIEGO,DEPT CHEM,B-017,LA JOLLA,CA 92093, USA.</t>
  </si>
  <si>
    <t>10.1016/0012-821X(89)90029-0</t>
  </si>
  <si>
    <t>AH128</t>
  </si>
  <si>
    <t>WOS:A1989AH12800001</t>
  </si>
  <si>
    <t>SMITH, N</t>
  </si>
  <si>
    <t>ANTARCTIC SCIENTIST AND PIONEER GEOGRAPHER - SANDERSON,M</t>
  </si>
  <si>
    <t>GEOGRAPHICAL REVIEW</t>
  </si>
  <si>
    <t>SUITE 600 156 FIFTH AVENUE, NEW YORK, NY 10010</t>
  </si>
  <si>
    <t>0016-7428</t>
  </si>
  <si>
    <t>GEOGR REV</t>
  </si>
  <si>
    <t>Geogr. Rev.</t>
  </si>
  <si>
    <t>10.2307/215583</t>
  </si>
  <si>
    <t>AV900</t>
  </si>
  <si>
    <t>WOS:A1989AV90000013</t>
  </si>
  <si>
    <t>UVAROV, VM; BARASHKOV, ND</t>
  </si>
  <si>
    <t>THE TYPES OF ELECTRIC-FIELD DISTRIBUTION AND THE CORRESPONDING TYPES OF CONVECTION IN THE POLAR IONOSPHERE - A MODEL</t>
  </si>
  <si>
    <t>ACAD SCI USSR,DEPT APPL MATH &amp; COMP SCI,YAKUTSK,USSR</t>
  </si>
  <si>
    <t>Russian Academy of Sciences</t>
  </si>
  <si>
    <t>UVAROV, VM (corresponding author), ARCTIC &amp; ANTARCTIC RES INST,LENINGRAD,USSR.</t>
  </si>
  <si>
    <t>Uvarov, Viacheslav/AAI-9003-2021</t>
  </si>
  <si>
    <t>JUL-AUG</t>
  </si>
  <si>
    <t>AW217</t>
  </si>
  <si>
    <t>WOS:A1989AW21700015</t>
  </si>
  <si>
    <t>HORNE, RB</t>
  </si>
  <si>
    <t>PATH-INTEGRATED GROWTH OF ELECTROSTATIC-WAVES - THE GENERATION OF TERRESTRIAL MYRIAMETRIC RADIATION</t>
  </si>
  <si>
    <t>JOURNAL OF GEOPHYSICAL RESEARCH-SPACE PHYSICS</t>
  </si>
  <si>
    <t>BRITISH ANTARCTIC SURVEY, NAT ENVIRONM RES COUNCIL, MADINGLEY RD, CAMBRIDGE CB3 0ET, ENGLAND.</t>
  </si>
  <si>
    <t>Horne, Richard B/U-3764-2019</t>
  </si>
  <si>
    <t>Horne, Richard B/0000-0002-0412-6407</t>
  </si>
  <si>
    <t>2169-9380</t>
  </si>
  <si>
    <t>2169-9402</t>
  </si>
  <si>
    <t>J GEOPHYS RES-SPACE</t>
  </si>
  <si>
    <t>J. Geophys. Res-Space Phys.</t>
  </si>
  <si>
    <t>JUL 1</t>
  </si>
  <si>
    <t>A7</t>
  </si>
  <si>
    <t>10.1029/JA094iA07p08895</t>
  </si>
  <si>
    <t>AE187</t>
  </si>
  <si>
    <t>WOS:A1989AE18700020</t>
  </si>
  <si>
    <t>GALES, NJ</t>
  </si>
  <si>
    <t>CHEMICAL RESTRAINT AND ANESTHESIA OF PINNIPEDS - A REVIEW</t>
  </si>
  <si>
    <t>MARINE MAMMAL SCIENCE</t>
  </si>
  <si>
    <t>DEPT SCI,DIV ANTARCTIC,BIOL SECT,KINGSTON,TAS 7150,AUSTRALIA</t>
  </si>
  <si>
    <t>SOC MARINE MAMMALOGY</t>
  </si>
  <si>
    <t>0824-0469</t>
  </si>
  <si>
    <t>MAR MAMMAL SCI</t>
  </si>
  <si>
    <t>Mar. Mamm. Sci.</t>
  </si>
  <si>
    <t>10.1111/j.1748-7692.1989.tb00338.x</t>
  </si>
  <si>
    <t>AK742</t>
  </si>
  <si>
    <t>WOS:A1989AK74200002</t>
  </si>
  <si>
    <t>MOVEMENTS OF SOUTHERN ELEPHANT SEALS AND SUB-ANTARCTIC FUR SEALS IN RELATION TO MARION-ISLAND</t>
  </si>
  <si>
    <t>10.1111/j.1748-7692.1989.tb00339.x</t>
  </si>
  <si>
    <t>WOS:A1989AK74200003</t>
  </si>
  <si>
    <t>KAZARINA, GK; MUKHINA, VV</t>
  </si>
  <si>
    <t>SOME PECULIARITIES OF DEVELOPMENT OF ANTARCTIC DIATOM FLORA IN THE CENOZOIC</t>
  </si>
  <si>
    <t>KAZARINA, GK (corresponding author), PP SHIRSHOV OCEANOL INST,MOSCOW,USSR.</t>
  </si>
  <si>
    <t>AL136</t>
  </si>
  <si>
    <t>WOS:A1989AL13600016</t>
  </si>
  <si>
    <t>LAWRENCE, J; MCCLINTOCK, JB</t>
  </si>
  <si>
    <t>BIOMASS PLASTICITY OF THE LEAVES AND INFLORESCENCES OF ACAENA-MAGELLANICA (LAM) VAHL (ROSACEAE) ON SUB-ANTARCTIC ILES KERGUELEN</t>
  </si>
  <si>
    <t>LAWRENCE, J (corresponding author), UNIV S FLORIDA,DEPT BIOL,TAMPA,FL 33620, USA.</t>
  </si>
  <si>
    <t>10.1007/BF00443226</t>
  </si>
  <si>
    <t>AD828</t>
  </si>
  <si>
    <t>WOS:A1989AD82800001</t>
  </si>
  <si>
    <t>PRISCU, JC; PALMISANO, AC; PRISCU, LR; SULLIVAN, CW</t>
  </si>
  <si>
    <t>TEMPERATURE-DEPENDENCE OF INORGANIC NITROGEN UPTAKE AND ASSIMILATION IN ANTARCTIC SEA-ICE MICROALGAE</t>
  </si>
  <si>
    <t>PROCTER &amp; GAMBLE CO,IVORYDALE TECH CTR,DEPT ENVIRONM SAFETY,CINCINNATI,OH 45217; UNIV SO CALIF,DEPT BIOL SCI,LOS ANGELES,CA 90089</t>
  </si>
  <si>
    <t>Procter &amp; Gamble; University of Southern California</t>
  </si>
  <si>
    <t>PRISCU, JC (corresponding author), MONTANA STATE UNIV,DEPT BIOL SCI,BOZEMAN,MT 59717, USA.</t>
  </si>
  <si>
    <t>10.1007/BF00443231</t>
  </si>
  <si>
    <t>WOS:A1989AD82800006</t>
  </si>
  <si>
    <t>ROWEROWE, DT; GREEN, B; CRAFFORD, JE</t>
  </si>
  <si>
    <t>ESTIMATED IMPACT OF FERAL HOUSE MICE ON SUB-ANTARCTIC INVERTEBRATES AT MARION-ISLAND</t>
  </si>
  <si>
    <t>CSIRO, DIV WILDLIFE &amp; ECOL, LYNEHAM, ACT 2602, AUSTRALIA; UNIV PRETORIA, DEPT ENTOMOL, PRETORIA 0002, SOUTH AFRICA</t>
  </si>
  <si>
    <t>Commonwealth Scientific &amp; Industrial Research Organisation (CSIRO); University of Pretoria</t>
  </si>
  <si>
    <t>ROWEROWE, DT (corresponding author), NATAL PARKS BOARD, POB 662, PIETERMARITZBURG 3200, SOUTH AFRICA.</t>
  </si>
  <si>
    <t>Green, Brian/0000-0003-0948-9650</t>
  </si>
  <si>
    <t>10.1007/BF00443233</t>
  </si>
  <si>
    <t>WOS:A1989AD82800008</t>
  </si>
  <si>
    <t>MCCLINTOCK, JB</t>
  </si>
  <si>
    <t>TOXICITY OF SHALLOW-WATER ANTARCTIC ECHINODERMS</t>
  </si>
  <si>
    <t>MCCLINTOCK, JB (corresponding author), UNIV ALABAMA, DEPT BIOL, UNIV STN, BIRMINGHAM, AL 35294 USA.</t>
  </si>
  <si>
    <t>10.1007/BF00443234</t>
  </si>
  <si>
    <t>WOS:A1989AD82800009</t>
  </si>
  <si>
    <t>MROZ, EJ; ALEI, M; CAPPIS, JH; GUTHALS, PR; MASON, AS; ROKOP, DJ</t>
  </si>
  <si>
    <t>ANTARCTIC ATMOSPHERIC TRACER EXPERIMENTS</t>
  </si>
  <si>
    <t>MROZ, EJ (corresponding author), UNIV CALIF LOS ALAMOS NATL LAB,ISOTOPE GEOCHEM GRP,MS J514,LOS ALAMOS,NM 87545, USA.</t>
  </si>
  <si>
    <t>JUN 20</t>
  </si>
  <si>
    <t>D6</t>
  </si>
  <si>
    <t>10.1029/JD094iD06p08577</t>
  </si>
  <si>
    <t>AC115</t>
  </si>
  <si>
    <t>WOS:A1989AC11500022</t>
  </si>
  <si>
    <t>THE AMINO-ACID SEQUENCE OF THE ALPHA-CHAIN AND BETA-CHAINS OF THE 2 HEMOGLOBINS OF THE ANTARCTIC FISH NOTOTHENIA-CORIICEPS-NEGLECTA</t>
  </si>
  <si>
    <t>FEBS LETTERS</t>
  </si>
  <si>
    <t>CNR,INST PROTEIN BIOCHEM &amp; ENZYMOL,VIA TOIANO 6,I-80072 NAPLES,ITALY; UNIV ROME LA SAPIENZA,DEPT BIOCHEM SCI,I-00185 ROME,ITALY; UNIV ROME LA SAPIENZA,CNR,CTR MOLEC BIOL,I-00185 ROME,ITALY</t>
  </si>
  <si>
    <t>Consiglio Nazionale delle Ricerche (CNR); Istituto di Biochimica delle Proteine (IBP-CNR); Sapienza University Rome; Sapienza University Rome; Consiglio Nazionale delle Ricerche (CNR)</t>
  </si>
  <si>
    <t>Barra, Donatella/D-1236-2011; caruso, carla/AAC-4123-2019</t>
  </si>
  <si>
    <t>0014-5793</t>
  </si>
  <si>
    <t>FEBS LETT</t>
  </si>
  <si>
    <t>FEBS Lett.</t>
  </si>
  <si>
    <t>JUN 19</t>
  </si>
  <si>
    <t>10.1016/0014-5793(89)80683-0</t>
  </si>
  <si>
    <t>Biochemistry &amp; Molecular Biology; Biophysics; Cell Biology</t>
  </si>
  <si>
    <t>AB763</t>
  </si>
  <si>
    <t>WOS:A1989AB76300011</t>
  </si>
  <si>
    <t>PEEL, DA</t>
  </si>
  <si>
    <t>PALEOCLIMATOLOGY - ICE-AGE CLUES FOR WARMER WORLD</t>
  </si>
  <si>
    <t>PEEL, DA (corresponding author), BRITISH ANTARCTIC SURVEY,NERC,HIGH CROSS,MADINGLEY RD,CAMBRIDGE CB3 0ET,ENGLAND.</t>
  </si>
  <si>
    <t>JUN 15</t>
  </si>
  <si>
    <t>10.1038/339508a0</t>
  </si>
  <si>
    <t>AA771</t>
  </si>
  <si>
    <t>WOS:A1989AA77100033</t>
  </si>
  <si>
    <t>SALAWITCH, RJ; GOBBI, GP; WOFSY, SC; MCELROY, MB</t>
  </si>
  <si>
    <t>DENITRIFICATION IN THE ANTARCTIC STRATOSPHERE</t>
  </si>
  <si>
    <t>HARVARD UNIV,DIV APPL SCI,CAMBRIDGE,MA 02138</t>
  </si>
  <si>
    <t>Harvard University</t>
  </si>
  <si>
    <t>SALAWITCH, RJ (corresponding author), HARVARD UNIV,DEPT EARTH &amp; PLANETARY SCI,29 OXFORD ST,CAMBRIDGE,MA 02138, USA.</t>
  </si>
  <si>
    <t>Salawitch, Ross/B-4605-2009</t>
  </si>
  <si>
    <t>10.1038/339525a0</t>
  </si>
  <si>
    <t>WOS:A1989AA77100051</t>
  </si>
  <si>
    <t>SOLAR TERRESTRIAL PHYSICS - AN OVERVIEW</t>
  </si>
  <si>
    <t>PHILOSOPHICAL TRANSACTIONS OF THE ROYAL SOCIETY A-MATHEMATICAL PHYSICAL AND ENGINEERING SCIENCES</t>
  </si>
  <si>
    <t>RYCROFT, MJ (corresponding author), NERC, BRITISH ANTARCTIC SURVEY, MADINGLEY RD, CAMBRIDGE CB3 0ET, ENGLAND.</t>
  </si>
  <si>
    <t>ROYAL SOC</t>
  </si>
  <si>
    <t>6-9 CARLTON HOUSE TERRACE, LONDON SW1Y 5AG, ENGLAND</t>
  </si>
  <si>
    <t>1364-503X</t>
  </si>
  <si>
    <t>PHILOS T R SOC A</t>
  </si>
  <si>
    <t>Philos. Trans. R. Soc. A-Math. Phys. Eng. Sci.</t>
  </si>
  <si>
    <t>JUN 14</t>
  </si>
  <si>
    <t>10.1098/rsta.1989.0022</t>
  </si>
  <si>
    <t>AC543</t>
  </si>
  <si>
    <t>WOS:A1989AC54300002</t>
  </si>
  <si>
    <t>RODGER, AS; SMITH, AJ</t>
  </si>
  <si>
    <t>ANTARCTIC STUDIES OF THE COUPLED IONOSPHERE MAGNETOSPHERE SYSTEM</t>
  </si>
  <si>
    <t>RODGER, AS (corresponding author), NERC, BRITISH ANTARCTIC SURVEY, MADINGLEY RD, CAMBRIDGE CB3 0ET, ENGLAND.</t>
  </si>
  <si>
    <t>1471-2962</t>
  </si>
  <si>
    <t>10.1098/rsta.1989.0036</t>
  </si>
  <si>
    <t>WOS:A1989AC54300016</t>
  </si>
  <si>
    <t>HIMES, RH; DETRICH, HW</t>
  </si>
  <si>
    <t>DYNAMICS OF ANTARCTIC FISH MICROTUBULES AT LOW-TEMPERATURES</t>
  </si>
  <si>
    <t>NORTHEASTERN UNIV,DEPT BIOL,BOSTON,MA 02115; UNIV KANSAS,DEPT BIOCHEM,LAWRENCE,KS 66045</t>
  </si>
  <si>
    <t>Northeastern University; University of Kansas</t>
  </si>
  <si>
    <t>NIGMS NIH HHS [GM-36953] Funding Source: Medline</t>
  </si>
  <si>
    <t>JUN 13</t>
  </si>
  <si>
    <t>10.1021/bi00438a028</t>
  </si>
  <si>
    <t>AB030</t>
  </si>
  <si>
    <t>WOS:A1989AB03000028</t>
  </si>
  <si>
    <t>BARRETT, PJ; LOGAN, H</t>
  </si>
  <si>
    <t>ANTARCTIC RIG</t>
  </si>
  <si>
    <t>DSIR,CHRISTCHURCH,NEW ZEALAND</t>
  </si>
  <si>
    <t>JUN 10</t>
  </si>
  <si>
    <t>AA598</t>
  </si>
  <si>
    <t>WOS:A1989AA59800031</t>
  </si>
  <si>
    <t>WIENCKE, C; DIECK, IT</t>
  </si>
  <si>
    <t>TEMPERATURE REQUIREMENTS FOR GROWTH AND TEMPERATURE TOLERANCE OF MACROALGAE ENDEMIC TO THE ANTARCTIC REGION</t>
  </si>
  <si>
    <t>BIOL ANSTALT HELGOLAND, D-2000 HAMBURG 52, FED REP GER</t>
  </si>
  <si>
    <t>WIENCKE, C (corresponding author), INST POLAR &amp; MARINE RES, AM HANDELSHAFEN 12, D-2850 BREMERHAVEN, FED REP GER.</t>
  </si>
  <si>
    <t>JUN 8</t>
  </si>
  <si>
    <t>10.3354/meps054189</t>
  </si>
  <si>
    <t>AB534</t>
  </si>
  <si>
    <t>WOS:A1989AB53400019</t>
  </si>
  <si>
    <t>CHILD, J</t>
  </si>
  <si>
    <t>AMERICAN POLITICAL SCIENCE REVIEW</t>
  </si>
  <si>
    <t>CHILD, J (corresponding author), AMERICAN UNIV,WASHINGTON,DC 20016, USA.</t>
  </si>
  <si>
    <t>AMER POLITICAL SCIENCE ASSOC</t>
  </si>
  <si>
    <t>1527 NEW HAMPSHIRE N W, WASHINGTON, DC 20036</t>
  </si>
  <si>
    <t>0003-0554</t>
  </si>
  <si>
    <t>AM POLIT SCI REV</t>
  </si>
  <si>
    <t>Am. Polit. Sci. Rev.</t>
  </si>
  <si>
    <t>JUN</t>
  </si>
  <si>
    <t>10.2307/1962477</t>
  </si>
  <si>
    <t>Political Science</t>
  </si>
  <si>
    <t>AC634</t>
  </si>
  <si>
    <t>WOS:A1989AC63400099</t>
  </si>
  <si>
    <t>WOS:A1989AC63400100</t>
  </si>
  <si>
    <t>JOHNSTON, IA</t>
  </si>
  <si>
    <t>ANTARCTIC FISH MUSCLES - STRUCTURE, FUNCTION AND PHYSIOLOGY</t>
  </si>
  <si>
    <t>JOHNSTON, IA (corresponding author), UNIV ST ANDREWS,DEPT BIOL &amp; PRECLIN MED,GATTY MARINE LAB,ST ANDREWS KY16 8LB,FIFE,SCOTLAND.</t>
  </si>
  <si>
    <t>Johnston, Ian A./AAE-2044-2019; Johnston, Ian A/D-6592-2013</t>
  </si>
  <si>
    <t>10.1017/S0954102089000167</t>
  </si>
  <si>
    <t>CE363</t>
  </si>
  <si>
    <t>WOS:A1989CE36300001</t>
  </si>
  <si>
    <t>THE DISTRIBUTION OF PRASIOLA-CALOPHYLLA (CARMICH) MENEGH (CHLOROPHYTA) IN ANTARCTIC FRESH-WATER AND TERRESTRIAL HABITATS</t>
  </si>
  <si>
    <t>10.1017/S0954102089000179</t>
  </si>
  <si>
    <t>WOS:A1989CE36300002</t>
  </si>
  <si>
    <t>DIPRISCO, G; DAVINO, R</t>
  </si>
  <si>
    <t>MOLECULAR ADAPTATION OF THE BLOOD OF ANTARCTIC TELEOSTS TO ENVIRONMENTAL-CONDITIONS</t>
  </si>
  <si>
    <t>DIPRISCO, G (corresponding author), CNR,INST PROT BIOCHEM &amp; ENZYMOL,VIA TOIANO 6,I-80072 ARCO FELICE,ITALY.</t>
  </si>
  <si>
    <t>WOS:A1989CE36300003</t>
  </si>
  <si>
    <t>HOWARDWILLIAMS, C; PRIDMORE, R; DOWNES, MT; VINCENT, WF</t>
  </si>
  <si>
    <t>MICROBIAL BIOMASS, PHOTOSYNTHESIS AND CHLOROPHYLL-A RELATED PIGMENTS IN THE PONDS OF THE MCMURDO ICE SHELF, ANTARCTICA</t>
  </si>
  <si>
    <t>HOWARDWILLIAMS, C (corresponding author), DSIR,TAUPO RES LAB,POB 415,TAUPO,NEW ZEALAND.</t>
  </si>
  <si>
    <t>Vincent, Warwick/AAH-6152-2019; Vincent, Warwick F/C-9522-2009</t>
  </si>
  <si>
    <t>Vincent, Warwick/0000-0001-9055-1938; Howard-Williams, Clive/0000-0002-8323-6806</t>
  </si>
  <si>
    <t>10.1017/S0954102089000192</t>
  </si>
  <si>
    <t>WOS:A1989CE36300004</t>
  </si>
  <si>
    <t>CHANGES IN THE LIPID-COMPOSITION OF ANTARCTIC SEA-ICE DIATOM COMMUNITIES DURING A SPRING BLOOM - AN INDICATION OF COMMUNITY PHYSIOLOGICAL STATUS</t>
  </si>
  <si>
    <t>NICHOLS, PD (corresponding author), CSIRO,DIV OCEANOG,MARINE LAB,GPOB 1538,HOBART,TAS 7001,AUSTRALIA.</t>
  </si>
  <si>
    <t>10.1017/S0954102089000209</t>
  </si>
  <si>
    <t>WOS:A1989CE36300005</t>
  </si>
  <si>
    <t>WARD, P</t>
  </si>
  <si>
    <t>THE DISTRIBUTION OF ZOOPLANKTON IN AN ANTARCTIC FJORD AT SOUTH GEORGIA DURING SUMMER AND WINTER</t>
  </si>
  <si>
    <t>WARD, P (corresponding author), NERC,BRITISH ANTARCTIC SURVEY,MADINGLEY RD,CAMBRIDGE CB3 0ET,ENGLAND.</t>
  </si>
  <si>
    <t>10.1017/S0954102089000210</t>
  </si>
  <si>
    <t>WOS:A1989CE36300006</t>
  </si>
  <si>
    <t>BREWER, TS</t>
  </si>
  <si>
    <t>MESOZOIC DOLERITES FROM WHICHAWAY NUNATAKS</t>
  </si>
  <si>
    <t>BREWER, TS (corresponding author), UNIV NOTTINGHAM,DEPT GEOL,NOTTINGHAM NG7 2RD,ENGLAND.</t>
  </si>
  <si>
    <t>10.1017/S0954102089000222</t>
  </si>
  <si>
    <t>WOS:A1989CE36300007</t>
  </si>
  <si>
    <t>GUI, EH; SQUIRE, VA</t>
  </si>
  <si>
    <t>RANDOM VIBRATION OF FLOATING ICE TONGUES</t>
  </si>
  <si>
    <t>GUI, EH (corresponding author), UNIV OTAGO,DEPT MATH &amp; STAT,POB 56,DUNEDIN,NEW ZEALAND.</t>
  </si>
  <si>
    <t>Squire, Vernon/0000-0002-5570-3446</t>
  </si>
  <si>
    <t>10.1017/S0954102089000234</t>
  </si>
  <si>
    <t>WOS:A1989CE36300008</t>
  </si>
  <si>
    <t>HANSOM, JD; FLINT, CP</t>
  </si>
  <si>
    <t>HOLOCENE ICE FLUCTUATIONS ON BRABANT ISLAND, ANTARCTIC PENINSULA</t>
  </si>
  <si>
    <t>HANSOM, JD (corresponding author), UNIV SHEFFIELD,DEPT GEOG,SHEFFIELD S10 2TN,S YORKSHIRE,ENGLAND.</t>
  </si>
  <si>
    <t>10.1017/S0954102089000246</t>
  </si>
  <si>
    <t>WOS:A1989CE36300009</t>
  </si>
  <si>
    <t>NELL, PAR; KAMENOV, BK; PIMPIREV, CT</t>
  </si>
  <si>
    <t>FIELD REPORT ON COMBINED ANGLO-BULGARIAN GEOLOGICAL STUDIES IN NORTHERN ALEXANDER ISLAND</t>
  </si>
  <si>
    <t>NELL, PAR (corresponding author), NERC,BRITISH ANTARCTIC SURVEY,MADINGLEY RD,CAMBRIDGE CB3 0ET,ENGLAND.</t>
  </si>
  <si>
    <t>Pimpirev, Christo/0009-0008-1780-006X</t>
  </si>
  <si>
    <t>10.1017/S0954102089000258</t>
  </si>
  <si>
    <t>WOS:A1989CE36300010</t>
  </si>
  <si>
    <t>LOW-LEVEL WIND PROFILES AT AN ANTARCTIC COASTAL STATION</t>
  </si>
  <si>
    <t>KING, JC (corresponding author), NERC,BRITISH ANTARCTIC SURVEY,MADINGLEY RD,CAMBRIDGE CB3 0ET,ENGLAND.</t>
  </si>
  <si>
    <t>10.1017/S095410208900026X</t>
  </si>
  <si>
    <t>WOS:A1989CE36300011</t>
  </si>
  <si>
    <t>PARSONS, K</t>
  </si>
  <si>
    <t>MAN IN THE ANTARCTIC - RIVOLIER,J, GOLDSMITH,R, LUGG,DJ, TAYLOR,AJW</t>
  </si>
  <si>
    <t>APPLIED ERGONOMICS</t>
  </si>
  <si>
    <t>0003-6870</t>
  </si>
  <si>
    <t>APPL ERGON</t>
  </si>
  <si>
    <t>Appl. Ergon.</t>
  </si>
  <si>
    <t>Engineering, Industrial; Ergonomics; Psychology, Applied</t>
  </si>
  <si>
    <t>AD611</t>
  </si>
  <si>
    <t>WOS:A1989AD61100011</t>
  </si>
  <si>
    <t>CRYPTOGAM HERBIVORY IN CURCULIONIDAE (COLEOPTERA) FROM THE SUB-ANTARCTIC PRINCE-EDWARD-ISLANDS</t>
  </si>
  <si>
    <t>COLEOPTERISTS BULLETIN</t>
  </si>
  <si>
    <t>Scholtz, Clarke H/E-7121-2010; Chown, Steven L/H-3347-2011; Chown, Steven/ABD-7646-2021</t>
  </si>
  <si>
    <t>COLEOPTERISTS SOC</t>
  </si>
  <si>
    <t>NATCHEZ</t>
  </si>
  <si>
    <t>P.O. BOX 767, NATCHEZ, MS 39121</t>
  </si>
  <si>
    <t>0010-065X</t>
  </si>
  <si>
    <t>COLEOPTS BULL</t>
  </si>
  <si>
    <t>Coleopt. Bull.</t>
  </si>
  <si>
    <t>AD945</t>
  </si>
  <si>
    <t>WOS:A1989AD94500011</t>
  </si>
  <si>
    <t>COSTA, DP; CROXALL, JP; DUCK, CD</t>
  </si>
  <si>
    <t>FORAGING ENERGETICS OF ANTARCTIC FUR SEALS IN RELATION TO CHANGES IN PREY AVAILABILITY</t>
  </si>
  <si>
    <t>ECOLOGY</t>
  </si>
  <si>
    <t>BRITISH ANTARCTIC SURVEY,BRITISH ANTARCTIC SURVEY,CAMBRIDGE CB3 0ET,ENGLAND</t>
  </si>
  <si>
    <t>COSTA, DP (corresponding author), UNIV CALIF SANTA CRUZ,INST MARINE SCI,LONG MARINE LAB,SANTA CRUZ,CA 95064, USA.</t>
  </si>
  <si>
    <t>Carlos, Universidade Federal de São/W-8832-2019; Costa, Daniel Paul/E-2616-2013</t>
  </si>
  <si>
    <t>Carlos, Universidade Federal de São/0000-0002-0334-3899; Costa, Daniel Paul/0000-0002-0233-5782</t>
  </si>
  <si>
    <t>ECOLOGICAL SOC AMER</t>
  </si>
  <si>
    <t>2010 MASSACHUSETTS AVE, NW, STE 400, WASHINGTON, DC 20036</t>
  </si>
  <si>
    <t>0012-9658</t>
  </si>
  <si>
    <t>10.2307/1940211</t>
  </si>
  <si>
    <t>U9652</t>
  </si>
  <si>
    <t>WOS:A1989U965200018</t>
  </si>
  <si>
    <t>HINDELL, MA</t>
  </si>
  <si>
    <t>THE DIET OF GENTOO PENGUINS PYGOSCELIS-PAPUA AT MACQUARIE ISLAND - WINTER AND EARLY BREEDING-SEASON</t>
  </si>
  <si>
    <t>EMU</t>
  </si>
  <si>
    <t>DEPT SCI,DIV ANTARCTIC,CHANNEL HWY,KINGSTON,TAS 7050,AUSTRALIA</t>
  </si>
  <si>
    <t>Hindell, Mark A/C-8368-2013; Hindell, Mark A/K-1131-2013</t>
  </si>
  <si>
    <t>Hindell, Mark/0000-0002-7823-7185</t>
  </si>
  <si>
    <t>ROYAL AUSTRALASIAN ORNITHOL UN</t>
  </si>
  <si>
    <t>MOONEE PONDS</t>
  </si>
  <si>
    <t>21 GLADSTONE ST, MOONEE PONDS VICTORIA 3039, AUSTRALIA</t>
  </si>
  <si>
    <t>0158-4197</t>
  </si>
  <si>
    <t>Emu</t>
  </si>
  <si>
    <t>10.1071/MU9890071</t>
  </si>
  <si>
    <t>AY555</t>
  </si>
  <si>
    <t>WOS:A1989AY55500002</t>
  </si>
  <si>
    <t>WOLFF, EW; MULVANEY, R; OATES, K</t>
  </si>
  <si>
    <t>DIFFUSION AND LOCATION OF HYDROCHLORIC-ACID IN ICE - IMPLICATIONS FOR POLAR STRATOSPHERIC CLOUDS AND OZONE DEPLETION</t>
  </si>
  <si>
    <t>UNIV LANCASTER,INST ENVIRONM &amp; BIOL SCI,LANCASTER LA1 4YQ,ENGLAND</t>
  </si>
  <si>
    <t>Lancaster University</t>
  </si>
  <si>
    <t>WOLFF, EW (corresponding author), NERC,BRITISH ANTARCTIC SURVEY,MADINGLEY RD,CAMBRIDGE CB3 0ET,ENGLAND.</t>
  </si>
  <si>
    <t>Wolff, Eric W/D-7925-2014; Mulvaney, Robert/K-3929-2012</t>
  </si>
  <si>
    <t>Wolff, Eric W/0000-0002-5914-8531; Mulvaney, Robert/0000-0002-5372-8148</t>
  </si>
  <si>
    <t>10.1029/GL016i006p00487</t>
  </si>
  <si>
    <t>U9637</t>
  </si>
  <si>
    <t>WOS:A1989U963700002</t>
  </si>
  <si>
    <t>MORLEY, BM; UTHE, EE; VIEZEE, W</t>
  </si>
  <si>
    <t>AIRBORNE LIDAR OBSERVATIONS OF CLOUDS IN THE ANTARCTIC TROPOSPHERE</t>
  </si>
  <si>
    <t>MORLEY, BM (corresponding author), SRI INT,333 RAVENSWOOD AVE,MENLO PK,CA 94025, USA.</t>
  </si>
  <si>
    <t>10.1029/GL016i006p00491</t>
  </si>
  <si>
    <t>WOS:A1989U963700003</t>
  </si>
  <si>
    <t>ROSS, HE</t>
  </si>
  <si>
    <t>JOURNAL OF ENVIRONMENTAL PSYCHOLOGY</t>
  </si>
  <si>
    <t>ROSS, HE (corresponding author), UNIV STIRLING,PSYCHOL,STIRLING FK9 4LA,SCOTLAND.</t>
  </si>
  <si>
    <t>ACADEMIC PRESS LTD</t>
  </si>
  <si>
    <t>24-28 OVAL RD, LONDON, ENGLAND NW1 7DX</t>
  </si>
  <si>
    <t>0272-4944</t>
  </si>
  <si>
    <t>J ENVIRON PSYCHOL</t>
  </si>
  <si>
    <t>J. Environ. Psychol.</t>
  </si>
  <si>
    <t>10.1016/S0272-4944(89)80006-4</t>
  </si>
  <si>
    <t>Environmental Studies; Psychology, Multidisciplinary</t>
  </si>
  <si>
    <t>Environmental Sciences &amp; Ecology; Psychology</t>
  </si>
  <si>
    <t>AM292</t>
  </si>
  <si>
    <t>WOS:A1989AM29200006</t>
  </si>
  <si>
    <t>WHITEHEAD, JA</t>
  </si>
  <si>
    <t>SURGES OF ANTARCTIC BOTTOM WATER INTO THE NORTH-ATLANTIC</t>
  </si>
  <si>
    <t>WHITEHEAD, JA (corresponding author), WOODS HOLE OCEANOG INST,DEPT PHYS OCEANOG,WOODS HOLE,MA 02543, USA.</t>
  </si>
  <si>
    <t>10.1175/1520-0485(1989)019&lt;0853:SOABWI&gt;2.0.CO;2</t>
  </si>
  <si>
    <t>U9531</t>
  </si>
  <si>
    <t>WOS:A1989U953100010</t>
  </si>
  <si>
    <t>MACKENSEN, A; GROBE, H; HUBBERTEN, HW; SPIESS, V; FUTTERER, DK</t>
  </si>
  <si>
    <t>STABLE ISOTOPE STRATIGRAPHY FROM THE ANTARCTIC CONTINENTAL-MARGIN DURING THE LAST ONE MILLION YEARS</t>
  </si>
  <si>
    <t>MARINE GEOLOGY</t>
  </si>
  <si>
    <t>UNIV BREMEN,FACHBEREICH GEOWISSENSCH 5,D-2800 BREMEN 33,FED REP GER</t>
  </si>
  <si>
    <t>MACKENSEN, A (corresponding author), ALFRED WEGENER INST POLAR &amp; MARINE RES,COLUMBUSSTR,D-2850 BREMERHAVEN,FED REP GER.</t>
  </si>
  <si>
    <t>0025-3227</t>
  </si>
  <si>
    <t>MAR GEOL</t>
  </si>
  <si>
    <t>Mar. Geol.</t>
  </si>
  <si>
    <t>2-4</t>
  </si>
  <si>
    <t>10.1016/0025-3227(89)90068-6</t>
  </si>
  <si>
    <t>Geosciences, Multidisciplinary; Oceanography</t>
  </si>
  <si>
    <t>AF900</t>
  </si>
  <si>
    <t>WOS:A1989AF90000013</t>
  </si>
  <si>
    <t>ANTARCTIC TREATY - AUSTRALIA SAYS NO</t>
  </si>
  <si>
    <t>1476-4687</t>
  </si>
  <si>
    <t>JUN 1</t>
  </si>
  <si>
    <t>U8536</t>
  </si>
  <si>
    <t>WOS:A1989U853600014</t>
  </si>
  <si>
    <t>DISTRIBUTION OF 6 MAJOR COPEPOD SPECIES AROUND SOUTH GEORGIA IN EARLY SUMMER</t>
  </si>
  <si>
    <t>10.1007/BF00442525</t>
  </si>
  <si>
    <t>AA695</t>
  </si>
  <si>
    <t>WOS:A1989AA69500002</t>
  </si>
  <si>
    <t>NICOL, S</t>
  </si>
  <si>
    <t>APPARENT INDEPENDENCE OF THE SPAWNING AND MOLTING CYCLES IN FEMALE ANTARCTIC KRILL (EUPHAUSIA-SUPERBA DANA)</t>
  </si>
  <si>
    <t>10.1007/BF00442527</t>
  </si>
  <si>
    <t>WOS:A1989AA69500004</t>
  </si>
  <si>
    <t>TREGUER, P; KAMATANI, A; GUENELEY, S; QUEGUINER, B</t>
  </si>
  <si>
    <t>KINETICS OF DISSOLUTION OF ANTARCTIC DIATOM FRUSTULES AND THE BIOGEOCHEMICAL CYCLE OF SILICON IN THE SOUTHERN-OCEAN</t>
  </si>
  <si>
    <t>TOKYO UNIV FISHERIES,MARINE CHEM LAB,MINATO KU,TOKYO 108,JAPAN</t>
  </si>
  <si>
    <t>Tokyo University of Marine Science &amp; Technology</t>
  </si>
  <si>
    <t>TREGUER, P (corresponding author), UNIV BRETAGNE OCCIDENTALE,INST ETUD MARINES,CHIM ECOSYST MARINS LAB,F-29287 BREST,FRANCE.</t>
  </si>
  <si>
    <t>Treguer, Paul/H-6064-2012; Quéguiner, Bernard/B-4060-2008</t>
  </si>
  <si>
    <t>Quéguiner, Bernard/0000-0001-5020-8297</t>
  </si>
  <si>
    <t>10.1007/BF00442531</t>
  </si>
  <si>
    <t>WOS:A1989AA69500008</t>
  </si>
  <si>
    <t>MONTGOMERY, JC; FOSTER, BA; CARGILL, JM</t>
  </si>
  <si>
    <t>STOMACH EVACUATION RATE IN THE PLANKTIVOROUS ANTARCTIC FISH PAGOTHENIA-BORCHGREVINKI</t>
  </si>
  <si>
    <t>Montgomery, John/D-4310-2009</t>
  </si>
  <si>
    <t>Montgomery, John/0000-0002-7451-3541</t>
  </si>
  <si>
    <t>10.1007/BF00442532</t>
  </si>
  <si>
    <t>WOS:A1989AA69500009</t>
  </si>
  <si>
    <t>PIRRIE, D</t>
  </si>
  <si>
    <t>SHALLOW MARINE SEDIMENTATION WITHIN AN ACTIVE MARGIN BASIN, JAMES-ROSS ISLAND, ANTARCTICA</t>
  </si>
  <si>
    <t>SEDIMENTARY GEOLOGY</t>
  </si>
  <si>
    <t>0037-0738</t>
  </si>
  <si>
    <t>SEDIMENT GEOL</t>
  </si>
  <si>
    <t>Sediment. Geol.</t>
  </si>
  <si>
    <t>10.1016/0037-0738(89)90071-7</t>
  </si>
  <si>
    <t>AG667</t>
  </si>
  <si>
    <t>WOS:A1989AG66700003</t>
  </si>
  <si>
    <t>MAUSBACHER, R; MULLER, J; SCHMIDT, R</t>
  </si>
  <si>
    <t>EVOLUTION OF POSTGLACIAL SEDIMENTATION IN ANTARCTIC LAKES (KING-GEORGE-ISLAND)</t>
  </si>
  <si>
    <t>ZEITSCHRIFT FUR GEOMORPHOLOGIE</t>
  </si>
  <si>
    <t>TECH UNIV MUNICH,LEHRSTUHL GEOL,D-8046 GARCHING,FED REP GER; AUSTRIAN ACAD SCI,ABT MONDSEE,INST LIMNOL,A-5310 MONDSEE,AUSTRIA</t>
  </si>
  <si>
    <t>Technical University of Munich; Austrian Academy of Sciences</t>
  </si>
  <si>
    <t>MAUSBACHER, R (corresponding author), UNIV HEIDELBERG,INST GEOG,IM NEUENHEIMER FELD 348,D-6900 HEIDELBERG,FED REP GER.</t>
  </si>
  <si>
    <t>0372-8854</t>
  </si>
  <si>
    <t>Z GEOMORPHOL</t>
  </si>
  <si>
    <t>Z. Geomorphol.</t>
  </si>
  <si>
    <t>AE899</t>
  </si>
  <si>
    <t>WOS:A1989AE89900008</t>
  </si>
  <si>
    <t>ANTARCTIC VETO</t>
  </si>
  <si>
    <t>REED BUSINESS INFORMATION LTD</t>
  </si>
  <si>
    <t>SUTTON</t>
  </si>
  <si>
    <t>QUADRANT HOUSE THE QUADRANT, SUTTON SM2 5AS, SURREY, ENGLAND</t>
  </si>
  <si>
    <t>MAY 27</t>
  </si>
  <si>
    <t>U7695</t>
  </si>
  <si>
    <t>WOS:A1989U769500013</t>
  </si>
  <si>
    <t>ANDERSON, I</t>
  </si>
  <si>
    <t>ANTARCTIC MINERALS DEAL HEADS FOR ROCKS</t>
  </si>
  <si>
    <t>NEW SCIENTIST LTD</t>
  </si>
  <si>
    <t>25 BEDFORD ST, LONDON, ENGLAND</t>
  </si>
  <si>
    <t>MAY 20</t>
  </si>
  <si>
    <t>U6598</t>
  </si>
  <si>
    <t>WOS:A1989U659800001</t>
  </si>
  <si>
    <t>GROWING PAINS AFFLICT ANTARCTIC SCIENCE - NSF PROGRAM HAS GOTTEN BIGGER AND BETTER OVER THE YEARS, BUT POLLUTION PROBLEMS NOW CLOUD THE HORIZON - MEANWHILE, WHAT ABOUT ALL THOSE TOURISTS</t>
  </si>
  <si>
    <t>ANDERSON, GC (corresponding author), SCIENTIST,3501 MARKET ST,PHILADELPHIA,PA 19104, USA.</t>
  </si>
  <si>
    <t>SCIENTIST INC</t>
  </si>
  <si>
    <t>PHILADELPHIA</t>
  </si>
  <si>
    <t>3600 MARKET ST SUITE 450, PHILADELPHIA, PA 19104</t>
  </si>
  <si>
    <t>MAY 15</t>
  </si>
  <si>
    <t>U5915</t>
  </si>
  <si>
    <t>WOS:A1989U591500004</t>
  </si>
  <si>
    <t>COLES, P; EWING, T</t>
  </si>
  <si>
    <t>ANTARCTIC TREATY - CONVENTION HITS MORE TROUBLE</t>
  </si>
  <si>
    <t>MAY 4</t>
  </si>
  <si>
    <t>10.1038/339008e0</t>
  </si>
  <si>
    <t>U4451</t>
  </si>
  <si>
    <t>WOS:A1989U445100020</t>
  </si>
  <si>
    <t>BUCHWALD, VF; CLARKE, RS</t>
  </si>
  <si>
    <t>CORROSION OF FE-NI ALLOYS BY CL-CONTAINING AKAGANEITE (BETA-FEOOH) - THE ANTARCTIC METEORITE CASE</t>
  </si>
  <si>
    <t>AMERICAN MINERALOGIST</t>
  </si>
  <si>
    <t>NATL MUSEUM HIST &amp; TECHNOL,DIV METEORITES,WASHINGTON,DC 20560</t>
  </si>
  <si>
    <t>BUCHWALD, VF (corresponding author), TECH UNIV DENMARK,DEPT MET,BLDG 204,DK-2800 LYNGBY,DENMARK.</t>
  </si>
  <si>
    <t>MINERALOGICAL SOC AMER</t>
  </si>
  <si>
    <t>1130 17TH ST NW SUITE 330, WASHINGTON, DC 20036</t>
  </si>
  <si>
    <t>0003-004X</t>
  </si>
  <si>
    <t>AM MINERAL</t>
  </si>
  <si>
    <t>Am. Miner.</t>
  </si>
  <si>
    <t>MAY-JUN</t>
  </si>
  <si>
    <t>5-6</t>
  </si>
  <si>
    <t>Geochemistry &amp; Geophysics; Mineralogy</t>
  </si>
  <si>
    <t>AC133</t>
  </si>
  <si>
    <t>WOS:A1989AC13300015</t>
  </si>
  <si>
    <t>BAKER, JR; MCCANN, TS</t>
  </si>
  <si>
    <t>PATHOLOGY AND BACTERIOLOGY OF ADULT MALE ANTARCTIC FUR SEALS, ARCTOCEPHALUS-GAZELLA, DYING AT BIRD ISLAND, SOUTH GEORGIA</t>
  </si>
  <si>
    <t>BRITISH VETERINARY JOURNAL</t>
  </si>
  <si>
    <t>BAKER, JR (corresponding author), UNIV LIVERPOOL,VET FIELD STN,DEPT VET PATHOL,WIRRAL L64 7TE,ENGLAND.</t>
  </si>
  <si>
    <t>BAILLIERE TINDALL</t>
  </si>
  <si>
    <t>0007-1935</t>
  </si>
  <si>
    <t>BRIT VET J</t>
  </si>
  <si>
    <t>Br. Vet. J.</t>
  </si>
  <si>
    <t>U7100</t>
  </si>
  <si>
    <t>WOS:A1989U710000011</t>
  </si>
  <si>
    <t>SIEGELCAUSEY, D; LEFEVRE, C</t>
  </si>
  <si>
    <t>HOLOCENE RECORDS OF THE ANTARCTIC SHAG (PHALACROCORAX [NOTOCARBO] BRANSFIELDENSIS) IN FUEGIAN WATERS</t>
  </si>
  <si>
    <t>UNIV KANSAS,DEPT SYSTEMAT &amp; ECOL,LAWRENCE,KS 66045; MUSEUM NATL HIST NAT,ANAT COMPAREE LAB,CNRS,GDR7 17,F-75231 PARIS 05,FRANCE</t>
  </si>
  <si>
    <t>University of Kansas; Centre National de la Recherche Scientifique (CNRS); Museum National d'Histoire Naturelle (MNHN)</t>
  </si>
  <si>
    <t>SIEGELCAUSEY, D (corresponding author), UNIV KANSAS,MUSEUM NAT HIST,LAWRENCE,KS 66045, USA.</t>
  </si>
  <si>
    <t>Lefèvre, Christine/AAV-1644-2021</t>
  </si>
  <si>
    <t>Lefèvre, Christine/0000-0001-7388-559X</t>
  </si>
  <si>
    <t>MAY</t>
  </si>
  <si>
    <t>10.2307/1368319</t>
  </si>
  <si>
    <t>U9028</t>
  </si>
  <si>
    <t>WOS:A1989U902800020</t>
  </si>
  <si>
    <t>NEDWELL, DB</t>
  </si>
  <si>
    <t>BENTHIC MICROBIAL ACTIVITY IN AN ANTARCTIC COASTAL SEDIMENT AT SIGNY-ISLAND, SOUTH-ORKNEY ISLANDS</t>
  </si>
  <si>
    <t>ESTUARINE COASTAL AND SHELF SCIENCE</t>
  </si>
  <si>
    <t>NEDWELL, DB (corresponding author), UNIV ESSEX, DEPT BIOL, COLCHESTER CO4 3SQ, ESSEX, ENGLAND.</t>
  </si>
  <si>
    <t>ACADEMIC PRESS LTD- ELSEVIER SCIENCE LTD</t>
  </si>
  <si>
    <t>24-28 OVAL RD, LONDON NW1 7DX, ENGLAND</t>
  </si>
  <si>
    <t>0272-7714</t>
  </si>
  <si>
    <t>1096-0015</t>
  </si>
  <si>
    <t>ESTUAR COAST SHELF S</t>
  </si>
  <si>
    <t>Estuar. Coast. Shelf Sci.</t>
  </si>
  <si>
    <t>10.1016/0272-7714(89)90026-7</t>
  </si>
  <si>
    <t>AJ389</t>
  </si>
  <si>
    <t>WOS:A1989AJ38900004</t>
  </si>
  <si>
    <t>FITCH, NA</t>
  </si>
  <si>
    <t>LACTATE-DEHYDROGENASE ISOZYMES IN THE TRUNK AND CARDIAC MUSCLES OF AN ANTARCTIC TELEOST FISH, NOTOTHENIA-NEGLECTA NYBELIN</t>
  </si>
  <si>
    <t>GATTY MARINE LAB, DEPT PHYSIOL &amp; PHARMACOL, ST ANDREWS KY16 8LB, SCOTLAND</t>
  </si>
  <si>
    <t>University of St Andrews</t>
  </si>
  <si>
    <t>VAN GODEWIJCKSTRAAT 30, 3311 GZ DORDRECHT, NETHERLANDS</t>
  </si>
  <si>
    <t>1573-5168</t>
  </si>
  <si>
    <t>10.1007/BF01874775</t>
  </si>
  <si>
    <t>AB236</t>
  </si>
  <si>
    <t>WOS:A1989AB23600007</t>
  </si>
  <si>
    <t>SCHOEBERL, MR; STOLARSKI, RS; KRUEGER, AJ</t>
  </si>
  <si>
    <t>THE 1988 ANTARCTIC OZONE DEPLETION - COMPARISON WITH PREVIOUS YEAR DEPLETIONS</t>
  </si>
  <si>
    <t>SCHOEBERL, MR (corresponding author), NASA,GODDARD SPACE FLIGHT CTR,ATMOSPHERES LAB,CODE 616,GREENBELT,MD 20771, USA.</t>
  </si>
  <si>
    <t>Stolarski, Richard S/B-8499-2013; Krueger, August/HLX-8171-2023</t>
  </si>
  <si>
    <t>10.1029/GL016i005p00377</t>
  </si>
  <si>
    <t>U4927</t>
  </si>
  <si>
    <t>WOS:A1989U492700010</t>
  </si>
  <si>
    <t>KRUEGER, AJ; STOLARSKI, RS; SCHOEBERL, MR</t>
  </si>
  <si>
    <t>FORMATION OF THE 1988 ANTARCTIC OZONE HOLE</t>
  </si>
  <si>
    <t>KRUEGER, AJ (corresponding author), NASA,GODDARD SPACE FLIGHT CTR,ATMOSPHERES LAB,CODE 616,GREENBELT,MD 20771, USA.</t>
  </si>
  <si>
    <t>Krueger, August/HLX-8171-2023; Stolarski, Richard S/B-8499-2013</t>
  </si>
  <si>
    <t>10.1029/GL016i005p00381</t>
  </si>
  <si>
    <t>WOS:A1989U492700011</t>
  </si>
  <si>
    <t>ARCHER, SD; JOHNSTON, IA</t>
  </si>
  <si>
    <t>KINEMATICS OF LABRIFORM AND SUBCARANGIFORM SWIMMING IN THE ANTARCTIC FISH NOTOTHENIA-NEGLECTA</t>
  </si>
  <si>
    <t>JOURNAL OF EXPERIMENTAL BIOLOGY</t>
  </si>
  <si>
    <t>ARCHER, SD (corresponding author), UNIV ST ANDREWS,DEPT BIOL &amp; PRECLIN MED,GATTY MARINE LAB,ST ANDREWS KY16 8LB,FIFE,SCOTLAND.</t>
  </si>
  <si>
    <t>Johnston, Ian A/D-6592-2013; Archer, Stephen D/D-2011-2010; Johnston, Ian A./AAE-2044-2019; Archer, Stephen/H-5490-2012</t>
  </si>
  <si>
    <t>Archer, Stephen/0000-0001-6054-2424</t>
  </si>
  <si>
    <t>COMPANY OF BIOLOGISTS LTD</t>
  </si>
  <si>
    <t>BIDDER BUILDING CAMBRIDGE COMMERCIAL PARK COWLEY RD, CAMBRIDGE, CAMBS, ENGLAND CB4 4DL</t>
  </si>
  <si>
    <t>0022-0949</t>
  </si>
  <si>
    <t>J EXP BIOL</t>
  </si>
  <si>
    <t>J. Exp. Biol.</t>
  </si>
  <si>
    <t>U7624</t>
  </si>
  <si>
    <t>WOS:A1989U762400013</t>
  </si>
  <si>
    <t>BLOCK, W; DUMAN, JG</t>
  </si>
  <si>
    <t>PRESENCE OF THERMAL HYSTERESIS PRODUCING ANTIFREEZE PROTEINS IN THE ANTARCTIC MITE, ALASKOZETES-ANTARCTICUS</t>
  </si>
  <si>
    <t>JOURNAL OF EXPERIMENTAL ZOOLOGY</t>
  </si>
  <si>
    <t>UNIV NOTRE DAME,DEPT BIOL SCI,NOTRE DAME,IN 46556; BRITISH ANTARCTIC SURVEY,NAT ENVIRONM RES COUNCIL,CAMBRIDGE CB3 0ET,ENGLAND</t>
  </si>
  <si>
    <t>University of Notre Dame; UK Research &amp; Innovation (UKRI); Natural Environment Research Council (NERC); NERC British Antarctic Survey</t>
  </si>
  <si>
    <t>DIV JOHN WILEY &amp; SONS INC 605 THIRD AVE, NEW YORK, NY 10158-0012</t>
  </si>
  <si>
    <t>0022-104X</t>
  </si>
  <si>
    <t>J EXP ZOOL</t>
  </si>
  <si>
    <t>J. Exp. Zool.</t>
  </si>
  <si>
    <t>10.1002/jez.1402500215</t>
  </si>
  <si>
    <t>U5405</t>
  </si>
  <si>
    <t>WOS:A1989U540500014</t>
  </si>
  <si>
    <t>FECAL PRODUCTION AND AN ESTIMATE OF FOOD-INTAKE IN THE WILD OF THE ANTARCTIC LIMPET NACELLA-CONCINNA (STREBEL)</t>
  </si>
  <si>
    <t>10.1093/mollus/55.2.261</t>
  </si>
  <si>
    <t>U7348</t>
  </si>
  <si>
    <t>WOS:A1989U734800011</t>
  </si>
  <si>
    <t>IKEDA, T</t>
  </si>
  <si>
    <t>ARE ANTARCTIC ZOOPLANKTON METABOLICALLY MORE COLD-ADAPTED THAN ARCTIC ZOOPLANKTON - AN INTRA-GENERIC COMPARISON OF OXYGEN-CONSUMPTION RATES</t>
  </si>
  <si>
    <t>IKEDA, T (corresponding author), JAPAN SEA REG FISHERIES RES LAB,1 SUIDO CHO,NIIGATA 951,JAPAN.</t>
  </si>
  <si>
    <t>10.1093/plankt/11.3.619</t>
  </si>
  <si>
    <t>U5408</t>
  </si>
  <si>
    <t>WOS:A1989U540800017</t>
  </si>
  <si>
    <t>WILLIAMS, TD</t>
  </si>
  <si>
    <t>AGGRESSION, INCUBATION BEHAVIOR AND EGG-LOSS IN MACARONI PENGUINS, EUDYPTES-CHRYSOLOPHUS, AT SOUTH GEORGIA</t>
  </si>
  <si>
    <t>OIKOS</t>
  </si>
  <si>
    <t>WILLIAMS, TD (corresponding author), NERC, BRITISH ANTARCTIC SURVEY, MADINGLEY RD, CAMBRIDGE CB3 0ET, ENGLAND.</t>
  </si>
  <si>
    <t>0030-1299</t>
  </si>
  <si>
    <t>1600-0706</t>
  </si>
  <si>
    <t>Oikos</t>
  </si>
  <si>
    <t>10.2307/3565867</t>
  </si>
  <si>
    <t>AA596</t>
  </si>
  <si>
    <t>WOS:A1989AA59600003</t>
  </si>
  <si>
    <t>MORDASOVA, NV</t>
  </si>
  <si>
    <t>CHLOROPHYLL DISTRIBUTION IN THE ANTARCTIC ZONE OF THE ATLANTIC-OCEAN</t>
  </si>
  <si>
    <t>MORDASOVA, NV (corresponding author), ALL UNION FISHERIES &amp; OCEANOG RES INST,MOSCOW,USSR.</t>
  </si>
  <si>
    <t>AD558</t>
  </si>
  <si>
    <t>WOS:A1989AD55800024</t>
  </si>
  <si>
    <t>DEZAFRA, R</t>
  </si>
  <si>
    <t>PATCHING A HOLE IN THE ANTARCTIC OZONE STORY</t>
  </si>
  <si>
    <t>PHYSICS TODAY</t>
  </si>
  <si>
    <t>DEZAFRA, R (corresponding author), SUNY STONY BROOK,STONY BROOK,NY 11794, USA.</t>
  </si>
  <si>
    <t>0031-9228</t>
  </si>
  <si>
    <t>PHYS TODAY</t>
  </si>
  <si>
    <t>Phys. Today</t>
  </si>
  <si>
    <t>10.1063/1.2811035</t>
  </si>
  <si>
    <t>Physics, Multidisciplinary</t>
  </si>
  <si>
    <t>Physics</t>
  </si>
  <si>
    <t>U4736</t>
  </si>
  <si>
    <t>WOS:A1989U473600016</t>
  </si>
  <si>
    <t>SHANNON, LV; LUTJEHARMS, JRE; AGENBAG, JJ</t>
  </si>
  <si>
    <t>EPISODIC INPUT OF SUB-ANTARCTIC WATER INTO THE BENGUELA REGION</t>
  </si>
  <si>
    <t>SOUTH AFRICAN JOURNAL OF SCIENCE</t>
  </si>
  <si>
    <t>UNIV CAPE TOWN,DEPT OCEANOG,RONDEBOSCH 7700,SOUTH AFRICA; CSIR,DIV EARTH MARINE &amp; ATMOSPHER SCI &amp; TECHNOL,STELLENBOSCH 7600,SOUTH AFRICA</t>
  </si>
  <si>
    <t>University of Cape Town; Council for Scientific &amp; Industrial Research (CSIR) - South Africa</t>
  </si>
  <si>
    <t>SHANNON, LV (corresponding author), SEA FISHERIES RES INST,PRIVATE BAG X2,ROGGE BAY 8012,SOUTH AFRICA.</t>
  </si>
  <si>
    <t>0038-2353</t>
  </si>
  <si>
    <t>S AFR J SCI</t>
  </si>
  <si>
    <t>S. Afr. J. Sci.</t>
  </si>
  <si>
    <t>AH377</t>
  </si>
  <si>
    <t>WOS:A1989AH37700018</t>
  </si>
  <si>
    <t>KOLAKOWSKI, E</t>
  </si>
  <si>
    <t>COMPARISON OF KRILL AND ANTARCTIC FISH WITH REGARD TO PROTEIN SOLUBILITY</t>
  </si>
  <si>
    <t>ZEITSCHRIFT FUR LEBENSMITTEL-UNTERSUCHUNG UND-FORSCHUNG</t>
  </si>
  <si>
    <t>KOLAKOWSKI, E (corresponding author), ACAD AGR SZCZECIN,FAC SEA FISHERIES &amp; FOOD TECHNOL,INST MARINE FOOD TECHNOL,PL-71550 SZCZECIN,POLAND.</t>
  </si>
  <si>
    <t>0044-3026</t>
  </si>
  <si>
    <t>Z LEBENSM UNTERS FOR</t>
  </si>
  <si>
    <t>Z. Lebensm.-Unters.-Forsch.</t>
  </si>
  <si>
    <t>10.1007/BF01122539</t>
  </si>
  <si>
    <t>Food Science &amp; Technology</t>
  </si>
  <si>
    <t>U4270</t>
  </si>
  <si>
    <t>WOS:A1989U427000002</t>
  </si>
  <si>
    <t>BRIGHTMAN, RI; SMITH, WO</t>
  </si>
  <si>
    <t>PHOTOSYNTHESIS-IRRADIANCE RELATIONSHIPS OF ANTARCTIC PHYTOPLANKTON DURING AUSTRAL WINTER</t>
  </si>
  <si>
    <t>UNIV TENNESSEE, GRAD PROGRAM ECOL, KNOXVILLE, TN 37996 USA</t>
  </si>
  <si>
    <t>University of Tennessee System; University of Tennessee Knoxville</t>
  </si>
  <si>
    <t>APR 27</t>
  </si>
  <si>
    <t>10.3354/meps053143</t>
  </si>
  <si>
    <t>U4037</t>
  </si>
  <si>
    <t>WOS:A1989U403700004</t>
  </si>
  <si>
    <t>ROBERTS, L</t>
  </si>
  <si>
    <t>DOES THE OZONE HOLE THREATEN ANTARCTIC LIFE</t>
  </si>
  <si>
    <t>APR 21</t>
  </si>
  <si>
    <t>10.1126/science.244.4902.288</t>
  </si>
  <si>
    <t>U2137</t>
  </si>
  <si>
    <t>WOS:A1989U213700016</t>
  </si>
  <si>
    <t>MONTGOMERY, JC; PANKHURST, NW; FOSTER, BA</t>
  </si>
  <si>
    <t>LIMITATIONS ON VISUAL FOOD-LOCATION IN THE PLANKTIVOROUS ANTARCTIC FISH PAGOTHENIA-BORCHGREVINKI</t>
  </si>
  <si>
    <t>EXPERIENTIA</t>
  </si>
  <si>
    <t>UNIV AUCKLAND,LEIGH MARINE LAB,AUCKLAND,NEW ZEALAND</t>
  </si>
  <si>
    <t>University of Auckland</t>
  </si>
  <si>
    <t>BIRKHAUSER VERLAG AG</t>
  </si>
  <si>
    <t>PO BOX 133 KLOSTERBERG 23, CH-4010 BASEL, SWITZERLAND</t>
  </si>
  <si>
    <t>0014-4754</t>
  </si>
  <si>
    <t>Experientia</t>
  </si>
  <si>
    <t>APR 15</t>
  </si>
  <si>
    <t>10.1007/BF01957492</t>
  </si>
  <si>
    <t>U4782</t>
  </si>
  <si>
    <t>WOS:A1989U478200032</t>
  </si>
  <si>
    <t>IKEDA, Y; SIEDLER, G; ZWIERZ, M</t>
  </si>
  <si>
    <t>ON THE VARIABILITY OF SOUTHERN-OCEAN FRONT LOCATIONS BETWEEN SOUTHERN BRAZIL AND THE ANTARCTIC PENINSULA</t>
  </si>
  <si>
    <t>INST MEERESKUNDE,D-2300 KIEL 1,FED REP GER</t>
  </si>
  <si>
    <t>IKEDA, Y (corresponding author), UNIV SAO PAULO,INST OCEANOG,BR-05508 SAO PAULO,BRAZIL.</t>
  </si>
  <si>
    <t>C4</t>
  </si>
  <si>
    <t>10.1029/JC094iC04p04757</t>
  </si>
  <si>
    <t>U1267</t>
  </si>
  <si>
    <t>WOS:A1989U126700005</t>
  </si>
  <si>
    <t>AARONS, J; RODGER, AS</t>
  </si>
  <si>
    <t>SUB-AURORAL F-LAYER IRREGULARITIES AND THE RING CURRENT</t>
  </si>
  <si>
    <t>ANNALES GEOPHYSICAE-ATMOSPHERES HYDROSPHERES AND SPACE SCIENCES</t>
  </si>
  <si>
    <t>NERC,BRITISH ANTARCTIC SURVEY,CAMBRIDGE CB3 0ET,ENGLAND</t>
  </si>
  <si>
    <t>AARONS, J (corresponding author), BOSTON UNIV,CTR SPACE PHYS,725 COMMONWEALTH AVE,BOSTON,MA 02215, USA.</t>
  </si>
  <si>
    <t>0992-7689</t>
  </si>
  <si>
    <t>ANN GEOPHYS</t>
  </si>
  <si>
    <t>Ann. Geophys.-Atmos. Hydrospheres Space Sci.</t>
  </si>
  <si>
    <t>APR</t>
  </si>
  <si>
    <t>Astronomy &amp; Astrophysics; Geosciences, Multidisciplinary; Meteorology &amp; Atmospheric Sciences</t>
  </si>
  <si>
    <t>Astronomy &amp; Astrophysics; Geology; Meteorology &amp; Atmospheric Sciences</t>
  </si>
  <si>
    <t>T8464</t>
  </si>
  <si>
    <t>WOS:A1989T846400009</t>
  </si>
  <si>
    <t>HANSOM, J</t>
  </si>
  <si>
    <t>UNIV SHEFFIELD, DEPT GEOG, SHEFFIELD S10 2TN, S YORKSHIRE, ENGLAND.</t>
  </si>
  <si>
    <t>1873-7730</t>
  </si>
  <si>
    <t>T9479</t>
  </si>
  <si>
    <t>WOS:A1989T947900016</t>
  </si>
  <si>
    <t>BOUVY, M</t>
  </si>
  <si>
    <t>MICROHETEROTROPHIC ACTIVITY IN A SUB-ANTARCTIC INTERTIDAL SEDIMENT RELATIVE TO NUTRIENT SUPPLY</t>
  </si>
  <si>
    <t>ARCHIV FUR HYDROBIOLOGIE</t>
  </si>
  <si>
    <t>BOUVY, M (corresponding author), ORSTOM, CTR RECH OCEANOG, ABIDJAN, COTE IVOIRE.</t>
  </si>
  <si>
    <t>E SCHWEIZERBARTSCHE VERLAGSBUCHHANDLUNG</t>
  </si>
  <si>
    <t>NAEGELE U OBERMILLER, SCIENCE PUBLISHERS, JOHANNESSTRASSE 3A, D 70176 STUTTGART, GERMANY</t>
  </si>
  <si>
    <t>0003-9136</t>
  </si>
  <si>
    <t>ARCH HYDROBIOL</t>
  </si>
  <si>
    <t>Arch. Hydrobiol.</t>
  </si>
  <si>
    <t>Limnology; Marine &amp; Freshwater Biology</t>
  </si>
  <si>
    <t>U6824</t>
  </si>
  <si>
    <t>WOS:A1989U682400005</t>
  </si>
  <si>
    <t>MACKENZIE, B</t>
  </si>
  <si>
    <t>ANTARCTIC PSYCHOLOGY - TAYLOR,AJW</t>
  </si>
  <si>
    <t>AUSTRALIAN JOURNAL OF PSYCHOLOGY</t>
  </si>
  <si>
    <t>MACKENZIE, B (corresponding author), UNIV TASMANIA,DEPT PSYCHOL,HOBART,TAS 7001,AUSTRALIA.</t>
  </si>
  <si>
    <t>AUSTRALIAN PSYCHOL SOC</t>
  </si>
  <si>
    <t>CARLTON</t>
  </si>
  <si>
    <t>1 GRATTAN STREET, CARLTON VICTORIA 3053, AUSTRALIA</t>
  </si>
  <si>
    <t>0004-9530</t>
  </si>
  <si>
    <t>AUST J PSYCHOL</t>
  </si>
  <si>
    <t>Aust. J. Psychol.</t>
  </si>
  <si>
    <t>Psychology, Multidisciplinary</t>
  </si>
  <si>
    <t>AH848</t>
  </si>
  <si>
    <t>WOS:A1989AH84800044</t>
  </si>
  <si>
    <t>PICKERING, SPC</t>
  </si>
  <si>
    <t>ATTENDANCE PATTERNS AND BEHAVIOR IN RELATION TO EXPERIENCE AND PAIR-BOND FORMATION IN THE WANDERING ALBATROSS DIOMEDEA-EXULANS AT SOUTH GEORGIA</t>
  </si>
  <si>
    <t>PICKERING, SPC (corresponding author), NERC, BRITISH ANTARCTIC SURVEY, MADINGLEY RD, CAMBRIDGE CB3 0ET, ENGLAND.</t>
  </si>
  <si>
    <t>1474-919X</t>
  </si>
  <si>
    <t>10.1111/j.1474-919X.1989.tb02761.x</t>
  </si>
  <si>
    <t>U3190</t>
  </si>
  <si>
    <t>WOS:A1989U319000002</t>
  </si>
  <si>
    <t>WARREN, D</t>
  </si>
  <si>
    <t>AVHRR CHANNEL-3 NOISE AND METHODS FOR ITS REMOVAL</t>
  </si>
  <si>
    <t>INTERNATIONAL JOURNAL OF REMOTE SENSING</t>
  </si>
  <si>
    <t>WARREN, D (corresponding author), BRITISH ANTARCTIC SURVEY, NAT ENVIRONM RES COUNCIL, MADINGLEY RD, CAMBRIDGE CB3 0ET, ENGLAND.</t>
  </si>
  <si>
    <t>0143-1161</t>
  </si>
  <si>
    <t>INT J REMOTE SENS</t>
  </si>
  <si>
    <t>Int. J. Remote Sens.</t>
  </si>
  <si>
    <t>APR-MAY</t>
  </si>
  <si>
    <t>4-5</t>
  </si>
  <si>
    <t>10.1080/01431168908903905</t>
  </si>
  <si>
    <t>Remote Sensing; Imaging Science &amp; Photographic Technology</t>
  </si>
  <si>
    <t>U6097</t>
  </si>
  <si>
    <t>WOS:A1989U609700008</t>
  </si>
  <si>
    <t>TURNER, J; WARREN, DE</t>
  </si>
  <si>
    <t>CLOUD TRACK WINDS IN THE POLAR-REGIONS FROM SEQUENCES OF AVHRR IMAGES</t>
  </si>
  <si>
    <t>TURNER, J (corresponding author), BRITISH ANTARCTIC SURVEY,NAT ENVIRONM RES COUNCIL,MADINGLEY RD,CAMBRIDGE CB3 0ET,ENGLAND.</t>
  </si>
  <si>
    <t>Turner, John/0000-0002-6111-5122</t>
  </si>
  <si>
    <t>10.1080/01431168908903911</t>
  </si>
  <si>
    <t>WOS:A1989U609700014</t>
  </si>
  <si>
    <t>TARCSAI, G; STRANGEWAYS, HJ; RYCROFT, MJ</t>
  </si>
  <si>
    <t>ERROR SOURCES AND TRAVEL TIME RESIDUALS IN PLASMASPHERIC WHISTLER INTERPRETATION</t>
  </si>
  <si>
    <t>UNIV LEEDS,DEPT ELECT &amp; ELECTR ENGN,LEEDS LS2 9JT,W YORKSHIRE,ENGLAND; BRITISH ANTARCTIC SURVEY,NERC,CAMBRIDGE CB3 0ET,ENGLAND</t>
  </si>
  <si>
    <t>University of Leeds; UK Research &amp; Innovation (UKRI); Natural Environment Research Council (NERC); NERC British Antarctic Survey</t>
  </si>
  <si>
    <t>TARCSAI, G (corresponding author), EOTVOS UNIV,DEPT GEOPHYS,KUN B TER 2,H-1083 BUDAPEST,HUNGARY.</t>
  </si>
  <si>
    <t>Strangeways, Hal/0000-0002-2833-5860</t>
  </si>
  <si>
    <t>10.1016/0021-9169(89)90076-7</t>
  </si>
  <si>
    <t>AD835</t>
  </si>
  <si>
    <t>WOS:A1989AD83500002</t>
  </si>
  <si>
    <t>RUCKER, HO; LADREITER, HP; LEBLANC, Y; JONES, D; KURTH, WS</t>
  </si>
  <si>
    <t>JOVIAN PLASMA SHEET DENSITY PROFILE FROM LOW-FREQUENCY RADIO-WAVES</t>
  </si>
  <si>
    <t>OBSERV PARIS,F-92195 MEUDON,FRANCE; NERC,BRITISH ANTARCTIC SURVEY,SPACE PLASMA PHYS GRP,CAMBRIDGE CB3 0ET,ENGLAND; UNIV IOWA,DEPT PHYS &amp; ASTRON,IOWA CITY,IA 52242</t>
  </si>
  <si>
    <t>Universite PSL; Observatoire de Paris; UK Research &amp; Innovation (UKRI); Natural Environment Research Council (NERC); NERC British Antarctic Survey; University of Iowa</t>
  </si>
  <si>
    <t>RUCKER, HO (corresponding author), AUSTRIAN ACAD SCI,OBSERV LUSTBUEHEL,SPACE RES INST,A-8042 GRAZ,AUSTRIA.</t>
  </si>
  <si>
    <t>Kurth, William/AAA-7334-2019</t>
  </si>
  <si>
    <t>Kurth, William/0000-0002-5471-6202</t>
  </si>
  <si>
    <t>J GEOPHYS RES</t>
  </si>
  <si>
    <t>APR 1</t>
  </si>
  <si>
    <t>A4</t>
  </si>
  <si>
    <t>10.1029/JA094iA04p03495</t>
  </si>
  <si>
    <t>U0178</t>
  </si>
  <si>
    <t>WOS:A1989U017800001</t>
  </si>
  <si>
    <t>ANTARCTIC FACES ENVIRONMENTAL CRISIS</t>
  </si>
  <si>
    <t>MARINE POLLUTION BULLETIN</t>
  </si>
  <si>
    <t>0025-326X</t>
  </si>
  <si>
    <t>1879-3363</t>
  </si>
  <si>
    <t>MAR POLLUT BULL</t>
  </si>
  <si>
    <t>Mar. Pollut. Bull.</t>
  </si>
  <si>
    <t>Environmental Sciences; Marine &amp; Freshwater Biology</t>
  </si>
  <si>
    <t>U4285</t>
  </si>
  <si>
    <t>WOS:A1989U428500002</t>
  </si>
  <si>
    <t>MERCANTINI, R; MARSELLA, R; CERVELLATI, MC</t>
  </si>
  <si>
    <t>KERATINOPHILIC FUNGI ISOLATED FROM ANTARCTIC SOIL</t>
  </si>
  <si>
    <t>MYCOPATHOLOGIA</t>
  </si>
  <si>
    <t>MERCANTINI, R (corresponding author), IST DERMATOL S MARIA &amp; S GALLICANO,MICROBIOL LAB,VIA S GALLICANO 25-A,I-00153 ROME,ITALY.</t>
  </si>
  <si>
    <t>0301-486X</t>
  </si>
  <si>
    <t>Mycopathologia</t>
  </si>
  <si>
    <t>10.1007/BF00436926</t>
  </si>
  <si>
    <t>AC524</t>
  </si>
  <si>
    <t>WOS:A1989AC52400008</t>
  </si>
  <si>
    <t>HARRISSON, PM; WALTON, DWH; ROTHERY, P</t>
  </si>
  <si>
    <t>THE EFFECTS OF TEMPERATURE AND MOISTURE ON CO2 UPTAKE AND TOTAL RESISTANCE TO WATER-LOSS IN THE ANTARCTIC FOLIOSE LICHEN UMBILICARIA-ANTARCTICA</t>
  </si>
  <si>
    <t>NEW PHYTOLOGIST</t>
  </si>
  <si>
    <t>HARRISSON, PM (corresponding author), NERC,BRITISH ANTART SURVEY,MADINGLEY RD,CAMBRIDGE CB3 0ET,ENGLAND.</t>
  </si>
  <si>
    <t>0028-646X</t>
  </si>
  <si>
    <t>NEW PHYTOL</t>
  </si>
  <si>
    <t>New Phytol.</t>
  </si>
  <si>
    <t>10.1111/j.1469-8137.1989.tb02362.x</t>
  </si>
  <si>
    <t>U7046</t>
  </si>
  <si>
    <t>WOS:A1989U704600011</t>
  </si>
  <si>
    <t>BASINI, G; BONGIORNO, F; MORSELLI, A; OCCHIGROSSI, M; RICCI, M; SPILLANTINI, P; WANG, YF; BERNABEI, R; DEPASCALE, MP; PICOZZA, P; CODINO, A; MENICHELLI, M; GRIMANI, C; SALVATORI, I; MARINO, A</t>
  </si>
  <si>
    <t>A BALLOON FLIGHT FROM AN ANTARCTIC BASE TO GET THE BEST CONDITIONS IN THE SEARCH FOR COSMIC ANTIPROTONS</t>
  </si>
  <si>
    <t>NUOVO CIMENTO DELLA SOCIETA ITALIANA DI FISICA A-NUCLEI PARTICLES AND FIELDS</t>
  </si>
  <si>
    <t>UNIV TOR VERGATA, DIPARTIMENTO FIS, ROMA, ITALY; UNIV PERUGIA, DEPARTIMENTO FIS, I-06100 PERUGIA, ITALY; ENERGIA NUCL &amp; ENERGIA ALTERNAT, DIPARTIMENTO TIB, CASSACIA, ITALY</t>
  </si>
  <si>
    <t>University of Rome Tor Vergata; University of Perugia; Italian National Agency New Technical Energy &amp; Sustainable Economics Development</t>
  </si>
  <si>
    <t>BASINI, G (corresponding author), IST NAZL FIS NUCL, LAB NAZL FRASCATI, FRASCATI, ITALY.</t>
  </si>
  <si>
    <t>Morselli, Aldo/G-6769-2011; Menichelli, Mauro/AAQ-4026-2020; Grimani, Catia/AAC-6078-2020; Bernabei, Rita/C-1212-2016</t>
  </si>
  <si>
    <t>Morselli, Aldo/0000-0002-7704-9553; Menichelli, Mauro/0000-0002-9004-735X; Grimani, Catia/0000-0002-5467-6386; Bernabei, Rita/0000-0003-1786-5396</t>
  </si>
  <si>
    <t>EDITRICE COMPOSITORI BOLOGNA</t>
  </si>
  <si>
    <t>VIA STALINGRADO 97/2, I-40128 BOLOGNA, ITALY</t>
  </si>
  <si>
    <t>1124-1861</t>
  </si>
  <si>
    <t>NUOVO CIMENTO A</t>
  </si>
  <si>
    <t>Nuovo Cimento Soc. Ital. Fis. A-Nucl. Part. Fields</t>
  </si>
  <si>
    <t>10.1007/BF02848088</t>
  </si>
  <si>
    <t>Physics, Particles &amp; Fields</t>
  </si>
  <si>
    <t>U4705</t>
  </si>
  <si>
    <t>WOS:A1989U470500011</t>
  </si>
  <si>
    <t>ON THE NUTRITION OF 2 ANTARCTIC ACANTHONOTOZOMATIDAE (CRUSTACEA, AMPHIPODA) - GUT CONTENTS AND FUNCTIONAL-MORPHOLOGY OF MOUTHPARTS</t>
  </si>
  <si>
    <t>10.1007/BF00287425</t>
  </si>
  <si>
    <t>U2197</t>
  </si>
  <si>
    <t>WOS:A1989U219700003</t>
  </si>
  <si>
    <t>PAWLOWICZ, JM</t>
  </si>
  <si>
    <t>IDENTIFICATION AND QUANTIFICATION OF PROSTAGLANDINS IN ANTARCTIC KRILL (EUPHAUSIA-SUPERBA DANA)</t>
  </si>
  <si>
    <t>PAWLOWICZ, JM (corresponding author), POLISH ACAD SCI,INST BIOCHEM &amp; BIOPHYS,RAKOWIECKA 36,PL-02532 WARSAW,POLAND.</t>
  </si>
  <si>
    <t>10.1007/BF00287426</t>
  </si>
  <si>
    <t>WOS:A1989U219700004</t>
  </si>
  <si>
    <t>BUCHHOLZ, F</t>
  </si>
  <si>
    <t>MOLT CYCLE AND SEASONAL ACTIVITIES OF CHITINOLYTIC ENZYMES IN THE INTEGUMENT AND DIGESTIVE-TRACT OF THE ANTARCTIC KRILL, EUPHAUSIA-SUPERBA</t>
  </si>
  <si>
    <t>BUCHHOLZ, F (corresponding author), UNIV KIEL,INST MEERESKUNDE,MEERESZOOL ABT,DUSTERNBROOKER WEG 20,D-2300 KIEL 1,FED REP GER.</t>
  </si>
  <si>
    <t>10.1007/BF00287429</t>
  </si>
  <si>
    <t>WOS:A1989U219700007</t>
  </si>
  <si>
    <t>WHITEHEAD, MD</t>
  </si>
  <si>
    <t>MAXIMUM DIVING DEPTHS OF THE ADELIE PENGUIN, PYGOSCELIS-ADELIAE, DURING THE CHICK REARING PERIOD, IN PRYDZ BAY, ANTARCTICA</t>
  </si>
  <si>
    <t>AUSTRALIAN ANTARCTIC DIV,BIOL SECT,KINGSTON,TAS 7050,AUSTRALIA</t>
  </si>
  <si>
    <t>10.1007/BF00287432</t>
  </si>
  <si>
    <t>WOS:A1989U219700010</t>
  </si>
  <si>
    <t>EASTMAN, JT; DEVRIES, AL</t>
  </si>
  <si>
    <t>ULTRASTRUCTURE OF THE LIPID SAC WALL IN THE ANTARCTIC NOTOTHENIOID FISH PLEURAGRAMMA-ANTARCTICUM</t>
  </si>
  <si>
    <t>OHIO UNIV,COLL OSTEOPATH MED,ATHENS,OH 45701; UNIV ILLINOIS,DEPT PHYSIOL &amp; BIOPHYS,URBANA,IL 61801</t>
  </si>
  <si>
    <t>University System of Ohio; Ohio University; University of Illinois System; University of Illinois Urbana-Champaign</t>
  </si>
  <si>
    <t>EASTMAN, JT (corresponding author), OHIO UNIV,DEPT ZOOL &amp; BIOMED SCI MED,ATHENS,OH 45701, USA.</t>
  </si>
  <si>
    <t>Eastman, Joseph T/A-9786-2008; Eastman, Joseph T./O-6150-2019</t>
  </si>
  <si>
    <t>Eastman, Joseph T./0000-0003-3868-261X</t>
  </si>
  <si>
    <t>10.1007/BF00287433</t>
  </si>
  <si>
    <t>WOS:A1989U219700011</t>
  </si>
  <si>
    <t>GOLDSWORTHY, SD; SHAUGHNESSY, PD</t>
  </si>
  <si>
    <t>SUB-ANTARCTIC FUR SEALS ARCTOCEPHALUS-TROPICALIS AT HEARD-ISLAND</t>
  </si>
  <si>
    <t>CSIRO,DIV WILDLIFE &amp; ECOL,LYNEHAM,ACT 2602,AUSTRALIA</t>
  </si>
  <si>
    <t>Commonwealth Scientific &amp; Industrial Research Organisation (CSIRO)</t>
  </si>
  <si>
    <t>Shaughnessy, Peter/AAG-6689-2021</t>
  </si>
  <si>
    <t>Goldsworthy, Simon/0000-0003-4988-9085</t>
  </si>
  <si>
    <t>10.1007/BF00287434</t>
  </si>
  <si>
    <t>WOS:A1989U219700012</t>
  </si>
  <si>
    <t>GRAHAM, AL; ANNEXSTAD, JO</t>
  </si>
  <si>
    <t>ANTARCTIC METEORITES</t>
  </si>
  <si>
    <t>GRAHAM, AL (corresponding author), BRITISH MUSEUM NAT HIST,DEPT MINERAL,LONDON SW7 5BD,ENGLAND.</t>
  </si>
  <si>
    <t>10.1017/S0954102089000039</t>
  </si>
  <si>
    <t>CE361</t>
  </si>
  <si>
    <t>WOS:A1989CE36100001</t>
  </si>
  <si>
    <t>BROWN, CR</t>
  </si>
  <si>
    <t>ENERGY-REQUIREMENTS AND FOOD-CONSUMPTION OF EUDYPTES PENGUINS AT THE PRINCE-EDWARD-ISLANDS</t>
  </si>
  <si>
    <t>BROWN, CR (corresponding author), RHODES UNIV,DEPT ZOOL &amp; ENTOMOL,POB 94,GRAHAMSTOWN 6140,SOUTH AFRICA.</t>
  </si>
  <si>
    <t>10.1017/S0954102089000040</t>
  </si>
  <si>
    <t>WOS:A1989CE36100002</t>
  </si>
  <si>
    <t>CHOWN, SL</t>
  </si>
  <si>
    <t>HABITAT USE AND DIET AS BIOGEOGRAPHIC INDICATORS FOR SUB-ANTARCTIC ECTEMNORHININI (COLEOPTERA, CURCULIONIDAE)</t>
  </si>
  <si>
    <t>Chown, Steven/ABD-7646-2021; Chown, Steven L/H-3347-2011</t>
  </si>
  <si>
    <t>10.1017/S0954102089000052</t>
  </si>
  <si>
    <t>WOS:A1989CE36100003</t>
  </si>
  <si>
    <t>KAPPEN, L</t>
  </si>
  <si>
    <t>FIELD-MEASUREMENTS OF CARBON-DIOXIDE EXCHANGE OF THE ANTARCTIC LICHEN USNEA-SPHACELATA IN THE FROZEN STATE</t>
  </si>
  <si>
    <t>10.1017/S0954102089000064</t>
  </si>
  <si>
    <t>WOS:A1989CE36100004</t>
  </si>
  <si>
    <t>GEE, CT</t>
  </si>
  <si>
    <t>PERMIAN GLOSSOPTERIS AND ELATOCLADUS MEGAFOSSIL FLORAS FROM THE ENGLISH COAST, EASTERN ELLSWORTH LAND, ANTARCTICA</t>
  </si>
  <si>
    <t>GEE, CT (corresponding author), SWISS FED INST TECHNOL,INST GEOL,CH-8092 ZURICH,SWITZERLAND.</t>
  </si>
  <si>
    <t>10.1017/S0954102089000076</t>
  </si>
  <si>
    <t>WOS:A1989CE36100005</t>
  </si>
  <si>
    <t>HALL, K; CULLIS, A; MOREWOOD, C</t>
  </si>
  <si>
    <t>ANTARCTIC ROCK WEATHERING SIMULATIONS - SIMULATOR DESIGN, APPLICATION AND USE</t>
  </si>
  <si>
    <t>10.1017/S0954102089000088</t>
  </si>
  <si>
    <t>WOS:A1989CE36100006</t>
  </si>
  <si>
    <t>IVANOV, VL</t>
  </si>
  <si>
    <t>EVOLUTION OF ANTARCTIC PROSPECTIVE SEDIMENTARY BASINS</t>
  </si>
  <si>
    <t>IVANOV, VL (corresponding author), SEVMORGEOL,120 MOIKA,LENINGRAD 190121,USSR.</t>
  </si>
  <si>
    <t>10.1017/S095410208900009X</t>
  </si>
  <si>
    <t>WOS:A1989CE36100007</t>
  </si>
  <si>
    <t>RICHTER, M; THOMSON, MRA</t>
  </si>
  <si>
    <t>1ST ASPIDORHYNCHIDAE (PISCES, TELEOSTEI) FROM ANTARCTICA</t>
  </si>
  <si>
    <t>RICHTER, M (corresponding author), PONTIFICIA UNIV CATOLICA RIO GRANDE SUL,MUSEU CIENCIAS,AV IPIRANGA 6681,BR-90620 PORTO ALEGRE,RS,BRAZIL.</t>
  </si>
  <si>
    <t>10.1017/S0954102089000106</t>
  </si>
  <si>
    <t>WOS:A1989CE36100008</t>
  </si>
  <si>
    <t>MOBBS, SD; REES, JM</t>
  </si>
  <si>
    <t>STUDIES OF ATMOSPHERIC INTERNAL GRAVITY-WAVES AT HALLEY STATION, ANTARCTICA, USING RADIOSONDES</t>
  </si>
  <si>
    <t>MOBBS, SD (corresponding author), UNIV LEEDS,DEPT APPL MATH STUDIES,LEEDS LS2 9JT,W YORKSHIRE,ENGLAND.</t>
  </si>
  <si>
    <t>10.1017/S0954102089000118</t>
  </si>
  <si>
    <t>WOS:A1989CE36100009</t>
  </si>
  <si>
    <t>BERTRAM, GCL</t>
  </si>
  <si>
    <t>THE WICKED MATE - THE ANTARCTIC DIARY OF CAMPBELL,VICTOR - KING,HGR</t>
  </si>
  <si>
    <t>GEOGRAPHICAL JOURNAL</t>
  </si>
  <si>
    <t>ROYAL GEOGRAPHICAL SOC</t>
  </si>
  <si>
    <t>1 KENSINGTON GORE, LONDON, ENGLAND SW7 2AR</t>
  </si>
  <si>
    <t>0016-7398</t>
  </si>
  <si>
    <t>GEOGR J</t>
  </si>
  <si>
    <t>Geogr. J.</t>
  </si>
  <si>
    <t>10.2307/635397</t>
  </si>
  <si>
    <t>T9433</t>
  </si>
  <si>
    <t>WOS:A1989T943300021</t>
  </si>
  <si>
    <t>10.2307/635416</t>
  </si>
  <si>
    <t>WOS:A1989T943300040</t>
  </si>
  <si>
    <t>ULYEV, VA; CHERTOK, IM</t>
  </si>
  <si>
    <t>A CORRELATION METHOD TO DETERMINE THE ENERGY PARAMETERS OF PROTON FLUXES GIVING RISE TO PCA</t>
  </si>
  <si>
    <t>ACAD SCI USSR,INST TERR MAGNETISM IONOSPHERE &amp; RADIOWAVE PROPAGAT,AKADEMGORODOK,USSR</t>
  </si>
  <si>
    <t>Russian Academy of Sciences; Pushkov Institute of Terrestrial Magnetism, Ionosphere &amp; Radio Wave Propagation</t>
  </si>
  <si>
    <t>ULYEV, VA (corresponding author), ARCTIC &amp; ANTARCTIC RES INST,LENINGRAD,USSR.</t>
  </si>
  <si>
    <t>Chertok, Ilya/ABE-2974-2020</t>
  </si>
  <si>
    <t>MAR-APR</t>
  </si>
  <si>
    <t>U8956</t>
  </si>
  <si>
    <t>WOS:A1989U895600008</t>
  </si>
  <si>
    <t>KANONIDI, KD; FRANKKAMENETSKY, AV; SHEFTEL, VM; YAROSHENKO, AN</t>
  </si>
  <si>
    <t>THE SPACE-TIME DISTRIBUTION OF THE RELATIVE EZ-VARIATION IN THE HIGH-LATITUDE ZONE AS A FUNCTION OF THE MAGNETIC DISTURBANCE LEVEL</t>
  </si>
  <si>
    <t>ARCTIC &amp; ANTARCTIC RES INST,LENINGRAD,USSR; ROSTOV DON CONSTRUCT ENGN INST,ROSTOV DON,USSR</t>
  </si>
  <si>
    <t>Arctic &amp; Antarctic Research Institute; Don State Technical University</t>
  </si>
  <si>
    <t>KANONIDI, KD (corresponding author), ACAD SCI USSR,INST TERR MAGNETISM IONOSPHERE &amp; RADIOWAVE PROPAGAT,AKADEMGORODOK,USSR.</t>
  </si>
  <si>
    <t>WOS:A1989U895600037</t>
  </si>
  <si>
    <t>Froelich, PN; Mortlock, RA; Shemesh, A</t>
  </si>
  <si>
    <t>Froelich, P.; Mortlock, R.; Shemesh, A.</t>
  </si>
  <si>
    <t>INORGANIC GERMANIUM AND SILICA IN THE INDIAN OCEAN: BIOLOGICAL FRACTIONATION DURING (Ge/Si)OPAL FORMATION</t>
  </si>
  <si>
    <t>Hydrographic profiles of inorganic germanium and silica in the western Indian Ocean confirm the silicalike behavior of inorganic germanium in seawater. Combining all existing oceanic data (Indian, Atlantic, Pacific, Bering Sea and Antarctic), these new data provide an improved oceanic Ge to Si relationship: Ge(pM) = 0.699 +/- 0.004 x Si(mu M) + 3.6 +/- 0.4. Simple box models of the ocean demonstrate that the positive Ge intercept in this relationship results from biological fractionation of the Ge/Si ratio: Siliceous organisms discriminate against germanium during production of biogenic opal. This result is confirmed by (Ge/Si)(Opal) analyses of diatoms and radiolaria separated from siliceous oozes of Holocene core tops. A rapid rise in diatom-(Ge/Si)(Opal) recorded in an Antarctic piston core over the interval from the Last Glacial (18 thousand years before present) to the Holocene (present) suggests that biosiliceous productivity was lower and preformed silica concentrations were higher in Southern Ocean surface waters during glacial times.</t>
  </si>
  <si>
    <t>[Froelich, P.; Mortlock, R.; Shemesh, A.] Columbia Univ, Lamont Doherty Geol Observ, Dept Geol Sci, Palisades, NY 10964 USA</t>
  </si>
  <si>
    <t>Froelich, PN (corresponding author), Columbia Univ, Lamont Doherty Geol Observ, Dept Geol Sci, Palisades, NY 10964 USA.</t>
  </si>
  <si>
    <t>Mortlock, Richard/0000-0002-6019-5941</t>
  </si>
  <si>
    <t>American National Science Foundation [CE-87-11588]; British Natural Environment research Council [GR3/5514]; curating facilities of the L-DGO Deep-Sea Sample Repository is provided by the National Science F oundation [OCE-85-00232]; Office of Naval Research [014084-C-0132]; FSU Antarctic Core Facility is provided by the Office of Naval Research [C-1059]; Lamont-Doherty Geological observatorcy contributioN [4426]</t>
  </si>
  <si>
    <t>American National Science Foundation(National Science Foundation (NSF)); British Natural Environment research Council(UK Research &amp; Innovation (UKRI)Natural Environment Research Council (NERC)); curating facilities of the L-DGO Deep-Sea Sample Repository is provided by the National Science F oundation; Office of Naval Research(Office of Naval Research); FSU Antarctic Core Facility is provided by the Office of Naval Research(Office of Naval Research); Lamont-Doherty Geological observatorcy contributioN</t>
  </si>
  <si>
    <t>H. Elderfield and G. Klinkhammer collected the seawatesr Samplesd uring Darwin-15/86. Dennis Cassidy of the Florida State University Antarctic Core Facility, an Rusty Lotti of the-DGO Deep-Sea Sample Repository provided samples and assistance with piston core Eltanin 17-9. Diatom counts on separated size fractions of siliceou oozes were made by L. Burckle and C. Sancetta. Diatom and radiolaria counts on E17-9 were made by L. Burcklea ndJ. Hays(unpublishedda ta). F unding wasp rovided by the American National Science Foundation(nO CE-87-11588 to PNF) and by the British Natural Environment research Council(GR3/5514t o H. Elderfield). Support for the curating facilities of the L-DGO Deep-Sea Sample Repository is provided by the National Science F oundation(OCE-85-00232) and the Office of Naval Research(N (X) 014084-C-0132). Support for the FSU Antarctic Core Facility is provided by the Office of Naval Research(C-1059). This is Lamont-Doherty Geological observatorcy contributioN no. 4426.</t>
  </si>
  <si>
    <t>10.1029/GB003i001p00079</t>
  </si>
  <si>
    <t>V70AD</t>
  </si>
  <si>
    <t>WOS:000211478600006</t>
  </si>
  <si>
    <t>HAWES, I</t>
  </si>
  <si>
    <t>FILAMENTOUS GREEN-ALGAE IN FRESH-WATER STREAMS ON SIGNY ISLAND, ANTARCTICA</t>
  </si>
  <si>
    <t>HAWES, I (corresponding author), NAT ENVIRONM RES COUNCIL,BRITISH ANTARCTIC SURVEY,HIGH CROSS SITE,MADINGLEY RD,CAMBRIDGE CB3 0ET,ENGLAND.</t>
  </si>
  <si>
    <t>Hawes, Ian/0000-0003-2471-6903</t>
  </si>
  <si>
    <t>MAR 1</t>
  </si>
  <si>
    <t>10.1007/BF00031608</t>
  </si>
  <si>
    <t>T7786</t>
  </si>
  <si>
    <t>WOS:A1989T778600002</t>
  </si>
  <si>
    <t>HOWARDWILLIAMS, C; PRISCU, JC; VINCENT, WF</t>
  </si>
  <si>
    <t>NITROGEN DYNAMICS IN 2 ANTARCTIC STREAMS</t>
  </si>
  <si>
    <t>MONTANA STATE UNIV,DEPT BIOL,BOZEMAN,MT 59717</t>
  </si>
  <si>
    <t>Montana State University System; Montana State University Bozeman</t>
  </si>
  <si>
    <t>HOWARDWILLIAMS, C (corresponding author), DSIR,DIV MARINE &amp; FRESHWATER SCI,TAUPO RES LAB,BOX 415,TAUPO,NEW ZEALAND.</t>
  </si>
  <si>
    <t>10.1007/BF00031612</t>
  </si>
  <si>
    <t>WOS:A1989T778600006</t>
  </si>
  <si>
    <t>ELLISEVANS, JC; LEMON, ECG</t>
  </si>
  <si>
    <t>SOME ASPECTS OF IRON CYCLING IN MARITIME ANTARCTIC LAKES</t>
  </si>
  <si>
    <t>ELLISEVANS, JC (corresponding author), NAT ENVIRONM RES COUNCIL,BRITISH ANTARCTIC SURVEY,MADINGLEY RD,CAMBRIDGE CB3 0ET,ENGLAND.</t>
  </si>
  <si>
    <t>10.1007/BF00031618</t>
  </si>
  <si>
    <t>WOS:A1989T778600012</t>
  </si>
  <si>
    <t>PRISCU, JC</t>
  </si>
  <si>
    <t>PHOTON DEPENDENCE OF INORGANIC NITROGEN TRANSPORT BY PHYTOPLANKTON IN PERENNIALLY ICE-COVERED ANTARCTIC LAKES</t>
  </si>
  <si>
    <t>PRISCU, JC (corresponding author), MONTANA STATE UNIV,DEPT BIOL,BOZEMAN,MT 59717, USA.</t>
  </si>
  <si>
    <t>10.1007/BF00031620</t>
  </si>
  <si>
    <t>WOS:A1989T778600014</t>
  </si>
  <si>
    <t>CLARKE, A; ELLISEVANS, JC; SANDERS, MW; HOLMES, LJ</t>
  </si>
  <si>
    <t>PATTERNS OF ENERGY-STORAGE IN PSEUDOBOECKELLA-POPPEI (CRUSTACEA, COPEPODA) FROM 2 CONTRASTING LAKES ON SIGNY ISLAND, ANTARCTICA</t>
  </si>
  <si>
    <t>CLARKE, A (corresponding author), NAT ENVIRONM RES COUNCIL,BRITISH ANTARCTIC SURVEY,MADINGLEY RD,CAMBRIDGE CB3 0ET,ENGLAND.</t>
  </si>
  <si>
    <t>10.1007/BF00031621</t>
  </si>
  <si>
    <t>WOS:A1989T778600015</t>
  </si>
  <si>
    <t>BAYLY, IAE; ESLAKE, D</t>
  </si>
  <si>
    <t>VERTICAL DISTRIBUTIONS OF A PLANKTONIC HARPACTICOID AND A CALANOID (COPEPODA) IN A MEROMICTIC ANTARCTIC LAKE</t>
  </si>
  <si>
    <t>DEPT SCI,DIV ANTARCTIC,KINGSTON,TAS 7150,AUSTRALIA</t>
  </si>
  <si>
    <t>BAYLY, IAE (corresponding author), MONASH UNIV,DEPT ZOOL,CLAYTON,VIC 3168,AUSTRALIA.</t>
  </si>
  <si>
    <t>10.1007/BF00031623</t>
  </si>
  <si>
    <t>WOS:A1989T778600017</t>
  </si>
  <si>
    <t>GALLAGHER, JB; BURTON, HR; CALF, GE</t>
  </si>
  <si>
    <t>MEROMIXIS IN AN ANTARCTIC FJORD - A PRECURSOR TO MEROMICTIC LAKES ON AN ISOSTATICALLY RISING COASTLINE</t>
  </si>
  <si>
    <t>AUSTRALIAN ATOM ENERGY COMMISS,LUCAS HTS,NSW 2234,AUSTRALIA</t>
  </si>
  <si>
    <t>Australian Nuclear Science &amp; Technology Organisation</t>
  </si>
  <si>
    <t>GALLAGHER, JB (corresponding author), DEPT SCI,DIV ANTARCTIC,CHANNEL HIGHWAY,KINGSTON,TAS 7150,AUSTRALIA.</t>
  </si>
  <si>
    <t>Gallagher, John/JVP-1711-2024; Gallagher, John/R-7947-2018</t>
  </si>
  <si>
    <t>Gallagher, John/0000-0002-2622-0912</t>
  </si>
  <si>
    <t>10.1007/BF00031625</t>
  </si>
  <si>
    <t>WOS:A1989T778600019</t>
  </si>
  <si>
    <t>MATSUMOTO, GI</t>
  </si>
  <si>
    <t>BIOGEOCHEMICAL STUDY OF ORGANIC-SUBSTANCES IN ANTARCTIC LAKES</t>
  </si>
  <si>
    <t>10.1007/BF00031627</t>
  </si>
  <si>
    <t>WOS:A1989T778600021</t>
  </si>
  <si>
    <t>MATSUMOTO, GI; WATANUKI, K; TORRII, T</t>
  </si>
  <si>
    <t>VERTICAL-DISTRIBUTION OF ORGANIC-CONSTITUENTS IN AN ANTARCTIC LAKE - LAKE FRYXELL</t>
  </si>
  <si>
    <t>CHIBA INST TECHNOL,NARASHINO,CHIBA 275,JAPAN</t>
  </si>
  <si>
    <t>Chiba Institute of Technology</t>
  </si>
  <si>
    <t>10.1007/BF00031628</t>
  </si>
  <si>
    <t>WOS:A1989T778600022</t>
  </si>
  <si>
    <t>VINCENT, WF; ELLISEVANS, JC</t>
  </si>
  <si>
    <t>HIGH-LATITUDE LIMNOLOGY - PREFACE</t>
  </si>
  <si>
    <t>NAT ENVIRONM RES COUNCIL,BRITISH ANTARCTIC SURVEY,CAMBRIDGE,ENGLAND</t>
  </si>
  <si>
    <t>VINCENT, WF (corresponding author), DSIR,DIV MARINE &amp; FRESHWATER SCI,TAUPO RES LAB,TAUPO,NEW ZEALAND.</t>
  </si>
  <si>
    <t>Vincent, Warwick/AAH-6152-2019</t>
  </si>
  <si>
    <t>Vincent, Warwick/0000-0001-9055-1938</t>
  </si>
  <si>
    <t>R7</t>
  </si>
  <si>
    <t>R9</t>
  </si>
  <si>
    <t>WOS:A1989T778600001</t>
  </si>
  <si>
    <t>BECK, PJ</t>
  </si>
  <si>
    <t>INTERNATIONAL AFFAIRS</t>
  </si>
  <si>
    <t>OXFORD UNIV PRESS</t>
  </si>
  <si>
    <t>GREAT CLARENDON ST, OXFORD OX2 6DP, ENGLAND</t>
  </si>
  <si>
    <t>0020-5850</t>
  </si>
  <si>
    <t>1468-2346</t>
  </si>
  <si>
    <t>INT AFF</t>
  </si>
  <si>
    <t>Int. Aff.</t>
  </si>
  <si>
    <t>SPR</t>
  </si>
  <si>
    <t>International Relations</t>
  </si>
  <si>
    <t>U4086</t>
  </si>
  <si>
    <t>WOS:A1989U408600121</t>
  </si>
  <si>
    <t>BECK, PJ (corresponding author), KINGSTON POLYTECH, KINGSTON UPON THAMES KT1 2EE, SURREY, ENGLAND.</t>
  </si>
  <si>
    <t>WOS:A1989U408600120</t>
  </si>
  <si>
    <t>PYNE, SJ</t>
  </si>
  <si>
    <t>ANTARCTIC SCIENCE - WALTON,DWH</t>
  </si>
  <si>
    <t>ISIS</t>
  </si>
  <si>
    <t>PYNE, SJ (corresponding author), ARIZONA STATE UNIV,HIST,TEMPE,AZ 85287, USA.</t>
  </si>
  <si>
    <t>UNIV CHICAGO PRESS</t>
  </si>
  <si>
    <t>CHICAGO</t>
  </si>
  <si>
    <t>5720 S WOODLAWN AVE, CHICAGO, IL 60637</t>
  </si>
  <si>
    <t>0021-1753</t>
  </si>
  <si>
    <t>Isis</t>
  </si>
  <si>
    <t>10.1086/354958</t>
  </si>
  <si>
    <t>History &amp; Philosophy Of Science</t>
  </si>
  <si>
    <t>Social Science Citation Index (SSCI); Arts &amp; Humanities Citation Index (A&amp;HCI)</t>
  </si>
  <si>
    <t>History &amp; Philosophy of Science</t>
  </si>
  <si>
    <t>U2272</t>
  </si>
  <si>
    <t>WOS:A1989U227200047</t>
  </si>
  <si>
    <t>PANKHURST, NW; MONTGOMERY, JC</t>
  </si>
  <si>
    <t>VISUAL FUNCTION IN 4 ANTARCTIC NOTOTHENIID FISHES</t>
  </si>
  <si>
    <t>UNIV AUCKLAND,DEPT ZOOL,AUCKLAND,NEW ZEALAND</t>
  </si>
  <si>
    <t>PANKHURST, NW (corresponding author), UNIV AUCKLAND,LEIGH MARINE LAB,PRIVATE BAG,AUCKLAND,NEW ZEALAND.</t>
  </si>
  <si>
    <t>T7442</t>
  </si>
  <si>
    <t>WOS:A1989T744200020</t>
  </si>
  <si>
    <t>MARCHANT, HJ; BUCK, KR; GARRISON, DL; THOMSEN, HA</t>
  </si>
  <si>
    <t>MANTONIELLA IN ANTARCTIC WATERS INCLUDING THE DESCRIPTION OF MANTONIELLA-ANTARCTICA SP-NOV (PRASINOPHYCEAE)</t>
  </si>
  <si>
    <t>UNIV CALIF SANTA CRUZ,INST MARINE SCI,SANTA CRUZ,CA 95064; UNIV COPENHAGEN,INST SPOREPLANTER,DK-1353 COPENHAGEN K,DENMARK</t>
  </si>
  <si>
    <t>University of California System; University of California Santa Cruz; University of Copenhagen</t>
  </si>
  <si>
    <t>MARCHANT, HJ (corresponding author), AUSTRALIAN ANTARCT DIV,CHANNEL HIGHWAY,KINGSTON,TAS 7150,AUSTRALIA.</t>
  </si>
  <si>
    <t>10.1111/j.0022-3646.1989.00167.x</t>
  </si>
  <si>
    <t>T8866</t>
  </si>
  <si>
    <t>WOS:A1989T886600021</t>
  </si>
  <si>
    <t>MILNE, AJ; MILLAR, IL</t>
  </si>
  <si>
    <t>THE SIGNIFICANCE OF MID-PALEOZOIC BASEMENT IN GRAHAM LAND, ANTARCTIC PENINSULA</t>
  </si>
  <si>
    <t>JOURNAL OF THE GEOLOGICAL SOCIETY</t>
  </si>
  <si>
    <t>Millar, Ian L/F-1541-2010</t>
  </si>
  <si>
    <t>GEOLOGICAL SOC PUBL HOUSE</t>
  </si>
  <si>
    <t>UNIT 7, BRASSMILL ENTERPRISE CENTRE, BATH, AVON, ENGLAND BA1 3JN</t>
  </si>
  <si>
    <t>0016-7649</t>
  </si>
  <si>
    <t>J GEOL SOC LONDON</t>
  </si>
  <si>
    <t>J. Geol. Soc.</t>
  </si>
  <si>
    <t>10.1144/gsjgs.146.2.0207</t>
  </si>
  <si>
    <t>AP973</t>
  </si>
  <si>
    <t>WOS:A1989AP97300001</t>
  </si>
  <si>
    <t>HAMNER, WM; HAMNER, PP; OBST, BS; CARLETON, JH</t>
  </si>
  <si>
    <t>FIELD OBSERVATIONS ON THE ONTOGENY OF SCHOOLING OF EUPHAUSIA-SUPERBA FURCILIAE AND ITS RELATIONSHIP TO ICE IN ANTARCTIC WATERS</t>
  </si>
  <si>
    <t>AUSTRALIAN INST MARINE SCI,TOWNSVILLE,QLD 4810,AUSTRALIA</t>
  </si>
  <si>
    <t>Australian Institute of Marine Science</t>
  </si>
  <si>
    <t>HAMNER, WM (corresponding author), UNIV CALIF LOS ANGELES,DEPT BIOL,LOS ANGELES,CA 90024, USA.</t>
  </si>
  <si>
    <t>10.4319/lo.1989.34.2.0451</t>
  </si>
  <si>
    <t>U5388</t>
  </si>
  <si>
    <t>WOS:A1989U538800017</t>
  </si>
  <si>
    <t>HARVEY, RP; CASSIDY, WA</t>
  </si>
  <si>
    <t>A STATISTICAL COMPARISON OF ANTARCTIC FINDS AND MODERN FALLS - MASS FREQUENCY-DISTRIBUTIONS AND RELATIVE ABUNDANCE BY TYPE</t>
  </si>
  <si>
    <t>HARVEY, RP (corresponding author), UNIV PITTSBURGH,DEPT GEOL &amp; PLANETARY SCI,PITTSBURGH,PA 15260, USA.</t>
  </si>
  <si>
    <t>10.1111/j.1945-5100.1989.tb00935.x</t>
  </si>
  <si>
    <t>AB980</t>
  </si>
  <si>
    <t>WOS:A1989AB98000002</t>
  </si>
  <si>
    <t>SALTER, PRS; MERRICK, SD</t>
  </si>
  <si>
    <t>A NOTE ON FORECASTING FOR THE AIRBORNE ANTARCTIC OZONE EXPERIMENT</t>
  </si>
  <si>
    <t>METEOROLOGICAL MAGAZINE</t>
  </si>
  <si>
    <t>SALTER, PRS (corresponding author), METEOROL OFF,LONDON RD,BRACKNELL RB12 2SZ,BERKS,ENGLAND.</t>
  </si>
  <si>
    <t>BRACKNELL</t>
  </si>
  <si>
    <t>METEOROLOGICAL OFFICE LONDON RD, BRACKNELL, BERKS, ENGLAND RG12 2SZ</t>
  </si>
  <si>
    <t>0026-1149</t>
  </si>
  <si>
    <t>METEOROL MAG</t>
  </si>
  <si>
    <t>T5237</t>
  </si>
  <si>
    <t>WOS:A1989T523700004</t>
  </si>
  <si>
    <t>CINELLI, F; MENDOZA, ML; CABIOCH, J</t>
  </si>
  <si>
    <t>SOME SPECIES OF CORALLINACEAE (RHODOPHYTA) COLLECTED IN THE ANTARCTIC</t>
  </si>
  <si>
    <t>French</t>
  </si>
  <si>
    <t>CONSEJO NACL INVEST CIENTIF &amp; TECN,RA-9410,USHUAIA,ARGENTINA; STN MARINE ENDOUME,F-13007 MARSEILLE,FRANCE</t>
  </si>
  <si>
    <t>Consejo Nacional de Investigaciones Cientificas y Tecnicas (CONICET); Aix-Marseille Universite</t>
  </si>
  <si>
    <t>CINELLI, F (corresponding author), UNIV PISA,DIPARTIMENTO SCI AMBIENTE,VIA VOLTA 6,I-56100 PISA,ITALY.</t>
  </si>
  <si>
    <t>10.2216/i0031-8884-28-1-136.1</t>
  </si>
  <si>
    <t>T7689</t>
  </si>
  <si>
    <t>WOS:A1989T768900012</t>
  </si>
  <si>
    <t>SAXTON, JM; SMITH, AJ</t>
  </si>
  <si>
    <t>QUIET TIME PLASMASPHERIC ELECTRIC-FIELDS AND PLASMASPHERE IONOSPHERE COUPLING FLUXES AT L = 2.5</t>
  </si>
  <si>
    <t>SAXTON, JM (corresponding author), UNIV SHEFFIELD,DEPT PHYS,SHEFFIELD S3 7RH,S YORKSHIRE,ENGLAND.</t>
  </si>
  <si>
    <t>10.1016/0032-0633(89)90025-1</t>
  </si>
  <si>
    <t>U2281</t>
  </si>
  <si>
    <t>WOS:A1989U228100004</t>
  </si>
  <si>
    <t>HUBOLD, G; TOMO, AP</t>
  </si>
  <si>
    <t>AGE AND GROWTH OF ANTARCTIC SILVERFISH PLEURAGRAMMA-ANTARCTICUM BOULENGER, 1902, FROM THE SOUTHERN WEDDELL SEA AND ANTARCTIC PENINSULA</t>
  </si>
  <si>
    <t>HUBOLD, G (corresponding author), UNIV KIEL,INST POLAROKOL,OLSHAUSENSTR 40,D-2300 KIEL 1,FED REP GER.</t>
  </si>
  <si>
    <t>10.1007/BF00263768</t>
  </si>
  <si>
    <t>T7693</t>
  </si>
  <si>
    <t>WOS:A1989T769300001</t>
  </si>
  <si>
    <t>LANCRAFT, TM; TORRES, JJ; HOPKINS, TL</t>
  </si>
  <si>
    <t>MICRONEKTON AND MACROZOOPLANKTON IN THE OPEN WATERS NEAR ANTARCTIC ICE EDGE ZONES (AMERIEZ-1983 AND AMERIEZ-1986)</t>
  </si>
  <si>
    <t>LANCRAFT, TM (corresponding author), UNIV S FLORIDA,DEPT MARINE SCI,140 7TH AVE S,ST PETERSBURG,FL 33701, USA.</t>
  </si>
  <si>
    <t>10.1007/BF00263770</t>
  </si>
  <si>
    <t>WOS:A1989T769300003</t>
  </si>
  <si>
    <t>MORTAINBERTRAND, A</t>
  </si>
  <si>
    <t>EFFECTS OF LIGHT FLUCTUATIONS ON THE GROWTH AND PRODUCTIVITY OF ANTARCTIC DIATOMS IN CULTURE</t>
  </si>
  <si>
    <t>UNIV PIERRE &amp; MARIE CURIE,LAB ARAGO,UA 117,F-66500 BANYULS SUR MER,FRANCE</t>
  </si>
  <si>
    <t>Sorbonne Universite</t>
  </si>
  <si>
    <t>10.1007/BF00263772</t>
  </si>
  <si>
    <t>WOS:A1989T769300005</t>
  </si>
  <si>
    <t>BERMAN, MS; MCVEY, AL; ETTERSHANK, G</t>
  </si>
  <si>
    <t>AGE-DETERMINATION OF ANTARCTIC KRILL USING FLUORESCENCE AND IMAGE-ANALYSIS OF SIZE</t>
  </si>
  <si>
    <t>MONASH UNIV,DEPT ZOOL,CLAYTON,VIC 3168,AUSTRALIA</t>
  </si>
  <si>
    <t>BERMAN, MS (corresponding author), NATL MARINE FISHERIES SERV,NARRAGANSETT LAB,S FERRY RD,NARRAGANSETT,RI 02882, USA.</t>
  </si>
  <si>
    <t>10.1007/BF00263775</t>
  </si>
  <si>
    <t>WOS:A1989T769300008</t>
  </si>
  <si>
    <t>WILLIAMS, IP; GREEN, SF; ANDREWS, PJ; COWLEY, SWH; HENDRIE, MJ; HUGHES, DW; JOHNSTONE, AD; MCDONNELL, JAM; SHANKLIN, JD; WALLIS, MK; ZARNECKI, JC</t>
  </si>
  <si>
    <t>THE UK CONTRIBUTION TO OBSERVATIONS OF COMET HALLEY</t>
  </si>
  <si>
    <t>UNIV KENT,PHYS LAB,SPACE SCI UNIT,CANTERBURY CT2 7NR,KENT,ENGLAND; ROYAL GREENWICH OBSERV,HAILSHAM BN27 1RP,E SUSSEX,ENGLAND; UNIV LONDON IMPERIAL COLL SCI &amp; TECHNOL,BLACKETT LAB,LONDON SW7 2BZ,ENGLAND; UNIV SHEFFIELD,DEPT PHYS,SHEFFIELD S3 7RH,S YORKSHIRE,ENGLAND; UNIV LONDON UNIV COLL,MULLARD SPACE SCI LAB,LONDON WC1E 6BT,ENGLAND; BRITISH ANTARCTIC SURVEY,CAMBRIDGE CB3 0ET,ENGLAND; UNIV WALES UNIV COLL CARDIFF,DEPT APPL MATH &amp; ASTRON,CARDIFF CF1 1XL,S GLAM,WALES</t>
  </si>
  <si>
    <t>University of Kent; University of Cambridge; Imperial College London; University of Sheffield; University of London; University College London; UK Research &amp; Innovation (UKRI); Natural Environment Research Council (NERC); NERC British Antarctic Survey; Cardiff University</t>
  </si>
  <si>
    <t>WILLIAMS, IP (corresponding author), UNIV LONDON QUEEN MARY COLL,SCH MATH SCI,MILE END RD,LONDON E1 4NS,ENGLAND.</t>
  </si>
  <si>
    <t>Green, Simon F./C-7408-2009</t>
  </si>
  <si>
    <t>Green, Simon F./0000-0002-9153-9786</t>
  </si>
  <si>
    <t>T7451</t>
  </si>
  <si>
    <t>WOS:A1989T745100002</t>
  </si>
  <si>
    <t>DENTON, GH; BURCKLE, LH</t>
  </si>
  <si>
    <t>ANTARCTIC ISSUE</t>
  </si>
  <si>
    <t>QUATERNARY RESEARCH</t>
  </si>
  <si>
    <t>ACADEMIC PRESS INC JNL-COMP SUBSCRIPTIONS</t>
  </si>
  <si>
    <t>SAN DIEGO</t>
  </si>
  <si>
    <t>525 B ST, STE 1900, SAN DIEGO, CA 92101-4495</t>
  </si>
  <si>
    <t>0033-5894</t>
  </si>
  <si>
    <t>QUATERNARY RES</t>
  </si>
  <si>
    <t>Quat. Res.</t>
  </si>
  <si>
    <t>10.1016/0033-5894(89)90001-X</t>
  </si>
  <si>
    <t>U1879</t>
  </si>
  <si>
    <t>WOS:A1989U187900001</t>
  </si>
  <si>
    <t>PAYNE, AJ; SUGDEN, DE; CLAPPERTON, CM</t>
  </si>
  <si>
    <t>MODELING THE GROWTH AND DECAY OF THE ANTARCTIC PENINSULA ICE-SHEET</t>
  </si>
  <si>
    <t>PAYNE, AJ (corresponding author), UNIV EDINBURGH,DEPT GEOG,EDINBURGH EH8 9XP,SCOTLAND.</t>
  </si>
  <si>
    <t>payne, antony/A-8916-2008</t>
  </si>
  <si>
    <t>payne, antony/0000-0001-8825-8425</t>
  </si>
  <si>
    <t>10.1016/0033-5894(89)90002-1</t>
  </si>
  <si>
    <t>WOS:A1989U187900002</t>
  </si>
  <si>
    <t>JOUZEL, J; RAISBECK, G; BENOIST, JP; YIOU, F; LORIUS, C; RAYNAUD, D; PETIT, JR; BARKOV, NI; KOROTKEVITCH, YS; KOTLYAKOV, VM</t>
  </si>
  <si>
    <t>A COMPARISON OF DEEP ANTARCTIC ICE CORES AND THEIR IMPLICATIONS FOR CLIMATE BETWEEN 65,000 AND 15,000 YEARS AGO</t>
  </si>
  <si>
    <t>ANTARCTIC RES INST,LENINGRAD 199226,USSR; CTR SPECTROMETRIE NUCL &amp; SPECTROMETRIE MASSE,LAB RENE IBERNAS,F-91406 ORSAY,FRANCE; ACAD SCI USSR,INST GEOG,MOSCOW 109107,USSR; LAB GLACIOL &amp; GEOPHYS ENVIRONM,F-38402 ST MARTIN HERES,FRANCE</t>
  </si>
  <si>
    <t>Universite Paris Saclay; Russian Academy of Sciences; Institute of Geography, Russian Academy of Sciences</t>
  </si>
  <si>
    <t>JOUZEL, J (corresponding author), CENS,CEA,GEOCHIM ISOTOP LAB,IRDI,DESICP,DEPT PHYSICACHIM,F-91191 GIF SUR YVETTE,FRANCE.</t>
  </si>
  <si>
    <t>10.1016/0033-5894(89)90003-3</t>
  </si>
  <si>
    <t>WOS:A1989U187900003</t>
  </si>
  <si>
    <t>KENNEDY, DS; ANDERSON, JB</t>
  </si>
  <si>
    <t>GLACIAL-MARINE SEDIMENTATION AND QUATERNARY GLACIAL HISTORY OF MARGUERITE BAY, ANTARCTIC PENINSULA</t>
  </si>
  <si>
    <t>RICE UNIV,DEPT GEOL &amp; GEOPHYS,POB 1892,HOUSTON,TX 77251</t>
  </si>
  <si>
    <t>Rice University</t>
  </si>
  <si>
    <t>Anderson, John/B-1011-2012</t>
  </si>
  <si>
    <t>10.1016/0033-5894(89)90008-2</t>
  </si>
  <si>
    <t>WOS:A1989U187900008</t>
  </si>
  <si>
    <t>DOMACK, EW; JULL, AJT; ANDERSON, JB; LINICK, TW; WILLIAMS, CR</t>
  </si>
  <si>
    <t>APPLICATION OF TANDEM ACCELERATOR MASS-SPECTROMETER DATING TO LATE PLEISTOCENE HOLOCENE SEDIMENTS OF THE EAST ANTARCTIC CONTINENTAL-SHELF</t>
  </si>
  <si>
    <t>UNIV ARIZONA,DEPT PHYS,TUCSON,AZ 85721; RICE UNIV,DEPT GEOL &amp; GEOPHYS,HOUSTON,TX 77251</t>
  </si>
  <si>
    <t>University of Arizona; Rice University</t>
  </si>
  <si>
    <t>DOMACK, EW (corresponding author), HAMILTON COLL,DEPT GEOL,CLINTON,NY 13323, USA.</t>
  </si>
  <si>
    <t>10.1016/0033-5894(89)90009-4</t>
  </si>
  <si>
    <t>WOS:A1989U187900009</t>
  </si>
  <si>
    <t>SHEMESH, A; BURCKLE, LH; FROELICH, PN</t>
  </si>
  <si>
    <t>DISSOLUTION AND PRESERVATION OF ANTARCTIC DIATOMS AND THE EFFECT ON SEDIMENT THANATOCOENOSES</t>
  </si>
  <si>
    <t>COLUMBIA UNIV, LAMONT DOHERTY GEOL OBSERV, PALISADES, NY 10964 USA</t>
  </si>
  <si>
    <t>32 AVENUE OF THE AMERICAS, NEW YORK, NY 10013-2473 USA</t>
  </si>
  <si>
    <t>1096-0287</t>
  </si>
  <si>
    <t>10.1016/0033-5894(89)90010-0</t>
  </si>
  <si>
    <t>WOS:A1989U187900010</t>
  </si>
  <si>
    <t>COLWELL, RR; MACDONELL, MT; SWARTZ, D</t>
  </si>
  <si>
    <t>IDENTIFICATION OF AN ANTARCTIC ENDOLITHIC MICROORGANISM BY 5S-RRNA SEQUENCE-ANALYSIS</t>
  </si>
  <si>
    <t>SYSTEMATIC AND APPLIED MICROBIOLOGY</t>
  </si>
  <si>
    <t>AMBIS SYST, SAN DIEGO, CA 92123 USA; UNIV MARYLAND, SEA GRANT COLL, COLLEGE PK, MD 20742 USA</t>
  </si>
  <si>
    <t>University System of Maryland; University of Maryland College Park</t>
  </si>
  <si>
    <t>COLWELL, RR (corresponding author), UNIV MARYLAND, DEPT MICROBIOL, COLLEGE PK, MD 20742 USA.</t>
  </si>
  <si>
    <t>ELSEVIER GMBH, URBAN &amp; FISCHER VERLAG</t>
  </si>
  <si>
    <t>OFFICE JENA, P O BOX 100537, 07705 JENA, GERMANY</t>
  </si>
  <si>
    <t>0723-2020</t>
  </si>
  <si>
    <t>SYST APPL MICROBIOL</t>
  </si>
  <si>
    <t>Syst. Appl. Microbiol.</t>
  </si>
  <si>
    <t>10.1016/S0723-2020(89)80059-1</t>
  </si>
  <si>
    <t>Biotechnology &amp; Applied Microbiology; Microbiology</t>
  </si>
  <si>
    <t>U5428</t>
  </si>
  <si>
    <t>WOS:A1989U542800013</t>
  </si>
  <si>
    <t>ANDREACH, RJ</t>
  </si>
  <si>
    <t>TALLY 'TERRA NOVA' + PLAY BY TALLY,TED ON SCOTT,ROBERT AND THE DOOMED BRITISH ANTARCTIC EXPEDITION - FROM HISTORICAL JOURNALS TO EXISTENTIAL JOURNEY</t>
  </si>
  <si>
    <t>TWENTIETH CENTURY LITERATURE</t>
  </si>
  <si>
    <t>HOFSTRA UNIV PRESS</t>
  </si>
  <si>
    <t>HEMPSTEAD</t>
  </si>
  <si>
    <t>TWENTIETH CENTURY LITERATURE, HEMPSTEAD, NY 11550</t>
  </si>
  <si>
    <t>0041-462X</t>
  </si>
  <si>
    <t>TWENTIETH CENT LIT</t>
  </si>
  <si>
    <t>Twentieth Century Lit.</t>
  </si>
  <si>
    <t>Literature</t>
  </si>
  <si>
    <t>AH362</t>
  </si>
  <si>
    <t>WOS:A1989AH36200004</t>
  </si>
  <si>
    <t>BURMESTER, HC</t>
  </si>
  <si>
    <t>LIABILITY FOR DAMAGE FROM ANTARCTIC MINERAL-RESOURCE ACTIVITIES</t>
  </si>
  <si>
    <t>VIRGINIA JOURNAL OF INTERNATIONAL LAW</t>
  </si>
  <si>
    <t>UNIV VIRGINIA</t>
  </si>
  <si>
    <t>CHARLOTTESVILLE</t>
  </si>
  <si>
    <t>SCHOOL LAW, CHARLOTTESVILLE, VA 22901</t>
  </si>
  <si>
    <t>0042-6571</t>
  </si>
  <si>
    <t>VA J INT LAW</t>
  </si>
  <si>
    <t>AY944</t>
  </si>
  <si>
    <t>WOS:A1989AY94400002</t>
  </si>
  <si>
    <t>MORRIS, EM</t>
  </si>
  <si>
    <t>TURBULENT TRANSFER OVER SNOW AND ICE</t>
  </si>
  <si>
    <t>JOURNAL OF HYDROLOGY</t>
  </si>
  <si>
    <t>BRITISH ANTARCTIC SURVEY, NERC, MADINGLY RD, CAMBRIDGE CB3 0ET, ENGLAND.</t>
  </si>
  <si>
    <t>0022-1694</t>
  </si>
  <si>
    <t>1879-2707</t>
  </si>
  <si>
    <t>J HYDROL</t>
  </si>
  <si>
    <t>J. Hydrol.</t>
  </si>
  <si>
    <t>FEB 28</t>
  </si>
  <si>
    <t>10.1016/0022-1694(89)90105-4</t>
  </si>
  <si>
    <t>Engineering, Civil; Geosciences, Multidisciplinary; Water Resources</t>
  </si>
  <si>
    <t>Engineering; Geology; Water Resources</t>
  </si>
  <si>
    <t>T5357</t>
  </si>
  <si>
    <t>WOS:A1989T535700001</t>
  </si>
  <si>
    <t>ANDER, ME; ZUMBERGE, MA; LAUTZENHISER, T; PARKER, RL; AIKEN, CLV; GORMAN, MR; NIETO, MM; COOPER, APR; FERGUSON, JF; FISHER, E; MCMECHAN, GA; SASAGAWA, G; STEVENSON, JM; BACKUS, G; CHAVE, AD; GREER, J; HAMMER, P; HANSEN, BL; HILDEBRAND, JA; KELTY, JR; SIDLES, C; WIRTZ, J</t>
  </si>
  <si>
    <t>TEST OF NEWTONS INVERSE-SQUARE LAW IN THE GREENLAND ICE CAP</t>
  </si>
  <si>
    <t>PHYSICAL REVIEW LETTERS</t>
  </si>
  <si>
    <t>UNIV CALIF SAN DIEGO,SCRIPPS INST OCEANOG,LA JOLLA,CA 92093; AMOCO PROD CO,TULSA,OK 74102; UNIV TEXAS DALLAS,RICHARDSON,TX 75080; CAMBRIDGE UNIV,SCOTT POLAR RES INST,CAMBRIDGE CB2 1ER,ENGLAND; BRITISH ANTARCTIC SURVEY,CAMBRIDGE CB3 0ET,ENGLAND; AT&amp;T BELL LABS,MURRAY HILL,NJ 07974; UNIV COLORADO,NOAA,COOPERAT INST RES ENVIRONM SCI,UNIV NAUSTAR CONSORTIUM,BOULDER,CO 80309; UNIV NEBRASKA,POLAR ICE CORING OFF,LINCOLN,NE 68588</t>
  </si>
  <si>
    <t>University of California System; University of California San Diego; Scripps Institution of Oceanography; BP; University of Texas System; University of Texas Dallas; University of Cambridge; UK Research &amp; Innovation (UKRI); Natural Environment Research Council (NERC); NERC British Antarctic Survey; Nokia Corporation; Nokia Bell Labs; AT&amp;T; National Oceanic Atmospheric Admin (NOAA) - USA; University of Colorado System; University of Colorado Boulder; University of Nebraska System; University of Nebraska Lincoln</t>
  </si>
  <si>
    <t>ANDER, ME (corresponding author), UNIV CALIF LOS ALAMOS NATL LAB,LOS ALAMOS,NM 87545, USA.</t>
  </si>
  <si>
    <t>Hildebrand, John A/ABA-6213-2022</t>
  </si>
  <si>
    <t>Hildebrand, John A/0000-0002-5418-9799; Chave, Alan/0000-0002-2460-1172</t>
  </si>
  <si>
    <t>AMERICAN PHYSICAL SOC</t>
  </si>
  <si>
    <t>COLLEGE PK</t>
  </si>
  <si>
    <t>ONE PHYSICS ELLIPSE, COLLEGE PK, MD 20740-3844 USA</t>
  </si>
  <si>
    <t>0031-9007</t>
  </si>
  <si>
    <t>PHYS REV LETT</t>
  </si>
  <si>
    <t>Phys. Rev. Lett.</t>
  </si>
  <si>
    <t>FEB 27</t>
  </si>
  <si>
    <t>10.1103/PhysRevLett.62.985</t>
  </si>
  <si>
    <t>T3716</t>
  </si>
  <si>
    <t>WOS:A1989T371600002</t>
  </si>
  <si>
    <t>INOUE, J</t>
  </si>
  <si>
    <t>SURFACE DRAG OVER THE SNOW SURFACE OF THE ANTARCTIC PLATEAU .1. FACTORS CONTROLLING SURFACE DRAG OVER THE KATABATIC WIND REGION</t>
  </si>
  <si>
    <t>KYOTO UNIV, DISASTER PREVENT RES INST, UJI, KYOTO 611, JAPAN.</t>
  </si>
  <si>
    <t>10.1029/JD094iD02p02207</t>
  </si>
  <si>
    <t>T3251</t>
  </si>
  <si>
    <t>WOS:A1989T325100004</t>
  </si>
  <si>
    <t>SURFACE DRAG OVER THE SNOW SURFACE OF THE ANTARCTIC PLATEAU .2. SEASONAL CHANGE OF SURFACE DRAG IN THE KATABATIC WIND REGION</t>
  </si>
  <si>
    <t>INOUE, J (corresponding author), KYOTO UNIV,DISASTER PREVENT RES INST,UJI,KYOTO 611,JAPAN.</t>
  </si>
  <si>
    <t>10.1029/JD094iD02p02219</t>
  </si>
  <si>
    <t>WOS:A1989T325100005</t>
  </si>
  <si>
    <t>DAVINO, R; DIPRISCO, G</t>
  </si>
  <si>
    <t>HEMOGLOBIN FROM THE ANTARCTIC FISH NOTOTHENIA-CORIICEPS-NEGLECTA .1. PURIFICATION AND CHARACTERIZATION</t>
  </si>
  <si>
    <t>EUROPEAN JOURNAL OF BIOCHEMISTRY</t>
  </si>
  <si>
    <t>CNR,INST PROT BIOCHEM &amp; ENZYMOL,VIA TOIANO 6,I-80072 ARCO FELICE,ITALY</t>
  </si>
  <si>
    <t>Consiglio Nazionale delle Ricerche (CNR); Istituto di Biochimica delle Proteine (IBP-CNR)</t>
  </si>
  <si>
    <t>0014-2956</t>
  </si>
  <si>
    <t>EUR J BIOCHEM</t>
  </si>
  <si>
    <t>Eur. J. Biochem.</t>
  </si>
  <si>
    <t>10.1111/j.1432-1033.1989.tb14603.x</t>
  </si>
  <si>
    <t>T3718</t>
  </si>
  <si>
    <t>WOS:A1989T371800024</t>
  </si>
  <si>
    <t>DAVINO, R; CARUSO, C; ROMANO, M; CAMARDELLA, L; RUTIGLIANO, B; DIPRISCO, G</t>
  </si>
  <si>
    <t>HEMOGLOBIN FROM THE ANTARCTIC FISH NOTOTHENIA-CORIICEPS-NEGLECTA .2. AMINO-ACID SEQUENCE OF THE ALPHA-CHAIN OF HB-1</t>
  </si>
  <si>
    <t>10.1111/j.1432-1033.1989.tb14604.x</t>
  </si>
  <si>
    <t>WOS:A1989T371800025</t>
  </si>
  <si>
    <t>ANTARCTIC OZONE DISAPPEARS IN LOWER STRATOSPHERE</t>
  </si>
  <si>
    <t>FEB 11</t>
  </si>
  <si>
    <t>T1827</t>
  </si>
  <si>
    <t>WOS:A1989T182700015</t>
  </si>
  <si>
    <t>BARINAGA, M; LINDLEY, D</t>
  </si>
  <si>
    <t>WRECKED SHIP CAUSES DAMAGE TO ANTARCTIC ECOSYSTEM</t>
  </si>
  <si>
    <t>FEB 9</t>
  </si>
  <si>
    <t>10.1038/337495a0</t>
  </si>
  <si>
    <t>T1737</t>
  </si>
  <si>
    <t>WOS:A1989T173700013</t>
  </si>
  <si>
    <t>BATIFOL, F; BOUTRON, C; DEANGELIS, M</t>
  </si>
  <si>
    <t>CHANGES IN COPPER, ZINC AND CADMIUM CONCENTRATION IN ANTARCTIC ICE DURING THE PAST 40,000 YEARS</t>
  </si>
  <si>
    <t>DOMAINE UNIV,CNRS,GLACIOL &amp; GEOPHYS ENVIRONM LAB,BP96,F-38042 ST MARTIN HERES,FRANCE; UNIV GRENOBLE 1,UFR PHYS,F-38402 ST MARTIN HERES,FRANCE</t>
  </si>
  <si>
    <t>Communaute Universite Grenoble Alpes; Universite Grenoble Alpes (UGA); Centre National de la Recherche Scientifique (CNRS); Communaute Universite Grenoble Alpes; Universite Grenoble Alpes (UGA)</t>
  </si>
  <si>
    <t>10.1038/337544a0</t>
  </si>
  <si>
    <t>WOS:A1989T173700061</t>
  </si>
  <si>
    <t>NEW COMPLAINTS ABOUT UNITED-STATES WASTE IN THE ANTARCTIC</t>
  </si>
  <si>
    <t>FEB 2</t>
  </si>
  <si>
    <t>10.1038/337399c0</t>
  </si>
  <si>
    <t>T0720</t>
  </si>
  <si>
    <t>WOS:A1989T072000014</t>
  </si>
  <si>
    <t>ABELL, PI</t>
  </si>
  <si>
    <t>ANTARCTIC HERO</t>
  </si>
  <si>
    <t>ABELL, PI (corresponding author), UNIV RHODE ISL,DEPT CHEM,PASTORE CHEM LAB,KINGSTON,RI 02881, USA.</t>
  </si>
  <si>
    <t>10.1038/337402b0</t>
  </si>
  <si>
    <t>WOS:A1989T072000021</t>
  </si>
  <si>
    <t>HOFMANN, DJ</t>
  </si>
  <si>
    <t>DIRECT OZONE DEPLETION IN SPRINGTIME ANTARCTIC LOWER STRATOSPHERIC CLOUDS</t>
  </si>
  <si>
    <t>10.1038/337447a0</t>
  </si>
  <si>
    <t>WOS:A1989T072000061</t>
  </si>
  <si>
    <t>WARSHAUER, DM; DICK, EC; MANDEL, AD; FLYNN, TC; JERDE, RS</t>
  </si>
  <si>
    <t>RHINOVIRUS INFECTIONS IN AN ISOLATED ANTARCTIC STATION - TRANSMISSION OF THE VIRUSES AND SUSCEPTIBILITY OF THE POPULATION</t>
  </si>
  <si>
    <t>AMERICAN JOURNAL OF EPIDEMIOLOGY</t>
  </si>
  <si>
    <t>UNIV WISCONSIN,SCH MED,DEPT PREVENT MED,517 STOVALL BLDG,465 HENRY MALL,MADISON,WI 53706; NASA,AMES RES CTR,MOFFETT FIELD,CA 94035; USN,SUPPORT FORCE ANTARCTICA,PT HUENEME,CA</t>
  </si>
  <si>
    <t>University of Wisconsin System; University of Wisconsin Madison; National Aeronautics &amp; Space Administration (NASA); NASA Ames Research Center; United States Department of Defense; United States Navy</t>
  </si>
  <si>
    <t>JOHNS HOPKINS UNIV PRESS</t>
  </si>
  <si>
    <t>BALTIMORE</t>
  </si>
  <si>
    <t>JOURNALS PUBLISHING DIVISION, 2715 NORTH CHARLES ST, BALTIMORE, MD 21218-4319</t>
  </si>
  <si>
    <t>0002-9262</t>
  </si>
  <si>
    <t>AM J EPIDEMIOL</t>
  </si>
  <si>
    <t>Am. J. Epidemiol.</t>
  </si>
  <si>
    <t>10.1093/oxfordjournals.aje.a115136</t>
  </si>
  <si>
    <t>Public, Environmental &amp; Occupational Health</t>
  </si>
  <si>
    <t>R9535</t>
  </si>
  <si>
    <t>WOS:A1989R953500008</t>
  </si>
  <si>
    <t>BUDD, WF; JACKA, TH</t>
  </si>
  <si>
    <t>A REVIEW OF ICE RHEOLOGY FOR ICE-SHEET MODELING</t>
  </si>
  <si>
    <t>BUDD, WF (corresponding author), UNIV MELBOURNE,DEPT METEOROL,PARKVILLE,VIC 3052,AUSTRALIA.</t>
  </si>
  <si>
    <t>10.1016/0165-232X(89)90014-1</t>
  </si>
  <si>
    <t>T6091</t>
  </si>
  <si>
    <t>WOS:A1989T609100001</t>
  </si>
  <si>
    <t>HARKER, C</t>
  </si>
  <si>
    <t>BACTERIOLOGICAL EXAMINATION OF THE WATER-SUPPLY ON AN ANTARCTIC BASE</t>
  </si>
  <si>
    <t>EPIDEMIOLOGY AND INFECTION</t>
  </si>
  <si>
    <t>HARKER, C (corresponding author), ROBERT GORDONS INST TECHNOL,CTR OFFSHORE HLTH,BRITISH ANTARCTIC SURVEY MED UNIT,ABERDEEN,SCOTLAND.</t>
  </si>
  <si>
    <t>0950-2688</t>
  </si>
  <si>
    <t>EPIDEMIOL INFECT</t>
  </si>
  <si>
    <t>Epidemiol. Infect.</t>
  </si>
  <si>
    <t>10.1017/S0950268800029733</t>
  </si>
  <si>
    <t>Public, Environmental &amp; Occupational Health; Infectious Diseases</t>
  </si>
  <si>
    <t>T3708</t>
  </si>
  <si>
    <t>Bronze, Green Published</t>
  </si>
  <si>
    <t>WOS:A1989T370800012</t>
  </si>
  <si>
    <t>KACZARAL, PW; DODD, RT; LIPSCHUTZ, ME</t>
  </si>
  <si>
    <t>CHEMICAL STUDIES OF L-CHONDRITES .4. ANTARCTIC NON-ANTARCTIC COMPARISONS</t>
  </si>
  <si>
    <t>PURDUE UNIV,DEPT CHEM,W LAFAYETTE,IN 47907; SUNY STONY BROOK,DEPT EARTH &amp; SPACE SCI,STONY BROOK,NY 11794</t>
  </si>
  <si>
    <t>Purdue University System; Purdue University; State University of New York (SUNY) System; State University of New York (SUNY) Stony Brook</t>
  </si>
  <si>
    <t>10.1016/0016-7037(89)90400-6</t>
  </si>
  <si>
    <t>T4698</t>
  </si>
  <si>
    <t>WOS:A1989T469800027</t>
  </si>
  <si>
    <t>SYTINSKY, AD</t>
  </si>
  <si>
    <t>ON THE RELATION OF EARTHQUAKES WITH THE SOLAR-ACTIVITY</t>
  </si>
  <si>
    <t>IZVESTIYA AKADEMII NAUK SSSR FIZIKA ZEMLI</t>
  </si>
  <si>
    <t>ARCTIC &amp; ANTARCTIC RES INST, LENINGRAD, USSR.</t>
  </si>
  <si>
    <t>39 DIMITROVA UL., MOSCOW, 113095, RUSSIA</t>
  </si>
  <si>
    <t>0002-3337</t>
  </si>
  <si>
    <t>IZV AN SSSR FIZ ZEM+</t>
  </si>
  <si>
    <t>T5117</t>
  </si>
  <si>
    <t>WOS:A1989T511700002</t>
  </si>
  <si>
    <t>DAVIS, RW; CROXALL, JP; OCONNELL, MJ</t>
  </si>
  <si>
    <t>THE REPRODUCTIVE ENERGETICS OF GENTOO (PYGOSCELIS-PAPUA) AND MACARONI (EUDYPTES-CHRYSOLOPHUS) PENGUINS AT SOUTH GEORGIA</t>
  </si>
  <si>
    <t>JOURNAL OF ANIMAL ECOLOGY</t>
  </si>
  <si>
    <t>NERC,BRITISH ANTARCTIC SURV,CAMBRIDGE CB3 0ET,ENGLAND</t>
  </si>
  <si>
    <t>DAVIS, RW (corresponding author), HUBBS MARINE RES CTR,SEA WORLD RES INST,1700 S SHORES RD,SAN DIEGO,CA 92109, USA.</t>
  </si>
  <si>
    <t>0021-8790</t>
  </si>
  <si>
    <t>J ANIM ECOL</t>
  </si>
  <si>
    <t>J. Anim. Ecol.</t>
  </si>
  <si>
    <t>10.2307/4986</t>
  </si>
  <si>
    <t>T5577</t>
  </si>
  <si>
    <t>WOS:A1989T557700005</t>
  </si>
  <si>
    <t>GREET, P; JACKA, F</t>
  </si>
  <si>
    <t>OBSERVATIONS OF THE SODIUM LAYER USING A FABRY-PEROT SPECTROMETER - TWILIGHT TEMPERATURE-VARIATIONS</t>
  </si>
  <si>
    <t>10.1016/0021-9169(89)90108-6</t>
  </si>
  <si>
    <t>T9936</t>
  </si>
  <si>
    <t>WOS:A1989T993600004</t>
  </si>
  <si>
    <t>PHILLIPS, A</t>
  </si>
  <si>
    <t>SIMULTANEOUS OBSERVATIONS OF THE QUASI 2-DAY WAVE AT MAWSON, ANTARCTICA, AND ADELAIDE, SOUTH-AUSTRALIA</t>
  </si>
  <si>
    <t>UNIV ADELAIDE,DEPT PHYS,ADELAIDE,SA 5001,AUSTRALIA</t>
  </si>
  <si>
    <t>PHILLIPS, A (corresponding author), UNIV ADELAIDE,MAWSON INST ANTARCTIC RES,ADELAIDE,SA 5001,AUSTRALIA.</t>
  </si>
  <si>
    <t>10.1016/0021-9169(89)90111-6</t>
  </si>
  <si>
    <t>WOS:A1989T993600007</t>
  </si>
  <si>
    <t>ZARDINI, D; RAYNAUD, D; SCHARFFE, D; SEILER, W</t>
  </si>
  <si>
    <t>N2O MEASUREMENTS OF AIR EXTRACTED FROM ANTARCTIC ICE CORES - IMPLICATION ON ATMOSPHERIC N2O BACK TO THE LAST GLACIAL-INTERGLACIAL TRANSITION</t>
  </si>
  <si>
    <t>JOURNAL OF ATMOSPHERIC CHEMISTRY</t>
  </si>
  <si>
    <t>LAB GLACIOL &amp; GEOPHYS ENVIRONNEMENT,F-38402 ST MARTIN HERES,FRANCE; MAX PLANCK INST CHEM,D-6500 MAINZ,FED REP GER</t>
  </si>
  <si>
    <t>ZARDINI, D (corresponding author), INST ATMOSPHAR UMWELTFORSCH,KREUZECKBAHNSTR 19,D-8100 GARMISCH PARTENKIR,FED REP GER.</t>
  </si>
  <si>
    <t>0167-7764</t>
  </si>
  <si>
    <t>J ATMOS CHEM</t>
  </si>
  <si>
    <t>J. Atmos. Chem.</t>
  </si>
  <si>
    <t>10.1007/BF00053723</t>
  </si>
  <si>
    <t>AC317</t>
  </si>
  <si>
    <t>WOS:A1989AC31700007</t>
  </si>
  <si>
    <t>KANZAWA, H</t>
  </si>
  <si>
    <t>WARM STRATOPAUSE IN THE ANTARCTIC WINTER</t>
  </si>
  <si>
    <t>JOURNAL OF THE ATMOSPHERIC SCIENCES</t>
  </si>
  <si>
    <t>KANZAWA, H (corresponding author), NATL INST POLAR RES,9-10 KAGA 1-CHOME,ITABASHI KU,TOKYO 173,JAPAN.</t>
  </si>
  <si>
    <t>0022-4928</t>
  </si>
  <si>
    <t>J ATMOS SCI</t>
  </si>
  <si>
    <t>J. Atmos. Sci.</t>
  </si>
  <si>
    <t>FEB 1</t>
  </si>
  <si>
    <t>10.1175/1520-0469(1989)046&lt;0435:WSITAW&gt;2.0.CO;2</t>
  </si>
  <si>
    <t>T5988</t>
  </si>
  <si>
    <t>WOS:A1989T598800010</t>
  </si>
  <si>
    <t>THOMPSON, PM</t>
  </si>
  <si>
    <t>SEASONAL-CHANGES IN THE DISTRIBUTION AND COMPOSITION OF COMMON SEAL (PHOCA-VITULINA) HAUL-OUT GROUPS</t>
  </si>
  <si>
    <t>JOURNAL OF ZOOLOGY</t>
  </si>
  <si>
    <t>BRITISH ANTARCTIC SURVEY,SEA MAMMAL RES UNIT,CAMBRIDGE CB3 0ET,ENGLAND; UNIV ABERDEEN,DEPT ZOOL,ABERDEEN AB9 2TN,SCOTLAND</t>
  </si>
  <si>
    <t>UK Research &amp; Innovation (UKRI); Natural Environment Research Council (NERC); NERC British Antarctic Survey; University of Aberdeen</t>
  </si>
  <si>
    <t>Thompson, Paul Michael/AGR-6267-2022</t>
  </si>
  <si>
    <t>Thompson, Paul Michael/0000-0001-6195-3284</t>
  </si>
  <si>
    <t>0952-8369</t>
  </si>
  <si>
    <t>J ZOOL</t>
  </si>
  <si>
    <t>J. Zool.</t>
  </si>
  <si>
    <t>10.1111/j.1469-7998.1989.tb02488.x</t>
  </si>
  <si>
    <t>T6546</t>
  </si>
  <si>
    <t>WOS:A1989T654600008</t>
  </si>
  <si>
    <t>Woodruff, F; Savin, SM</t>
  </si>
  <si>
    <t>Woodruff, Fay; Savin, Samuel M.</t>
  </si>
  <si>
    <t>MIOCENE DEEPWATER OCEANOGRAPHY</t>
  </si>
  <si>
    <t>CARBON-ISOTOPE STRATIGRAPHY; RECENT BENTHIC FORAMINIFERA; CENTRAL EQUATORIAL PACIFIC; CALCAREOUS NANNOFOSSIL BIOSTRATIGRAPHY; DRILLING-PROJECT SITE-516; RIO-GRANDE RISE; STABLE-ISOTOPE; NORTH-ATLANTIC; ABYSSAL CIRCULATION; SOUTH-ATLANTIC</t>
  </si>
  <si>
    <t>A global synthesis of Miocene benthic foraminiferal carbon and oxygen isotopic and faunal abundance data indicates that Miocene thermohaline circulation evolved through three regimes corresponding approximately to early, middle, and late Miocene times. There is evidence for major qualitative differences between the circulation of the modern ocean and the Miocene ocean prior to 11 Ma. The C-13/C-12 ratios of the benthic foraminifera Cibicidoides are interpreted in terms of water mass aging, i.e., the progressive depletion of dissolved O-2 and lowering of partial derivative C-13 values as the result of oxidation of organic matter as water flows further from its sources at the surface of the oceans. Both isotopic and faunal data indicate that the early Miocene regime, from 22 to 15 Ma, was the most different from today's. During that interval intermediate and deep waters of both the Atlantic and the Pacific oceans aged in a northward direction, and the intermediate waters of the Indian, the South Atlantic and the South Pacific oceans were consistently the youngest in the global ocean. We speculate that early Miocene global thermohaline circulation may have been strongly influenced by the influx of warm saline water, Tethyan Indian Saline Water, from the Tethys into the northern Indian Ocean. The isotopic and faunal data suggest that flow from the Tethyan region into the Indian Ocean diminished or terminated at about 14 Ma. Isotopic and faunal data give no evidence for North Atlantic Deep Water (NADW) formation prior to about 14.5 Ma (with the exception of a brief episode in the early Miocene). From 14.5 to 11 Ma NADW formation was weak, and circumpolar and Antarctic water flooded the deep South Atlantic and South Pacific as the Antarctic ice cap grew. From about 10 Ma to the end of the Miocene, thermohaline circulation resembled the modern circulation in many ways. In latest Miocene time (6 to 5 Ma) circulation patterns were very similar to today's except that NADW formation was greatly diminished. The distribution pattern of siliceous oozes in Miocene sediments is consistent with our proposed reconstruction of thermohaline circulation. Major changes which occurred in circulation during the middle Miocene were probably related to the closing of the Tethys and may have contributed to rapid middle Miocene growth of the Antarctic ice cap.</t>
  </si>
  <si>
    <t>[Woodruff, Fay] Univ So Calif, Dept Geol Sci, Los Angeles, CA 90089 USA; [Savin, Samuel M.] Case Western Reserve Univ, Dept Geol Sci, Cleveland, OH 44106 USA</t>
  </si>
  <si>
    <t>University of Southern California; University System of Ohio; Case Western Reserve University</t>
  </si>
  <si>
    <t>Woodruff, F (corresponding author), Univ So Calif, Dept Geol Sci, Los Angeles, CA 90089 USA.</t>
  </si>
  <si>
    <t>National Science Foundation [OCE-8416185, OCE-851710, OCE-8800449, OCE-8309776, OCE-8800472]</t>
  </si>
  <si>
    <t>National Science Foundation(National Science Foundation (NSF))</t>
  </si>
  <si>
    <t>This work was supported by National Science Foundation grants OCE-8416185, OCE-851710, and OCE-8800449 to F. W. and OCE-8309776 and OCE-8800472 to S. M. S. Department of Geological Sciences Case Western Reserve University, contribution 166.</t>
  </si>
  <si>
    <t>10.1029/PA004i001p00087</t>
  </si>
  <si>
    <t>V23IY</t>
  </si>
  <si>
    <t>WOS:000208337700005</t>
  </si>
  <si>
    <t>BRITAIN PLANS NEW ANTARCTIC AIRSTRIP</t>
  </si>
  <si>
    <t>JAN 21</t>
  </si>
  <si>
    <t>R9016</t>
  </si>
  <si>
    <t>WOS:A1989R901600006</t>
  </si>
  <si>
    <t>PARK, YH; CHARRIAUD, E; GAMBERONI, L; LAMY, A; SAINTGUILY, B</t>
  </si>
  <si>
    <t>STRUCTURE AND VARIABILITY OF THE ANTARCTIC CIRCUM-POLAR CURRENT IN THE KERGUELEN-AMSTERDAM AREA</t>
  </si>
  <si>
    <t>COMPTES RENDUS DE L ACADEMIE DES SCIENCES SERIE II</t>
  </si>
  <si>
    <t>PARK, YH (corresponding author), MUSEUM NATL HIST NAT,43 RUE CUVIER,F-75231 PARIS 05,FRANCE.</t>
  </si>
  <si>
    <t>GAUTHIER-VILLARS</t>
  </si>
  <si>
    <t>S P E S-JOURNAL DEPT, 120 BD ST GERMAIN, F-75006 PARIS, FRANCE</t>
  </si>
  <si>
    <t>1251-8069</t>
  </si>
  <si>
    <t>CR ACAD SCI II</t>
  </si>
  <si>
    <t>JAN 13</t>
  </si>
  <si>
    <t>R8859</t>
  </si>
  <si>
    <t>WOS:A1989R885900007</t>
  </si>
  <si>
    <t>OBJECTIVES OF THE NATIONAL RESEARCH-PROGRAM IN ANTARCTICA</t>
  </si>
  <si>
    <t>1ST WORKSHOP ITALIAN RESEARCH ON ANTARCTIC ATMOSPHERE</t>
  </si>
  <si>
    <t>1ST WORKSHOP ON ITALIAN RESEARCH ON ANTARTIC ATMOSPHERE</t>
  </si>
  <si>
    <t>NOV 11, 1988</t>
  </si>
  <si>
    <t>88-7794-021-2</t>
  </si>
  <si>
    <t>BP90G</t>
  </si>
  <si>
    <t>WOS:A1989BP90G00001</t>
  </si>
  <si>
    <t>ZUCCHELLI, M</t>
  </si>
  <si>
    <t>PRESENT AND FUTURE-PROSPECTS OF ANTARCTIC PROJECT</t>
  </si>
  <si>
    <t>WOS:A1989BP90G00002</t>
  </si>
  <si>
    <t>ITALIAN ADHESION TO THE SCIENTIFIC COMMITTEE ON ANTARCTIC RESEARCH (SCAR)</t>
  </si>
  <si>
    <t>WOS:A1989BP90G00003</t>
  </si>
  <si>
    <t>STEFANUTTI, L</t>
  </si>
  <si>
    <t>REVIEW OF THE OZONE HOLE ISSUE AS DISCUSSED AT THE QUADRENNIAL OZONE SYMPOSIUM IN GOETTINGEN AUGUST 1988</t>
  </si>
  <si>
    <t>WOS:A1989BP90G00004</t>
  </si>
  <si>
    <t>COLACINO, M</t>
  </si>
  <si>
    <t>ITALIAN RESEARCHES ON ATMOSPHERIC PHYSICS IN ANTARCTICA - A REVIEW</t>
  </si>
  <si>
    <t>WOS:A1989BP90G00005</t>
  </si>
  <si>
    <t>PELLEGRINI, A; MARUCCI, F</t>
  </si>
  <si>
    <t>METEOROLOGICAL FACILITIES AT THE ITALIAN BASE TERRA NOVA BAY STATION</t>
  </si>
  <si>
    <t>WOS:A1989BP90G00006</t>
  </si>
  <si>
    <t>ANAV, A; VALENTI, C; GUERRINI, A; DIMENNO, I; BELARDINELLI, F</t>
  </si>
  <si>
    <t>SOME AIR-TEMPERATURE PATTERNS RECORDED AT TERRA-NOVA BAY DURING WINTER 1987</t>
  </si>
  <si>
    <t>WOS:A1989BP90G00007</t>
  </si>
  <si>
    <t>TOMASI, C; VITALE, V; TAGLIAZUCCA, M</t>
  </si>
  <si>
    <t>ATMOSPHERIC TURBIDITY MEASUREMENTS AT TERRA NOVA BAY DURING JANUARY AND FEBRUARY 1988</t>
  </si>
  <si>
    <t>WOS:A1989BP90G00008</t>
  </si>
  <si>
    <t>CIATTAGLIA, L; MOLETI, A; ANAV, A; DIMENNO, I</t>
  </si>
  <si>
    <t>AEROSOL OPTICAL DEPTH IN THE ANTARCTIC ATMOSPHERE - RAYLEIGH-SCATTERING AND OZONE INFLUENCE ON SUN-PHOTOMETRY AT TERRA-NOVA BAY</t>
  </si>
  <si>
    <t>Moleti, Arturo/P-6812-2016</t>
  </si>
  <si>
    <t>Moleti, Arturo/0000-0002-2465-8849</t>
  </si>
  <si>
    <t>WOS:A1989BP90G00009</t>
  </si>
  <si>
    <t>SANTACHIARA, G; PRODI, F; TAGLIAZUCCA, M</t>
  </si>
  <si>
    <t>CHARACTERIZATION OF AEROSOL AT TERRA NOVA BAY, ANTARCTICA</t>
  </si>
  <si>
    <t>WOS:A1989BP90G00010</t>
  </si>
  <si>
    <t>LENAZ, R; GUERZONI, S; TAVIANI, M</t>
  </si>
  <si>
    <t>WIND-BLOWN PARTICLES IN TERRA NOVA BAY, ANTARCTICA - 1ST RESULTS AND PERSPECTIVES</t>
  </si>
  <si>
    <t>Taviani, Marco/AAF-2168-2020</t>
  </si>
  <si>
    <t>Taviani, Marco/0000-0003-0414-4274</t>
  </si>
  <si>
    <t>WOS:A1989BP90G00011</t>
  </si>
  <si>
    <t>MORANDI, M; STEFANUTTI, L; DELGUASTA, M; PALCHETTI, E; VENTURI, V</t>
  </si>
  <si>
    <t>ANTARCTIC TROPOSPHERIC CLOUDS CHARACTERIZATION USING AN ELASTIC BACKSCATTERING LIDAR</t>
  </si>
  <si>
    <t>WOS:A1989BP90G00012</t>
  </si>
  <si>
    <t>BONASONI, P; GIOVANELLI, G; GEORGIADIS, T; TAGLIAZUCCA, M</t>
  </si>
  <si>
    <t>METEOROLOGICAL VARIABLES AND OZONE CONCENTRATION MEASURED IN THE SURFACE-LAYER AT THE ITALIAN STATION OF TERRA NOVA BAY, ANTARCTICA</t>
  </si>
  <si>
    <t>Georgiadis, Teodoro/AAH-4342-2019; Bonasoni, Paolo/C-6338-2015; Georgiadis, Teodoro/I-5666-2012</t>
  </si>
  <si>
    <t>WOS:A1989BP90G00013</t>
  </si>
  <si>
    <t>MASTRANTONIO, G; OCONE, R; FIOCCO, G</t>
  </si>
  <si>
    <t>ACOUSTIC REMOTE-SENSING OF THE ANTARCTIC BOUNDARY-LAYER</t>
  </si>
  <si>
    <t>WOS:A1989BP90G00014</t>
  </si>
  <si>
    <t>BONINO, G; LONGHETTO, A; TRIVERO, P</t>
  </si>
  <si>
    <t>RADIO-ACOUSTIC MEASUREMENT OF THE VERTICAL THERMAL PROFILE IN THE ANTARCTIC LOWER TROPOSPHERE</t>
  </si>
  <si>
    <t>WOS:A1989BP90G00015</t>
  </si>
  <si>
    <t>FIOCCO, G; FUA, D; DELUISI, J; DIGIROLAMO, P; CACCIANI, M; DISARRA, A</t>
  </si>
  <si>
    <t>OPTICAL-RADAR OBSERVATIONS OF STRATOSPHERIC CLOUDS AT SOUTH-POLE DURING WINTER 1988 - PRELIMINARY-RESULTS</t>
  </si>
  <si>
    <t>di Sarra, Alcide/J-1491-2016</t>
  </si>
  <si>
    <t>WOS:A1989BP90G00016</t>
  </si>
  <si>
    <t>STEFANUTTI, L; DELGUASTA, M; MORANDI, M; SACCO, VM; ZUCCAGNOLI, L</t>
  </si>
  <si>
    <t>THE APPLICATION OF LIDAR FOR THE ANTARCTIC STRATOSPHERIC RESEARCH</t>
  </si>
  <si>
    <t>WOS:A1989BP90G00017</t>
  </si>
  <si>
    <t>GOBBI, GP</t>
  </si>
  <si>
    <t>ROLE OF STRATOSPHERIC CLOUDS IN THE POLAR OZONE DEPLETION - MODELING DENITRIFICATION AND DEHYDRATION</t>
  </si>
  <si>
    <t>WOS:A1989BP90G00018</t>
  </si>
  <si>
    <t>BALLOON-BORNE CCD SONDE FOR OBSERVATIONS OF STRATOSPHERIC ICE CRYSTALS</t>
  </si>
  <si>
    <t>WOS:A1989BP90G00019</t>
  </si>
  <si>
    <t>PITARI, G; VERDECCHIA, M; VISCONTI, G</t>
  </si>
  <si>
    <t>OZONE HOLE SIMULATION USING A PRESCRIBED DYNAMICAL FIELD</t>
  </si>
  <si>
    <t>WOS:A1989BP90G00020</t>
  </si>
  <si>
    <t>GIOVANELLI, G; BONASONI, P; EVANGELISTI, F; GEORGIADIS, T</t>
  </si>
  <si>
    <t>MEASUREMENTS OF STRATOSPHERIC GAS-ABSORPTION IN UV AND VISIBLE SPECTRAL REGIONS</t>
  </si>
  <si>
    <t>WOS:A1989BP90G00021</t>
  </si>
  <si>
    <t>VALENTI, C; GUERRINI, A; ANAV, A; DIMENNO, I; BELARDINELLI, F</t>
  </si>
  <si>
    <t>MEASUREMENTS OF THE OZONE COLUMN AMOUNT AT TERRA-NOVA BAY PRELIMINARY-RESULTS</t>
  </si>
  <si>
    <t>WOS:A1989BP90G00022</t>
  </si>
  <si>
    <t>CANDIDI, M; ADRIANI, A; AGNELLI, G; VITERBINI, M</t>
  </si>
  <si>
    <t>THE ALL-SKY CAMERA PROJECT FOR THE ITALIAN ANTARCTIC BASE</t>
  </si>
  <si>
    <t>WOS:A1989BP90G00023</t>
  </si>
  <si>
    <t>SUGDEN, D</t>
  </si>
  <si>
    <t>THE POLAR ENVIRONMENT - ILLUSION AND REALITY</t>
  </si>
  <si>
    <t>AMBIO</t>
  </si>
  <si>
    <t>SUGDEN, D (corresponding author), UNIV EDINBURGH,DEPT GEOG,EDINBURGH EX8 9XP,SCOTLAND.</t>
  </si>
  <si>
    <t>ROYAL SWEDISH ACAD SCIENCES</t>
  </si>
  <si>
    <t>STOCKHOLM</t>
  </si>
  <si>
    <t>PUBL DEPT BOX 50005, S-104 05 STOCKHOLM, SWEDEN</t>
  </si>
  <si>
    <t>0044-7447</t>
  </si>
  <si>
    <t>Ambio</t>
  </si>
  <si>
    <t>Engineering, Environmental; Environmental Sciences</t>
  </si>
  <si>
    <t>Engineering; Environmental Sciences &amp; Ecology</t>
  </si>
  <si>
    <t>T7135</t>
  </si>
  <si>
    <t>WOS:A1989T713500002</t>
  </si>
  <si>
    <t>ITO, T</t>
  </si>
  <si>
    <t>ANTARCTIC SUB-MICRON AEROSOLS AND LONG-RANGE TRANSPORT OF POLLUTANTS</t>
  </si>
  <si>
    <t>JAPAN METEOROL AGCY,WORLD METEOROL ORG,BACKGROUND AIR POLLUT MONITORING NETWORK,CHIYODA KU,TOKYO 100,JAPAN</t>
  </si>
  <si>
    <t>Japan Meteorological Agency</t>
  </si>
  <si>
    <t>ITO, T (corresponding author), JAPAN METEOROL AGCY,DEPT OBSERV,DIV OBSERV,1-3-4 OHTE MACHI,CHIYODA KU,TOKYO 100,JAPAN.</t>
  </si>
  <si>
    <t>WOS:A1989T713500005</t>
  </si>
  <si>
    <t>MAXWELL, JB; BARRIE, LA</t>
  </si>
  <si>
    <t>ATMOSPHERIC AND CLIMATIC-CHANGE IN THE ARCTIC AND ANTARCTIC</t>
  </si>
  <si>
    <t>MAXWELL, JB (corresponding author), ENVIRONM CANADA, ATOMOSPHER ENVIRONM SERV, CANADIAN CLIMATE CTR, ARTIC CLIMATOL SERV, DOWNSVIEW M3H 5T4, ONTARIO, CANADA.</t>
  </si>
  <si>
    <t>1654-7209</t>
  </si>
  <si>
    <t>WOS:A1989T713500006</t>
  </si>
  <si>
    <t>ANTARCTIC CEPHALOPODS - A LIVING MARINE RESOURCE</t>
  </si>
  <si>
    <t>RODHOUSE, PG (corresponding author), NAT ENVIRONM RES COUNCIL,BRITISH ANTARCTIC SURVEY,DIV MARINE LIFE SCI,HIGH CROSS,MADINGLEY RD,CAMBRIDGE CB3 OET,ENGLAND.</t>
  </si>
  <si>
    <t>WOS:A1989T713500008</t>
  </si>
  <si>
    <t>FERNHOLM, B; RUDBACK, GT</t>
  </si>
  <si>
    <t>MARINE RESOURCE-MANAGEMENT FOR THE ANTARCTIC</t>
  </si>
  <si>
    <t>SWEDISH POLAR RES SECRETARIAT,S-10405 STOCKHOLM,SWEDEN</t>
  </si>
  <si>
    <t>FERNHOLM, B (corresponding author), SWEDISH MUSEUM NAT HIST,RES DEPT,BOX 50007,S-10405 STOCKHOLM,SWEDEN.</t>
  </si>
  <si>
    <t>WOS:A1989T713500010</t>
  </si>
  <si>
    <t>KIMBALL, LA</t>
  </si>
  <si>
    <t>ANTARCTICA - THE CHALLENGES THAT LIE AHEAD</t>
  </si>
  <si>
    <t>US DEPT STATE,ANTARCTIC ADVISORY COMM,WASHINGTON,DC 20520</t>
  </si>
  <si>
    <t>KIMBALL, LA (corresponding author), WORLD RESOURCE INST,1717 MASSACHUSETTS AVE NW,WASHINGTON,DC, USA.</t>
  </si>
  <si>
    <t>WOS:A1989T713500012</t>
  </si>
  <si>
    <t>BONNER, WN</t>
  </si>
  <si>
    <t>ENVIRONMENTAL ASSESSMENT IN THE ANTARCTIC</t>
  </si>
  <si>
    <t>WOS:A1989T713500013</t>
  </si>
  <si>
    <t>ENTERING THE AGE OF THE POLAR-REGIONS - THE ARCTIC AND ANTARCTIC ARE NO LONGER POLES APART</t>
  </si>
  <si>
    <t>BECK, PJ (corresponding author), KINGSTON POLYTECH,FAC HUMAN SCI,KINGSTON THAMES KT1 2EE,SURREY,ENGLAND.</t>
  </si>
  <si>
    <t>WOS:A1989T713500016</t>
  </si>
  <si>
    <t>VERNON, JD; MCCLINTOCK, JB</t>
  </si>
  <si>
    <t>CHEMICAL DEFENSE IN THE EGGS AND EMBRYOS OF ANTARCTIC SEA STARS</t>
  </si>
  <si>
    <t>UNIV ALABAMA,BIRMINGHAM,AL 35294</t>
  </si>
  <si>
    <t>University of Alabama System; University of Alabama Birmingham</t>
  </si>
  <si>
    <t>A176</t>
  </si>
  <si>
    <t>CQ518</t>
  </si>
  <si>
    <t>WOS:A1989CQ51800713</t>
  </si>
  <si>
    <t>CESCON, P</t>
  </si>
  <si>
    <t>PAPERS FROM THE MEETING OF THE 13 WORKING GROUPS OF THE 1987-88 ANTARCTIC EXPEDITION, VENICE, 11 NOVEMBER 1988 - FOREWORD</t>
  </si>
  <si>
    <t>ANNALI DI CHIMICA</t>
  </si>
  <si>
    <t>CESCON, P (corresponding author), UNIV VENICE,DIPARTIMENTO SCI AMBIENTALI,NAT RES PROGRAM ANTARCTICA,VENICE,ITALY.</t>
  </si>
  <si>
    <t>SOC CHIMICA ITALIANA</t>
  </si>
  <si>
    <t>ROME</t>
  </si>
  <si>
    <t>VIALE LIEGI 48, I-00198 ROME, ITALY</t>
  </si>
  <si>
    <t>0003-4592</t>
  </si>
  <si>
    <t>ANN CHIM-ROME</t>
  </si>
  <si>
    <t>Ann. Chim.</t>
  </si>
  <si>
    <t>DF497</t>
  </si>
  <si>
    <t>WOS:A1989DF49700001</t>
  </si>
  <si>
    <t>CAPODAGLIO, G; TOSCANO, G; SCARPONI, G; CESCON, P</t>
  </si>
  <si>
    <t>LEAD SPECIATION IN THE SURFACE WATERS OF THE ROSS SEA (ANTARCTICA)</t>
  </si>
  <si>
    <t>MEETING OF THE 13 WORKING GROUPS OF THE 1987-88 ANTARCTIC EXPEDITION</t>
  </si>
  <si>
    <t>VENICE, ITALY</t>
  </si>
  <si>
    <t>UNIV VENICE,DEPT ENVIRONM SCI,I-30123 VENICE,ITALY</t>
  </si>
  <si>
    <t>Universita Ca Foscari Venezia</t>
  </si>
  <si>
    <t>Capodaglio, Gabriele/D-5295-2014; Scarponi, Giuseppe/AAQ-6394-2021</t>
  </si>
  <si>
    <t>Capodaglio, Gabriele/0000-0002-3689-4865; Scarponi, Giuseppe/0000-0003-2932-0596</t>
  </si>
  <si>
    <t>WOS:A1989DF49700002</t>
  </si>
  <si>
    <t>CAPELLI, R; DEPELLEGRINI, R; MINGANTI, V; AMATO, E</t>
  </si>
  <si>
    <t>PRELIMINARY-RESULTS ON THE STUDY AND DETERMINATION OF TOTAL AND ORGANIC MERCURY IN MARINE ORGANISMS SAMPLED DURING THE SCIENTIFIC ANTARCTIC CAMPAIGN 1987/88</t>
  </si>
  <si>
    <t>IST CENT RIC SCI &amp; TECNOL APPLICATA ALLA PESCA MARITTIMA,ROME,ITALY</t>
  </si>
  <si>
    <t>CAPELLI, R (corresponding author), UNIV GENOA,IST ANAL &amp; TECNOL FARMACEUT &amp; ALIMENTARI,I-16126 GENOA,ITALY.</t>
  </si>
  <si>
    <t>Amato, Ezio/AAN-6077-2020</t>
  </si>
  <si>
    <t>WOS:A1989DF49700003</t>
  </si>
  <si>
    <t>LOGLIO, G; INNOCENTI, ND; TESEI, U; STORTINI, AM; CINI, R</t>
  </si>
  <si>
    <t>SURFACTANT AND PARTICULATE MATTER EXCHANGE AT THE AIR-WATER-INTERFACE IN THE ANTARCTIC ENVIRONMENT</t>
  </si>
  <si>
    <t>UNIV FLORENCE,DIPARTIMENTO CHIM ORGAN U SCHIFF,CHIM FIS TECN LAB,I-50121 FLORENCE,ITALY</t>
  </si>
  <si>
    <t>University of Florence</t>
  </si>
  <si>
    <t>Loglio, Giuseppe/L-8335-2014</t>
  </si>
  <si>
    <t>Loglio, Giuseppe/0000-0002-5392-670X</t>
  </si>
  <si>
    <t>WOS:A1989DF49700004</t>
  </si>
  <si>
    <t>DESIDERI, P; LEPRI, L; CHECCHINI, L</t>
  </si>
  <si>
    <t>IDENTIFICATION AND DETERMINATION OF ORGANIC-COMPOUNDS IN SEA-WATER IN TERRANOVA BAY (ANTARCTICA)</t>
  </si>
  <si>
    <t>DESIDERI, P (corresponding author), UNIV FLORENCE,DEPT PUBL HLTH EPIDEMIOL &amp; ENVIRONM ANALYT CHEM,I-50121 FLORENCE,ITALY.</t>
  </si>
  <si>
    <t>WOS:A1989DF49700005</t>
  </si>
  <si>
    <t>BAFFI, F; SOGGIA, F; FRACHE, R; CARDINALE, A</t>
  </si>
  <si>
    <t>DISTRIBUTION OF HEAVY-METALS IN THE WATER AND IN SUSPENDED PARTICULATE MATTER IN THE ROSS SEA (ANTARCTICA)</t>
  </si>
  <si>
    <t>BAFFI, F (corresponding author), UNIV GENOA,IST CHIM GEN,VIALE BENEDETTO XV 3,I-16132 GENOA,ITALY.</t>
  </si>
  <si>
    <t>WOS:A1989DF49700006</t>
  </si>
  <si>
    <t>MAZZUCOTELLI, A; COSMA, B; SOGGIA, F</t>
  </si>
  <si>
    <t>TRACE-METALS DISTRIBUTION IN ANTARCTIC SEDIMENTS (TERRANOVA BAY ROSS SEA) BY INDUCTIVELY COUPLED PLASMA ATOMIC EMISSION-SPECTROSCOPY</t>
  </si>
  <si>
    <t>MAZZUCOTELLI, A (corresponding author), UNIV GENOA, IST CHIM GEN, VIALE BENEDETTO XV 3, I-16132 GENOA, ITALY.</t>
  </si>
  <si>
    <t>WILEY-V C H VERLAG GMBH</t>
  </si>
  <si>
    <t>WEINHEIM</t>
  </si>
  <si>
    <t>BOSCHSTRASSE 12, D-69469 WEINHEIM, GERMANY</t>
  </si>
  <si>
    <t>WOS:A1989DF49700007</t>
  </si>
  <si>
    <t>MENTASTI, E; PORTA, V; ABOLLINO, O; SARZANINI, C</t>
  </si>
  <si>
    <t>TRACE-METAL DETERMINATION IN ANTARCTIC SEAWATER</t>
  </si>
  <si>
    <t>UNIV TURIN, DEPARTIMENTO CHIM ANALIT, VIA GIURIA 5, I-10125 TURIN, ITALY.</t>
  </si>
  <si>
    <t>Abollino, Ornella/AAS-7412-2020</t>
  </si>
  <si>
    <t>Abollino, Ornella/0000-0003-2350-4941</t>
  </si>
  <si>
    <t>POSTFACH 101161, 69451 WEINHEIM, GERMANY</t>
  </si>
  <si>
    <t>WOS:A1989DF49700008</t>
  </si>
  <si>
    <t>CALVELLI, G; CECCATO, D; MITTNER, P; SCHIAVUTA, E</t>
  </si>
  <si>
    <t>AEROSOL PRODUCTION PROCESSES FROM MARINE WATERS SAMPLED IN ANTARCTICA AND MULTIELEMENTAL CHARACTERIZATION OF THE PARTICULATED MATTER INVOLVED</t>
  </si>
  <si>
    <t>CALVELLI, G (corresponding author), UNIV PADUA,DIPARTIMENTO FIS G GALILEI,VIA MARZOLO 8,I-35131 PADUA,ITALY.</t>
  </si>
  <si>
    <t>WOS:A1989DF49700009</t>
  </si>
  <si>
    <t>MORSELLI, L; ZAPPOLI, S; DONATI, A</t>
  </si>
  <si>
    <t>IDENTIFICATION, QUANTIFICATION AND DISTRIBUTION OF POLYCHLORINATED-BIPHENYLS (PCB) IN AN ANTARCTIC MARINE-ENVIRONMENT - TERRANOVA BAY, ROSS SEA</t>
  </si>
  <si>
    <t>MORSELLI, L (corresponding author), DIPARTIMENTO CHIM IND &amp; MAT, VIALE RISORGIMENTO 4, I-40136 BOLOGNA, ITALY.</t>
  </si>
  <si>
    <t>WOS:A1989DF49700010</t>
  </si>
  <si>
    <t>BETTI, M; FUOCO, R; PAPOFF, P</t>
  </si>
  <si>
    <t>DETERMINATION OF TRACE-ELEMENTS IN SEA-WATER SAMPLES FROM TERRANOVA BAY - ROSS SEA (ANTARCTICA)</t>
  </si>
  <si>
    <t>CNR,IST CHIM ANALIT STRUMENTALE,I-56126 PISA,ITALY</t>
  </si>
  <si>
    <t>Consiglio Nazionale delle Ricerche (CNR)</t>
  </si>
  <si>
    <t>BETTI, M (corresponding author), UNIV PISA,DIPARTIMENTO CHIM &amp; CHIM IND,I-56100 PISA,ITALY.</t>
  </si>
  <si>
    <t>WOS:A1989DF49700011</t>
  </si>
  <si>
    <t>PICCARDI, G; UDISTI, R; BARBOLANI, E</t>
  </si>
  <si>
    <t>ANALYSIS OF THE PRINCIPAL COMPONENTS OF ANTARCTIC PRECIPITATIONS</t>
  </si>
  <si>
    <t>DIPARTIMENTO SCI SUOLO &amp; NUTR PIANTA,I-50144 FLORENCE,ITALY</t>
  </si>
  <si>
    <t>PICCARDI, G (corresponding author), DIPARTIMENTO SANITA PUBBL EPIDEMIOL &amp; CHIM ANALIT AMBIENTALE,VIA G CAPPONI 9,I-50121 FLORENCE,ITALY.</t>
  </si>
  <si>
    <t>Udisti, Roberto/M-7966-2015</t>
  </si>
  <si>
    <t>Udisti, Roberto/0000-0003-4440-8238</t>
  </si>
  <si>
    <t>WOS:A1989DF49700012</t>
  </si>
  <si>
    <t>SAINI, G; BAIOCCHI, C; BERTOLO, P</t>
  </si>
  <si>
    <t>DETERMINATION OF COPPER, NICKEL AND CADMIUM IN ANTARCTIC SEAWATER AND SNOW</t>
  </si>
  <si>
    <t>SAINI, G (corresponding author), UNIV TURIN, DEPARTIMENTO CHIM ANALIT, VIA P GIURIA 5, I-10125 TURIN, ITALY.</t>
  </si>
  <si>
    <t>WOS:A1989DF49700013</t>
  </si>
  <si>
    <t>TRIULZI, C; MANGIA, A; CASOLI, A; ALBERTAZZI, S; NONNISMARZANO, F</t>
  </si>
  <si>
    <t>ARTIFICIAL AND NATURAL RADIONUCLIDES, ALKALINE AND EARTH-ALKALINE ELEMENTS IN SOME ENVIRONMENTAL ABIOTIC SAMPLES OF ANTARCTICA</t>
  </si>
  <si>
    <t>UNIV PARMA,IST CHIM GEN &amp; INORGAN,I-43100 PARMA,ITALY</t>
  </si>
  <si>
    <t>University of Parma</t>
  </si>
  <si>
    <t>TRIULZI, C (corresponding author), UNIV PARMA,DIPARTIMENTO BIOL &amp; FISIOL RADIOECOL,I-43100 PARMA,ITALY.</t>
  </si>
  <si>
    <t>MArzano, Francesco Nonnis/L-1025-2016; casoli, antonella/H-6953-2016</t>
  </si>
  <si>
    <t>MArzano, Francesco Nonnis/0000-0001-5764-3515; casoli, antonella/0000-0002-9212-9463</t>
  </si>
  <si>
    <t>WOS:A1989DF49700014</t>
  </si>
  <si>
    <t>BETTOLI, MG; TOSITTI, L; TUBERTINI, O; CANTELLI, L</t>
  </si>
  <si>
    <t>A PRELIMINARY SURVEY OF THE ANALYSIS OF NATURAL AND ARTIFICIAL RADIONUCLIDES IN SAMPLES COLLECTED IN ROSS BAY, ANTARCTICA</t>
  </si>
  <si>
    <t>BETTOLI, MG (corresponding author), UNIV BOLOGNA,DIPARTIMENTO CHIM G CIAMICIAN,CTR RADIOCHIM AMBIENTALE,V SELMI 2,I-40126 BOLOGNA,ITALY.</t>
  </si>
  <si>
    <t>Tositti, Laura/L-3562-2016</t>
  </si>
  <si>
    <t>Tositti, Laura/0000-0002-1778-672X</t>
  </si>
  <si>
    <t>WOS:A1989DF49700015</t>
  </si>
  <si>
    <t>10.1016/0143-6228(89)90007-6</t>
  </si>
  <si>
    <t>R8895</t>
  </si>
  <si>
    <t>WOS:A1989R889500006</t>
  </si>
  <si>
    <t>ANHELLER, JE; HELLGREN, L; KARLSTAM, B; VINCENT, J</t>
  </si>
  <si>
    <t>BIOCHEMICAL AND BIOLOGICAL PROFILE OF A NEW ENZYME PREPARATION FROM ANTARCTIC KRILL (EUPHAUSIA-SUPERBA) SUITABLE FOR DEBRIDEMENT OF ULCERATIVE LESIONS</t>
  </si>
  <si>
    <t>ARCHIVES OF DERMATOLOGICAL RESEARCH</t>
  </si>
  <si>
    <t>PHARMACIA AB,S-75182 UPPSALA,SWEDEN; UMEA UNIV,DEPT DERMATOL,S-90185 UMEA,SWEDEN</t>
  </si>
  <si>
    <t>Pfizer; Pharmacia Corporation; Umea University</t>
  </si>
  <si>
    <t>0340-3696</t>
  </si>
  <si>
    <t>ARCH DERMATOL RES</t>
  </si>
  <si>
    <t>Arch. Dermatol. Res.</t>
  </si>
  <si>
    <t>10.1007/BF00426587</t>
  </si>
  <si>
    <t>Dermatology</t>
  </si>
  <si>
    <t>U5367</t>
  </si>
  <si>
    <t>WOS:A1989U536700005</t>
  </si>
  <si>
    <t>FOSSAT, E; GELLY, B; GREC, G; SCHMIDER, FX</t>
  </si>
  <si>
    <t>MULLAN, DJ; POMERANTZ, MA; STANEV, T</t>
  </si>
  <si>
    <t>FULL-DISK HELIOSEISMOLOGY IN THE ANTARCTIC</t>
  </si>
  <si>
    <t>ASTROPHYSICS IN ANTARCTICA</t>
  </si>
  <si>
    <t>AIP CONFERENCE PROCEEDINGS</t>
  </si>
  <si>
    <t>CONF ON ASTROPHYSICS IN ANTARCTICA</t>
  </si>
  <si>
    <t>JUN 08-10, 1989</t>
  </si>
  <si>
    <t>UNIV DELAWARE, NEWARK, DE</t>
  </si>
  <si>
    <t>UNIV DELAWARE</t>
  </si>
  <si>
    <t>Schmider, François-Xavier/C-5435-2012</t>
  </si>
  <si>
    <t>AIP PRESS</t>
  </si>
  <si>
    <t>0-88318-398-6</t>
  </si>
  <si>
    <t>AIP CONF PROC</t>
  </si>
  <si>
    <t>BQ20B</t>
  </si>
  <si>
    <t>WOS:A1989BQ20B00037</t>
  </si>
  <si>
    <t>GAIL, WB</t>
  </si>
  <si>
    <t>THE ROLE OF THE WINTER-OVER SCIENTIST IN ANTARCTIC ASTROPHYSICS</t>
  </si>
  <si>
    <t>WOS:A1989BQ20B00042</t>
  </si>
  <si>
    <t>BOUTRON, CF; WOLFF, EW</t>
  </si>
  <si>
    <t>HEAVY-METAL AND SULFUR EMISSIONS TO THE ATMOSPHERE FROM HUMAN ACTIVITIES IN ANTARCTICA</t>
  </si>
  <si>
    <t>ATMOSPHERIC ENVIRONMENT</t>
  </si>
  <si>
    <t>BOUTRON, CF (corresponding author), DOMAINE UNIV,CNRS,GLACIOL &amp; GEOPHYS ENVIRONM LAB,54 RUE MOLIERE,BP 96,F-38402 ST MARTIN DHERES,FRANCE.</t>
  </si>
  <si>
    <t>Wolff, Eric W/D-7925-2014</t>
  </si>
  <si>
    <t>Wolff, Eric W/0000-0002-5914-8531</t>
  </si>
  <si>
    <t>1352-2310</t>
  </si>
  <si>
    <t>ATMOS ENVIRON</t>
  </si>
  <si>
    <t>Atmos. Environ.</t>
  </si>
  <si>
    <t>10.1016/0004-6981(89)90051-6</t>
  </si>
  <si>
    <t>AQ750</t>
  </si>
  <si>
    <t>WOS:A1989AQ75000004</t>
  </si>
  <si>
    <t>BOYD, IL; MCCANN, TS</t>
  </si>
  <si>
    <t>PRE-NATAL INVESTMENT IN REPRODUCTION BY FEMALE ANTARCTIC FUR SEALS</t>
  </si>
  <si>
    <t>BEHAVIORAL ECOLOGY AND SOCIOBIOLOGY</t>
  </si>
  <si>
    <t>0340-5443</t>
  </si>
  <si>
    <t>BEHAV ECOL SOCIOBIOL</t>
  </si>
  <si>
    <t>Behav. Ecol. Sociobiol.</t>
  </si>
  <si>
    <t>10.1007/BF00293265</t>
  </si>
  <si>
    <t>Behavioral Sciences; Ecology; Zoology</t>
  </si>
  <si>
    <t>Behavioral Sciences; Environmental Sciences &amp; Ecology; Zoology</t>
  </si>
  <si>
    <t>AC298</t>
  </si>
  <si>
    <t>WOS:A1989AC29800004</t>
  </si>
  <si>
    <t>LEADERWILLIAMS, N; WALTON, DWH; PRINCE, PA</t>
  </si>
  <si>
    <t>INTRODUCED REINDEER ON SOUTH GEORGIA - A MANAGEMENT DILEMMA</t>
  </si>
  <si>
    <t>BIOLOGICAL CONSERVATION</t>
  </si>
  <si>
    <t>NERC,BRITISH ANTARCTIC SURVEY,HIGH CROSS,MADINGLEY RD,CAMBRIDGE CB3 0ET,ENGLAND</t>
  </si>
  <si>
    <t>Walton, David/0000-0002-7103-4043</t>
  </si>
  <si>
    <t>0006-3207</t>
  </si>
  <si>
    <t>BIOL CONSERV</t>
  </si>
  <si>
    <t>Biol. Conserv.</t>
  </si>
  <si>
    <t>10.1016/0006-3207(89)90016-5</t>
  </si>
  <si>
    <t>Biodiversity Conservation; Ecology; Environmental Sciences</t>
  </si>
  <si>
    <t>T3168</t>
  </si>
  <si>
    <t>WOS:A1989T316800001</t>
  </si>
  <si>
    <t>BELIKOV, SE; GORBUNOV, YA; SHILNIKOV, VI</t>
  </si>
  <si>
    <t>WINTER DISTRIBUTION OF PINNIPEDIA AND CETACEA IN THE SOVIET ARCTIC SEAS AND THE BERING SEA</t>
  </si>
  <si>
    <t>BIOLOGIYA MORYA-MARINE BIOLOGY</t>
  </si>
  <si>
    <t>INST ARTIC &amp; ANTARCTIC,DEPT ICE REGIME &amp; FORECASTING,LENINGRAD 191104,USSR</t>
  </si>
  <si>
    <t>BELIKOV, SE (corresponding author), MINIST AGR USSR,NAT PRESERVAT &amp; RESERVE MANAGEMENT RES INST,COORDINAT RES WORK NAT RESERVES LAB,MOSCOW 113628,USSR.</t>
  </si>
  <si>
    <t>Belikov, Stanislav/AAU-9597-2021</t>
  </si>
  <si>
    <t>NAUKA</t>
  </si>
  <si>
    <t>103717 GSP K-62 PODSOSENSKII PER 21, MOSCOW, RUSSIA</t>
  </si>
  <si>
    <t>0134-3475</t>
  </si>
  <si>
    <t>BIOL MORYA-VLAD+</t>
  </si>
  <si>
    <t>AX103</t>
  </si>
  <si>
    <t>WOS:A1989AX10300005</t>
  </si>
  <si>
    <t>LUKE, BG; JOHNSTONE, GW; WOEHLER, EJ</t>
  </si>
  <si>
    <t>ORGANOCHLORINE PESTICIDES, PCBS AND MERCURY IN ANTARCTIC AND SUB-ANTARCTIC SEABIRDS</t>
  </si>
  <si>
    <t>CHEMOSPHERE</t>
  </si>
  <si>
    <t>AUSTRALIAN ANTARCTIC DIV,DEPT ARTS SPORT ENVIRONM TOURISM &amp; TERR,CHANNEL HIGHWAY,KINGSTON,TAS 7050,AUSTRALIA; AUSTRALIAN GOVT ANALYT LABS,DEPT ADM SERV,MELBOURNE,VIC 3000,AUSTRALIA</t>
  </si>
  <si>
    <t>Australian Antarctic Division; National Measurement Institute Australia - NMI</t>
  </si>
  <si>
    <t>Woehler, Eric/0000-0002-1125-0748</t>
  </si>
  <si>
    <t>0045-6535</t>
  </si>
  <si>
    <t>Chemosphere</t>
  </si>
  <si>
    <t>10.1016/0045-6535(89)90024-6</t>
  </si>
  <si>
    <t>Environmental Sciences</t>
  </si>
  <si>
    <t>CQ238</t>
  </si>
  <si>
    <t>WOS:A1989CQ23800023</t>
  </si>
  <si>
    <t>JENNINGS, GL; DEAKIN, G; DEWAR, E; LAUFER, E; NELSON, L</t>
  </si>
  <si>
    <t>EXERCISE, CARDIOVASCULAR-DISEASE AND BLOOD-PRESSURE</t>
  </si>
  <si>
    <t>CLINICAL AND EXPERIMENTAL HYPERTENSION PART A-THEORY AND PRACTICE</t>
  </si>
  <si>
    <t>DEPT SCI &amp; ENVIRONM, DIV ANTARCTIC, KINGSTON, TAS, AUSTRALIA</t>
  </si>
  <si>
    <t>ALFRED HOSP, BAKER MED RES INST, CLIN RES UNIT, PRAHRAN, VIC 3181, AUSTRALIA.</t>
  </si>
  <si>
    <t>Jennings, Garry/B-3914-2009</t>
  </si>
  <si>
    <t>Jennings, Garry/0000-0002-7865-5483</t>
  </si>
  <si>
    <t>MARCEL DEKKER INC</t>
  </si>
  <si>
    <t>270 MADISON AVE, NEW YORK, NY 10016 USA</t>
  </si>
  <si>
    <t>0730-0077</t>
  </si>
  <si>
    <t>CLIN EXP HYPERTENS A</t>
  </si>
  <si>
    <t>10.3109/10641968909035390</t>
  </si>
  <si>
    <t>Cardiac &amp; Cardiovascular Systems; Pharmacology &amp; Pharmacy; Physiology</t>
  </si>
  <si>
    <t>Cardiovascular System &amp; Cardiology; Pharmacology &amp; Pharmacy; Physiology</t>
  </si>
  <si>
    <t>AQ358</t>
  </si>
  <si>
    <t>WOS:A1989AQ35800020</t>
  </si>
  <si>
    <t>ANDERSON, DM; TICE, AR</t>
  </si>
  <si>
    <t>MICHALOWSKI, RL</t>
  </si>
  <si>
    <t>UNFROZEN WATER CONTENTS OF 6 ANTARCTIC SOIL MATERIALS</t>
  </si>
  <si>
    <t>COLD REGIONS ENGINEERING</t>
  </si>
  <si>
    <t>5TH INTERNATIONAL COLD REGIONS ENGINEERING SPECIALTY CONF ON CIVIL ENGINEERING IN A WINTER ENVIRONMENT : BUILDING AND MAINTAINING INFRASTRUCTURE</t>
  </si>
  <si>
    <t>FEB 06-08, 1989</t>
  </si>
  <si>
    <t>ST PAUL, MN</t>
  </si>
  <si>
    <t>AMER SOC CIVIL ENGINEERS</t>
  </si>
  <si>
    <t>0-87262-680-6</t>
  </si>
  <si>
    <t>Engineering, Civil; Mechanics; Water Resources</t>
  </si>
  <si>
    <t>Engineering; Mechanics; Water Resources</t>
  </si>
  <si>
    <t>BR23B</t>
  </si>
  <si>
    <t>WOS:A1989BR23B00033</t>
  </si>
  <si>
    <t>ADAMS, NJ; KLAGES, NT</t>
  </si>
  <si>
    <t>TEMPORAL VARIATION IN THE DIET OF THE GENTOO PENGUIN PYGOSCELIS-PAPUA AT SUB-ANTARCTIC MARION ISLAND</t>
  </si>
  <si>
    <t>COLONIAL WATERBIRDS</t>
  </si>
  <si>
    <t>ADAMS, NJ (corresponding author), UNIV CAPE TOWN,PERCY FITZPATRICK INST AFRICAN ORNITHOL,RONDEBOSCH 7700,SOUTH AFRICA.</t>
  </si>
  <si>
    <t>COLONIAL WATERBIRD SOC</t>
  </si>
  <si>
    <t>NATL MUSEUM NATURAL HISTORY SMITHSONIAN INST, WASHINGTON, DC 20560</t>
  </si>
  <si>
    <t>0738-6028</t>
  </si>
  <si>
    <t>COLON WATERBIRD</t>
  </si>
  <si>
    <t>Colon. Waterbirds</t>
  </si>
  <si>
    <t>10.2307/1521309</t>
  </si>
  <si>
    <t>Ecology; Ornithology</t>
  </si>
  <si>
    <t>AD856</t>
  </si>
  <si>
    <t>WOS:A1989AD85600005</t>
  </si>
  <si>
    <t>FANTA, E; LUCCHIARI, PH; BACILA, M</t>
  </si>
  <si>
    <t>THE EFFECT OF ENVIRONMENTAL OXYGEN AND CARBON-DIOXIDE LEVELS ON THE TISSUE OXYGENATION AND THE BEHAVIOR OF ANTARCTIC FISH</t>
  </si>
  <si>
    <t>COMPARATIVE BIOCHEMISTRY AND PHYSIOLOGY A-PHYSIOLOGY</t>
  </si>
  <si>
    <t>UNIV FED PARANA,DEPT ZOOTECN,BR-80000 CURITABA,PARANA,BRAZIL; UNIV ESTADUAL PAULISTA JULIA MESQUITA FILHO,DEPT BIOFIS,BOTUCATU,SP,BRAZIL</t>
  </si>
  <si>
    <t>Universidade Federal do Parana; Universidade Estadual Paulista</t>
  </si>
  <si>
    <t>FANTA, E (corresponding author), UNIV FED PARANA,DEPT BIOL CELULAR,CXP 19031,BR-81500 CURITABA,PARANA,BRAZIL.</t>
  </si>
  <si>
    <t>0300-9629</t>
  </si>
  <si>
    <t>COMP BIOCHEM PHYS A</t>
  </si>
  <si>
    <t>Comp. Biochem. Physiol. A-Physiol.</t>
  </si>
  <si>
    <t>10.1016/0300-9629(89)90507-0</t>
  </si>
  <si>
    <t>Biochemistry &amp; Molecular Biology; Physiology; Zoology</t>
  </si>
  <si>
    <t>AP357</t>
  </si>
  <si>
    <t>WOS:A1989AP35700029</t>
  </si>
  <si>
    <t>FELLER, G; GERDAY, C</t>
  </si>
  <si>
    <t>TROPONIN-C OF THE ANTARCTIC ICEFISH (CHAMPSOCEPHALUS-GUNNARI) WHITE MUSCLE</t>
  </si>
  <si>
    <t>FELLER, G (corresponding author), UNIV LIEGE,INST CHIM B6,BIOCHIM MUSCULAIRE LAB,B-4000 LIEGE,BELGIUM.</t>
  </si>
  <si>
    <t>10.1016/0305-0491(89)90163-6</t>
  </si>
  <si>
    <t>CE772</t>
  </si>
  <si>
    <t>WOS:A1989CE77200027</t>
  </si>
  <si>
    <t>SCHOR, L; SELDES, AM</t>
  </si>
  <si>
    <t>STEROIDS FROM AQUATIC ORGANISMS .17. STEROL COMPOSITION OF THE SALP IHLEA-RACOVITZAI FROM THE ANTARCTIC OCEAN</t>
  </si>
  <si>
    <t>UNIV BUENOS AIRES,FAC CIENCIAS EXACTAS &amp; NAT,DEPT QUIM ORGAN,PAB 2,CIUDAD UNIV,RA-1428 BUENOS AIRES,ARGENTINA; UNIV BUENOS AIRES,FAC CIENCIAS EXACTAS &amp; NAT,UMYFMOR,RA-1428 BUENOS AIRES,ARGENTINA</t>
  </si>
  <si>
    <t>University of Buenos Aires; University of Buenos Aires</t>
  </si>
  <si>
    <t>10.1016/0305-0491(89)90334-9</t>
  </si>
  <si>
    <t>R7832</t>
  </si>
  <si>
    <t>WOS:A1989R783200030</t>
  </si>
  <si>
    <t>JOHNSON, GC; BRYDEN, HL</t>
  </si>
  <si>
    <t>ON THE SIZE OF THE ANTARCTIC CIRCUMPOLAR CURRENT</t>
  </si>
  <si>
    <t>WOODS HOLE OCEANOG INST, DEPT PHYS OCEANOG, WOODS HOLE, MA 02543 USA</t>
  </si>
  <si>
    <t>Woods Hole Oceanographic Institution</t>
  </si>
  <si>
    <t>WOODS HOLE OCEANOG INST, MIT, JOINT PROGRAM, WOODS HOLE, MA 02543 USA.</t>
  </si>
  <si>
    <t>Johnson, Gregory C/I-6559-2012</t>
  </si>
  <si>
    <t>Johnson, Gregory C/0000-0002-8023-4020</t>
  </si>
  <si>
    <t>10.1016/0198-0149(89)90017-4</t>
  </si>
  <si>
    <t>T5034</t>
  </si>
  <si>
    <t>WOS:A1989T503400003</t>
  </si>
  <si>
    <t>SEMILETOV, IP; GUSEV, AM; BARKOV, NI; POZDNIAKOV, NV; LIPENKOV, VJ</t>
  </si>
  <si>
    <t>PALEOVARIATIONS OF CARBON-DIOXIDE IN THE ANTARCTIC ICE CORES</t>
  </si>
  <si>
    <t>ARCTIC &amp; ANTARCTIC RES INST,LENINGRAD,USSR</t>
  </si>
  <si>
    <t>SEMILETOV, IP (corresponding author), ACAD SCI USSR,FAR E SCI CTR,PACIFIC OCEANOL INST,VLADIVOSTOK,USSR.</t>
  </si>
  <si>
    <t>Semiletov, Igor P/B-3616-2013; Lipenkov, Vladimir Y/Q-8262-2016; Semiletov, Igor/CAJ-4412-2022</t>
  </si>
  <si>
    <t>CF920</t>
  </si>
  <si>
    <t>WOS:A1989CF92000050</t>
  </si>
  <si>
    <t>MAMAEVA, NV</t>
  </si>
  <si>
    <t>CILIATED PROTOZOA OF THE ANTARCTIC REGION OF THE ATLANTIC</t>
  </si>
  <si>
    <t>MAMAEVA, NV (corresponding author), PP SHIRSHOV OCEANOL INST,GELENDZHIK,USSR.</t>
  </si>
  <si>
    <t>AT527</t>
  </si>
  <si>
    <t>WOS:A1989AT52700060</t>
  </si>
  <si>
    <t>NAGURNYI, AP</t>
  </si>
  <si>
    <t>SEA ICE DEFORMATION AS A SOURCE OF SURFACE AIR AEROSOL FROM THE DATA OF THE ARCTIC EXPEDITION ABOARD THE NUCLEAR ICEBREAKER SIBIR (MAY-JUNE 1987)</t>
  </si>
  <si>
    <t>NAGURNYI, AP (corresponding author), ARCTIC &amp; ANTARCTIC RES INST,LENINGRAD,USSR.</t>
  </si>
  <si>
    <t>AU659</t>
  </si>
  <si>
    <t>WOS:A1989AU65900017</t>
  </si>
  <si>
    <t>NAGURNYI, AP; SHIROCHKOV, AV</t>
  </si>
  <si>
    <t>TOTAL OZONE CONTENT VARIABILITY IN THE POLAR AREA, FROM THE DATA OF THE ARCTIC EXPEDITION ABOARD THE NUCLEAR ICEBREAKER SIBIR (MAY-JUNE, 1987)</t>
  </si>
  <si>
    <t>AX239</t>
  </si>
  <si>
    <t>WOS:A1989AX23900018</t>
  </si>
  <si>
    <t>KONDRATIEV, KJ; MELENTIEV, VV; ALEXANDROV, VJ</t>
  </si>
  <si>
    <t>MICROWAVE-EMISSION PROPERTIES OF VARIOUS TYPES OF UNDERLAY AT NEGATIVE TEMPERATURES</t>
  </si>
  <si>
    <t>KONDRATIEV, KJ (corresponding author), ACAD SCI USSR,INST LAKE CONSERVAT,LENINGRAD,USSR.</t>
  </si>
  <si>
    <t>U6891</t>
  </si>
  <si>
    <t>WOS:A1989U689100015</t>
  </si>
  <si>
    <t>FRIEDHEIM, R; AKAHA, T</t>
  </si>
  <si>
    <t>ANTARCTIC RESOURCES AND INTERNATIONAL-LAW - JAPAN, THE UNITED-STATES, AND THE FUTURE OF ANTARCTICA</t>
  </si>
  <si>
    <t>ECOLOGY LAW QUARTERLY</t>
  </si>
  <si>
    <t>UNIV SO CALIF,SEA GRANT PROGRAM,LOS ANGELES,CA 90089; BOWLING GREEN STATE UNIV,POLIT SCI,BOWLING GREEN,OH 43403; CTR NAVAL ANAL,LAW SEA PROJECT,WASHINGTON,DC</t>
  </si>
  <si>
    <t>University of Southern California; University System of Ohio; Bowling Green State University; CNA (The Center for Naval Analyses)</t>
  </si>
  <si>
    <t>FRIEDHEIM, R (corresponding author), UNIV SO CALIF,INT RELAT,LOS ANGELES,CA 90089, USA.</t>
  </si>
  <si>
    <t>UNIV CALIF PRESS</t>
  </si>
  <si>
    <t>BERKELEY</t>
  </si>
  <si>
    <t>JOURNALS DEPT 2120 BERKELEY WAY, BERKELEY, CA 94720</t>
  </si>
  <si>
    <t>0046-1121</t>
  </si>
  <si>
    <t>ECOL LAW QUART</t>
  </si>
  <si>
    <t>Ecol. Law Q.</t>
  </si>
  <si>
    <t>Environmental Studies; Law</t>
  </si>
  <si>
    <t>Environmental Sciences &amp; Ecology; Government &amp; Law</t>
  </si>
  <si>
    <t>U4494</t>
  </si>
  <si>
    <t>WOS:A1989U449400006</t>
  </si>
  <si>
    <t>JAPAN AND THE ANTARCTIC TREATY SYSTEM</t>
  </si>
  <si>
    <t>WOODS HOLE OCEANOG INST,CTR MARINE POLICY,WOODS HOLE,MA 02543</t>
  </si>
  <si>
    <t>JOYNER, CC (corresponding author), GEORGE WASHINGTON UNIV,ELLIOTT SCH INT AFFAIRS,WASHINGTON,DC 20052, USA.</t>
  </si>
  <si>
    <t>WOS:A1989U449400007</t>
  </si>
  <si>
    <t>OESCHGER, H; LANGWAY, CC</t>
  </si>
  <si>
    <t>TRACE-METALS AND ORGANIC-COMPOUNDS IN ICE CORES</t>
  </si>
  <si>
    <t>ENVIRONMENTAL RECORD IN GLACIERS AND ICE SHEETS</t>
  </si>
  <si>
    <t>PHYSICAL, CHEMICAL, AND EARTH SCIENCES RESEARCH REPORTS</t>
  </si>
  <si>
    <t>DAHLEM WORKSHOP ON THE ENVIRONMENTAL RECORD IN GLACIERS AND ICE SHEETS</t>
  </si>
  <si>
    <t>MAR 13-18, 1988</t>
  </si>
  <si>
    <t>BERLIN, FED REP GER</t>
  </si>
  <si>
    <t>PEEL, DA (corresponding author), BRITISH ANTARCTIC SURVEY,NAT ENVIRONM RES COUNCIL,CAMBRIDGE CB3 0ET,ENGLAND.</t>
  </si>
  <si>
    <t>SPRINGER-VERLAG BERLIN</t>
  </si>
  <si>
    <t>BERLIN</t>
  </si>
  <si>
    <t>0-471-92185-8</t>
  </si>
  <si>
    <t>PHYS CH EAR</t>
  </si>
  <si>
    <t>Environmental Sciences; Geosciences, Multidisciplinary; Meteorology &amp; Atmospheric Sciences; Water Resources</t>
  </si>
  <si>
    <t>Environmental Sciences &amp; Ecology; Geology; Meteorology &amp; Atmospheric Sciences; Water Resources</t>
  </si>
  <si>
    <t>BP77W</t>
  </si>
  <si>
    <t>WOS:A1989BP77W00013</t>
  </si>
  <si>
    <t>LORIUS, C; RAISBECK, G; JOUZEL, J; RAYNAUD, D</t>
  </si>
  <si>
    <t>LONG-TERM ENVIRONMENTAL RECORDS FROM ANTARCTIC ICE CORES</t>
  </si>
  <si>
    <t>LORIUS, C (corresponding author), LAB GLACIOL &amp; GEOPHYS ENVIRONNEMENT,F-38402 ST MARTIN DHERES,FRANCE.</t>
  </si>
  <si>
    <t>Raynaud, Dominique/H-9626-2016; raynaud, dominique/ABG-4718-2020</t>
  </si>
  <si>
    <t>WOS:A1989BP77W00019</t>
  </si>
  <si>
    <t>UPTON, AC; NEDWELL, DB</t>
  </si>
  <si>
    <t>NUTRITIONAL FLEXIBILITY OF OLIGOTROPHIC AND COPIOTROPHIC ANTARCTIC BACTERIA WITH RESPECT TO ORGANIC SUBSTRATES</t>
  </si>
  <si>
    <t>FEMS MICROBIOLOGY ECOLOGY</t>
  </si>
  <si>
    <t>UPTON, AC (corresponding author), UNIV ESSEX,DEPT BIOL,WIVENHOE PK,COLCHESTER CO4 3SQ,ESSEX,ENGLAND.</t>
  </si>
  <si>
    <t>0168-6496</t>
  </si>
  <si>
    <t>FEMS MICROBIOL ECOL</t>
  </si>
  <si>
    <t>FEMS Microbiol. Ecol.</t>
  </si>
  <si>
    <t>R8179</t>
  </si>
  <si>
    <t>WOS:A1989R817900001</t>
  </si>
  <si>
    <t>BOUTRON, CF; BOLSHOV, MA; KOLOSHNIKOV, V</t>
  </si>
  <si>
    <t>DIRECT ULTRASENSITIVE DETERMINATION OF LEAD AT SUB PG/G LEVEL IN ANTARCTIC SNOW AND ICE BY LASER ATOMIC FLUORESCENCE</t>
  </si>
  <si>
    <t>FRESENIUS ZEITSCHRIFT FUR ANALYTISCHE CHEMIE</t>
  </si>
  <si>
    <t>CNRS,GLACIOL &amp; GEOPHYS ENVIRONNEMENT LAB,F-38042 GRENOBLE,FRANCE; ACAD SCI USSR,INST SPECT,MOSCOW V-71,USSR</t>
  </si>
  <si>
    <t>Centre National de la Recherche Scientifique (CNRS); Russian Academy of Sciences; Institute of Spectroscopy</t>
  </si>
  <si>
    <t>0016-1152</t>
  </si>
  <si>
    <t>FRESEN Z ANAL CHEM</t>
  </si>
  <si>
    <t>AM841</t>
  </si>
  <si>
    <t>WOS:A1989AM84100138</t>
  </si>
  <si>
    <t>GROSCOLAS, R; LELOUP, J</t>
  </si>
  <si>
    <t>THE EFFECT OF SEVERE STARVATION AND CAPTIVITY STRESS ON PLASMA THYROXINE AND TRIIODOTHYRONINE CONCENTRATIONS IN AN ANTARCTIC BIRD (EMPEROR PENGUIN)</t>
  </si>
  <si>
    <t>GENERAL AND COMPARATIVE ENDOCRINOLOGY</t>
  </si>
  <si>
    <t>FAC SCI MIRANDE, PHYSIOL ANIM &amp; NUTR LAB, CNRS, UA 273, BP 138, F-21004 DIJON, FRANCE; MUSEUM NATL HIST NAT, PHYSIOL GEN &amp; COMPAREE LAB, F-75231 PARIS 05, FRANCE</t>
  </si>
  <si>
    <t>Universite de Bourgogne; Centre National de la Recherche Scientifique (CNRS); Museum National d'Histoire Naturelle (MNHN)</t>
  </si>
  <si>
    <t>ACADEMIC PRESS INC ELSEVIER SCIENCE</t>
  </si>
  <si>
    <t>525 B ST, STE 1900, SAN DIEGO, CA 92101-4495 USA</t>
  </si>
  <si>
    <t>0016-6480</t>
  </si>
  <si>
    <t>1095-6840</t>
  </si>
  <si>
    <t>GEN COMP ENDOCR</t>
  </si>
  <si>
    <t>Gen. Comp. Endocrinol.</t>
  </si>
  <si>
    <t>10.1016/0016-6480(89)90061-0</t>
  </si>
  <si>
    <t>Endocrinology &amp; Metabolism; Zoology</t>
  </si>
  <si>
    <t>R6611</t>
  </si>
  <si>
    <t>WOS:A1989R661100013</t>
  </si>
  <si>
    <t>SHIMOYAMA, A; NARAOKA, H; KOMIYA, M; HARADA, K</t>
  </si>
  <si>
    <t>ANALYSES OF CARBOXYLIC-ACIDS AND HYDROCARBONS IN ANTARCTIC CARBONACEOUS CHONDRITES, YAMATO-74662 AND YAMATO-793321</t>
  </si>
  <si>
    <t>NATL INST POLAR RES, TOKYO 173, JAPAN</t>
  </si>
  <si>
    <t>SHIMOYAMA, A (corresponding author), UNIV TSUKUBA, DEPT CHEM, TSUKUBA, IBARAKI 305, JAPAN.</t>
  </si>
  <si>
    <t>Naraoka, Hiroshi/0000-0002-2373-8759</t>
  </si>
  <si>
    <t>10.2343/geochemj.23.181</t>
  </si>
  <si>
    <t>DC376</t>
  </si>
  <si>
    <t>WOS:A1989DC37600004</t>
  </si>
  <si>
    <t>ZALE, R; KARLEN, W</t>
  </si>
  <si>
    <t>LAKE SEDIMENT CORES FROM THE ANTARCTIC PENINSULA AND SURROUNDING ISLANDS</t>
  </si>
  <si>
    <t>GEOGRAFISKA ANNALER SERIES A-PHYSICAL GEOGRAPHY</t>
  </si>
  <si>
    <t>ZALE, R (corresponding author), UMEA UNIV,DEPT GEOG,S-90187 UMEA,SWEDEN.</t>
  </si>
  <si>
    <t>SCANDINAVIAN UNIVERSITY PRESS</t>
  </si>
  <si>
    <t>OSLO</t>
  </si>
  <si>
    <t>PO BOX 2959 TOYEN, JOURNAL DIVISION CUSTOMER SERVICE, N-0608 OSLO, NORWAY</t>
  </si>
  <si>
    <t>0435-3676</t>
  </si>
  <si>
    <t>GEOGR ANN A</t>
  </si>
  <si>
    <t>Geogr. Ann. Ser. A-Phys. Geogr.</t>
  </si>
  <si>
    <t>10.2307/521391</t>
  </si>
  <si>
    <t>Geography, Physical; Geology</t>
  </si>
  <si>
    <t>CM577</t>
  </si>
  <si>
    <t>WOS:A1989CM57700009</t>
  </si>
  <si>
    <t>JOHNSTON, CG; VESTAL, JR</t>
  </si>
  <si>
    <t>DISTRIBUTION OF INORGANIC SPECIES IN 2 ANTARCTIC CRYPTOENDOLITHIC MICROBIAL COMMUNITIES</t>
  </si>
  <si>
    <t>GEOMICROBIOLOGY JOURNAL</t>
  </si>
  <si>
    <t>UNIV CINCINNATI,DEPT BIOL SCI,CINCINNATI,OH 45221</t>
  </si>
  <si>
    <t>University System of Ohio; University of Cincinnati</t>
  </si>
  <si>
    <t>NCCDPHP CDC HHS [DPP-83-1480] Funding Source: Medline</t>
  </si>
  <si>
    <t>TAYLOR &amp; FRANCIS</t>
  </si>
  <si>
    <t>BRISTOL</t>
  </si>
  <si>
    <t>1900 FROST ROAD, SUITE 101, BRISTOL, PA 19007-1598</t>
  </si>
  <si>
    <t>0149-0451</t>
  </si>
  <si>
    <t>GEOMICROBIOL J</t>
  </si>
  <si>
    <t>Geomicrobiol. J.</t>
  </si>
  <si>
    <t>10.1080/01490458909377858</t>
  </si>
  <si>
    <t>Environmental Sciences; Geosciences, Multidisciplinary</t>
  </si>
  <si>
    <t>Environmental Sciences &amp; Ecology; Geology</t>
  </si>
  <si>
    <t>CV509</t>
  </si>
  <si>
    <t>WOS:A1989CV50900001</t>
  </si>
  <si>
    <t>KAWAHIRA, K; HIROOKA, T</t>
  </si>
  <si>
    <t>INTERANNUAL TEMPERATURE-CHANGES IN THE ANTARCTIC LOWER STRATOSPHERE-A RELATION TO THE OZONE HOLE</t>
  </si>
  <si>
    <t>METEOROL COLL,KASHIWA CITY 277,JAPAN</t>
  </si>
  <si>
    <t>KAWAHIRA, K (corresponding author), TOYAMA NATL COLL TECHNOL,13 HONGO CHO,TOYAMA,JAPAN.</t>
  </si>
  <si>
    <t>Hirooka, Toshihiko/ADU-2259-2022</t>
  </si>
  <si>
    <t>10.1029/GL016i001p00041</t>
  </si>
  <si>
    <t>R7818</t>
  </si>
  <si>
    <t>WOS:A1989R781800011</t>
  </si>
  <si>
    <t>HOWARD, M</t>
  </si>
  <si>
    <t>THE CONVENTION ON THE CONSERVATION OF ANTARCTIC MARINE LIVING RESOURCES - A 5-YEAR REVIEW</t>
  </si>
  <si>
    <t>10.1093/iclqaj/38.1.104</t>
  </si>
  <si>
    <t>T3094</t>
  </si>
  <si>
    <t>WOS:A1989T309400005</t>
  </si>
  <si>
    <t>MCINTYRE, ME</t>
  </si>
  <si>
    <t>ON THE ANTARCTIC OZONE HOLE</t>
  </si>
  <si>
    <t>MCINTYRE, ME (corresponding author), DEPT APPL MATH &amp; THEORET PHYS,SILVER ST,CAMBRIDGE CB3 9EW,ENGLAND.</t>
  </si>
  <si>
    <t>10.1016/0021-9169(89)90071-8</t>
  </si>
  <si>
    <t>R5661</t>
  </si>
  <si>
    <t>WOS:A1989R566100004</t>
  </si>
  <si>
    <t>CHAPPELL, MA; MORGAN, KR; SOUZA, SL; BUCHER, TL</t>
  </si>
  <si>
    <t>CONVECTION AND THERMOREGULATION IN 2 ANTARCTIC SEABIRDS</t>
  </si>
  <si>
    <t>JOURNAL OF COMPARATIVE PHYSIOLOGY B-BIOCHEMICAL SYSTEMS AND ENVIRONMENTAL PHYSIOLOGY</t>
  </si>
  <si>
    <t>UNIV CALIF RIVERSIDE, DEPT BIOL, RIVERSIDE, CA 92521 USA.</t>
  </si>
  <si>
    <t>SPRINGER HEIDELBERG</t>
  </si>
  <si>
    <t>HEIDELBERG</t>
  </si>
  <si>
    <t>TIERGARTENSTRASSE 17, D-69121 HEIDELBERG, GERMANY</t>
  </si>
  <si>
    <t>1432-136X</t>
  </si>
  <si>
    <t>10.1007/BF00691511</t>
  </si>
  <si>
    <t>AM210</t>
  </si>
  <si>
    <t>WOS:A1989AM21000012</t>
  </si>
  <si>
    <t>WELLS, RMG; GRIGG, GC; BEARD, LA; SUMMERS, G</t>
  </si>
  <si>
    <t>HYPOXIC RESPONSES IN A FISH FROM A STABLE ENVIRONMENT - BLOOD-OXYGEN TRANSPORT IN THE ANTARCTIC FISH PAGOTHENIA-BORCHGREVINKI</t>
  </si>
  <si>
    <t>UNIV SYDNEY,SCH BIOL SCI,SYDNEY,NSW 2006,AUSTRALIA; DSIR,DIV HORT &amp; PROC,FISH PROC SECT,AUCKLAND,NEW ZEALAND</t>
  </si>
  <si>
    <t>University of Sydney</t>
  </si>
  <si>
    <t>WELLS, RMG (corresponding author), UNIV AUCKLAND,DEPT ZOOL,AUCKLAND,NEW ZEALAND.</t>
  </si>
  <si>
    <t>Grigg, Gordon/IRZ-3226-2023</t>
  </si>
  <si>
    <t>R9964</t>
  </si>
  <si>
    <t>WOS:A1989R996400008</t>
  </si>
  <si>
    <t>PECK, LS; HOLMES, LJ</t>
  </si>
  <si>
    <t>SEASONAL AND ONTOGENETIC CHANGES IN TISSUE SIZE IN THE ANTARCTIC BRACHIOPOD LIOTHYRELLA-UVA (BRODERIP, 1833)</t>
  </si>
  <si>
    <t>10.1016/0022-0981(90)90054-G</t>
  </si>
  <si>
    <t>CM501</t>
  </si>
  <si>
    <t>WOS:A1989CM50100002</t>
  </si>
  <si>
    <t>SCALING PATTERNS IN THE ANTARCTIC BRACHIOPOD LIOTHYRELLA-UVA (BRODERIP, 1833)</t>
  </si>
  <si>
    <t>PECK, LS (corresponding author), BRITISH ANTARCTIC SURVEY,NERC,HIGH CROSS,MADINGLEY RD,CAMBRIDGE CB3 0ET,ENGLAND.</t>
  </si>
  <si>
    <t>10.1016/0022-0981(89)90163-9</t>
  </si>
  <si>
    <t>CG907</t>
  </si>
  <si>
    <t>WOS:A1989CG90700010</t>
  </si>
  <si>
    <t>PECK, LS</t>
  </si>
  <si>
    <t>TEMPERATURE AND BASAL-METABOLISM IN 2 ANTARCTIC MARINE HERBIVORES</t>
  </si>
  <si>
    <t>10.1016/0022-0981(89)90205-0</t>
  </si>
  <si>
    <t>AB495</t>
  </si>
  <si>
    <t>WOS:A1989AB49500001</t>
  </si>
  <si>
    <t>QUETIN, LB; ROSS, RM</t>
  </si>
  <si>
    <t>EFFECTS OF OXYGEN, TEMPERATURE AND AGE ON THE METABOLIC-RATE OF THE EMBRYOS AND EARLY LARVAL STAGES OF THE ANTARCTIC KRILL EUPHAUSIA-SUPERBA DANA</t>
  </si>
  <si>
    <t>QUETIN, LB (corresponding author), UNIV CALIF SANTA BARBARA,INST MARINE SCI,SANTA BARBARA,CA 93106, USA.</t>
  </si>
  <si>
    <t>10.1016/0022-0981(89)90215-3</t>
  </si>
  <si>
    <t>T1540</t>
  </si>
  <si>
    <t>WOS:A1989T154000004</t>
  </si>
  <si>
    <t>SHIBATA, T; YASUI, M; MAEDA, M; FUJIWARA, M</t>
  </si>
  <si>
    <t>SIMULATED UV LIDAR OBSERVATIONS OF THE SPRINGTIME ANTARCTIC OZONE</t>
  </si>
  <si>
    <t>KYUSHU UNIV,DEPT PHYS,HIGASHI KU,FUKUOKA 812,JAPAN; FUKUOKA UNIV,DEPT APPL PHYS,JYOHNAN KU,FUKUOKA 81401,JAPAN</t>
  </si>
  <si>
    <t>Kyushu University; Fukuoka University</t>
  </si>
  <si>
    <t>SHIBATA, T (corresponding author), KYUSHU UNIV,DEPT ELECT ENGN,HIGASHI KU,FUKUOKA 812,JAPAN.</t>
  </si>
  <si>
    <t>10.5636/jgg.41.303</t>
  </si>
  <si>
    <t>CE845</t>
  </si>
  <si>
    <t>WOS:A1989CE84500003</t>
  </si>
  <si>
    <t>IWASAKA, Y; MORITA, Y</t>
  </si>
  <si>
    <t>ANTARCTIC STRATOSPHERIC AEROSOLS - SIZE AND NUMBER CONCENTRATION MEASURED BY BALLOON</t>
  </si>
  <si>
    <t>NAGOYA UNIV,ATMOSPHER RES INST,TOYOKAWA 442,JAPAN</t>
  </si>
  <si>
    <t>Nagoya University</t>
  </si>
  <si>
    <t>IWASAKA, Y (corresponding author), NAGOYA UNIV,WATER RES INST,CHIRUSA KU,NAGOYA,AICHI 464,JAPAN.</t>
  </si>
  <si>
    <t>10.5636/jgg.41.613</t>
  </si>
  <si>
    <t>AY372</t>
  </si>
  <si>
    <t>WOS:A1989AY37200003</t>
  </si>
  <si>
    <t>IWASAKA, Y</t>
  </si>
  <si>
    <t>VOLCANIC DISTURBANCE AND WINTER ENHANCEMENT OF AEROSOL IN THE ANTARCTIC STRATOSPHERE</t>
  </si>
  <si>
    <t>IWASAKA, Y (corresponding author), NAGOYA UNIV,ATMOSPHER RES INST,TOYOKAWA 442,JAPAN.</t>
  </si>
  <si>
    <t>10.5636/jgg.41.769</t>
  </si>
  <si>
    <t>AY374</t>
  </si>
  <si>
    <t>WOS:A1989AY37400003</t>
  </si>
  <si>
    <t>OGAWA, T; NOMURA, A; TANAKA, T; IGARASHI, K</t>
  </si>
  <si>
    <t>SIMULTANEOUS MEASUREMENTS OF ANTARCTIC MESOSPHERIC GRAVITY-WAVES BY METEOR RADAR AND LIDAR</t>
  </si>
  <si>
    <t>SHINSHU UNIV,FAC ENGN,NAGANO 380,JAPAN</t>
  </si>
  <si>
    <t>Shinshu University</t>
  </si>
  <si>
    <t>OGAWA, T (corresponding author), COMMUN RES LABS,KOGANEI,TOKYO 184,JAPAN.</t>
  </si>
  <si>
    <t>10.5636/jgg.41.835</t>
  </si>
  <si>
    <t>CA782</t>
  </si>
  <si>
    <t>WOS:A1989CA78200002</t>
  </si>
  <si>
    <t>MODELING ANTARCTIC FAST-ICE GROWTH</t>
  </si>
  <si>
    <t>CROCKER, GB (corresponding author), UNIV CAMBRIDGE,SCOTT POLAR RES INST,CAMBRIDGE CB2 1ER,ENGLAND.</t>
  </si>
  <si>
    <t>10.3189/002214389793701590</t>
  </si>
  <si>
    <t>AA182</t>
  </si>
  <si>
    <t>WOS:A1989AA18200001</t>
  </si>
  <si>
    <t>THIEL, DV; NEALL, F</t>
  </si>
  <si>
    <t>VLF SURFACE-IMPEDANCE MEASUREMENTS FOR ICE-DEPTH MAPPING IN THE ANTARCTIC</t>
  </si>
  <si>
    <t>THIEL, DV (corresponding author), GRIFFITH UNIV,DIV SCI &amp; TECHNOL,NATHAN,QLD 4111,AUSTRALIA.</t>
  </si>
  <si>
    <t>Thiel, David/0000-0002-6052-9227</t>
  </si>
  <si>
    <t>10.3189/S0022143000004500</t>
  </si>
  <si>
    <t>AW269</t>
  </si>
  <si>
    <t>WOS:A1989AW26900008</t>
  </si>
  <si>
    <t>LIPENKOV, VY; BARKOV, NI; DUVAL, P; PIMIENTA, P</t>
  </si>
  <si>
    <t>CRYSTALLINE TEXTURE OF THE 2083-M ICE CORE AT VOSTOK STATION, ANTARCTICA</t>
  </si>
  <si>
    <t>LAB GLACIOL &amp; GEOPHYS ENVIRONNEMENT,F-38402 ST MARTIN DHERES,FRANCE</t>
  </si>
  <si>
    <t>LIPENKOV, VY (corresponding author), LENINGRAD ARCTIC &amp; ANTARCTIC RES INST,LENINGRAD 199226,USSR.</t>
  </si>
  <si>
    <t>Lipenkov, Vladimir/Q-8262-2016</t>
  </si>
  <si>
    <t>Lipenkov, Vladimir/0000-0003-4221-5440</t>
  </si>
  <si>
    <t>10.3189/S0022143000009321</t>
  </si>
  <si>
    <t>CK176</t>
  </si>
  <si>
    <t>WOS:A1989CK17600012</t>
  </si>
  <si>
    <t>JACOBSEN, P; KAPPEN, L</t>
  </si>
  <si>
    <t>NOTES ON RINODINA-OLIVACEOBRUNNEA IN THE ANTARCTIC</t>
  </si>
  <si>
    <t>LICHENOLOGIST</t>
  </si>
  <si>
    <t>INST POLAROKOL,D-2300 KIEL,FED REP GER</t>
  </si>
  <si>
    <t>JACOBSEN, P (corresponding author), BOT INST,OLSHAUSENSTR 40,D-2300 KIEL,FED REP GER.</t>
  </si>
  <si>
    <t>0024-2829</t>
  </si>
  <si>
    <t>Lichenologist</t>
  </si>
  <si>
    <t>10.1017/S0024282989000307</t>
  </si>
  <si>
    <t>Plant Sciences; Mycology</t>
  </si>
  <si>
    <t>U8947</t>
  </si>
  <si>
    <t>WOS:A1989U894700008</t>
  </si>
  <si>
    <t>BERGSTROM, DM; SEPPELT, RD</t>
  </si>
  <si>
    <t>THE MOSS FLORA OF HEARD ISLAND - REVISED CHECKLIST, ANNOTATIONS AND PHYTOGEOGRAPHICAL CONSIDERATIONS</t>
  </si>
  <si>
    <t>LINDBERGIA</t>
  </si>
  <si>
    <t>ANTARCTIC DIV, CHANNEL HIGHWAY, KINGSTON, TAS 7150, AUSTRALIA</t>
  </si>
  <si>
    <t>BERGSTROM, DM (corresponding author), MACQUARIE UNIV, SCH BIOL SCI, N RYDE, NSW 2109, AUSTRALIA.</t>
  </si>
  <si>
    <t>NORDIC BRYOLOGICAL SOC</t>
  </si>
  <si>
    <t>UTRECHT</t>
  </si>
  <si>
    <t>C/O HEINJO J DURING, DEPT PLANT ECOLOGY &amp; EVOLUTIONARY BIOLOGY, PO BOX 800 84, UTRECHT, 00000, DENMARK</t>
  </si>
  <si>
    <t>0105-0761</t>
  </si>
  <si>
    <t>Lindbergia</t>
  </si>
  <si>
    <t>CG023</t>
  </si>
  <si>
    <t>WOS:A1989CG02300010</t>
  </si>
  <si>
    <t>GOWING, MM</t>
  </si>
  <si>
    <t>ABUNDANCE AND FEEDING ECOLOGY OF ANTARCTIC PHAEODARIAN RADIOLARIANS</t>
  </si>
  <si>
    <t>GOWING, MM (corresponding author), UNIV CALIF SANTA CRUZ,INST MARINE SCI,SANTA CRUZ,CA 95064, USA.</t>
  </si>
  <si>
    <t>10.1007/BF00391069</t>
  </si>
  <si>
    <t>AU499</t>
  </si>
  <si>
    <t>WOS:A1989AU49900011</t>
  </si>
  <si>
    <t>BUCHHOLZ, C; BUCHHOLZ, F</t>
  </si>
  <si>
    <t>ULTRASTRUCTURE OF THE INTEGUMENT OF A PELAGIC CRUSTACEAN - MOLT CYCLE RELATED STUDIES ON THE ANTARCTIC KRILL, EUPHAUSIA-SUPERBA</t>
  </si>
  <si>
    <t>UNIV KIEL,INST MEERESKUNDE,DEPT MARINE ZOOL,D-2300 KIEL 1,FED REP GER</t>
  </si>
  <si>
    <t>BUCHHOLZ, C (corresponding author), UNIV KIEL,INST ANAT,OLSHAUSENSTR 40,D-2300 KIEL 1,FED REP GER.</t>
  </si>
  <si>
    <t>Buchholz, Cornelia/0000-0002-5055-1586</t>
  </si>
  <si>
    <t>10.1007/BF00428132</t>
  </si>
  <si>
    <t>U8714</t>
  </si>
  <si>
    <t>WOS:A1989U871400009</t>
  </si>
  <si>
    <t>IKEDA, T; KIRKWOOD, R</t>
  </si>
  <si>
    <t>METABOLISM AND ELEMENTAL COMPOSITION OF A GIANT CHAETOGNATH SAGITTA-GAZELLAE FROM THE SOUTHERN-OCEAN</t>
  </si>
  <si>
    <t>AUSTRALIAN ANTARCTIC DIV, KINGSTON, TAS 7050, AUSTRALIA</t>
  </si>
  <si>
    <t>IKEDA, T (corresponding author), JAPAN SEA REG FISHERIES RES LAB, 1 SIUDO CHO, NIIGATA 951, JAPAN.</t>
  </si>
  <si>
    <t>Kirkwood, Roger/0000-0003-4221-4050</t>
  </si>
  <si>
    <t>1432-1793</t>
  </si>
  <si>
    <t>10.1007/BF00391967</t>
  </si>
  <si>
    <t>R7682</t>
  </si>
  <si>
    <t>WOS:A1989R768200015</t>
  </si>
  <si>
    <t>HOURIGAN, TF; RADTKE, RL</t>
  </si>
  <si>
    <t>REPRODUCTION OF THE ANTARCTIC FISH NOTOTHENIOPS-NUDIFRONS</t>
  </si>
  <si>
    <t>UNIV HAWAII, DEPT ZOOL, HONOLULU, HI 96822 USA; UNIV HAWAII, HAWAII INST GEOPHYS, HONOLULU, HI 96822 USA</t>
  </si>
  <si>
    <t>University of Hawaii System; University of Hawaii System</t>
  </si>
  <si>
    <t>Hourigan, Thomas/0000-0002-1936-2517</t>
  </si>
  <si>
    <t>10.1007/BF00391969</t>
  </si>
  <si>
    <t>WOS:A1989R768200017</t>
  </si>
  <si>
    <t>METABOLISM AND BODY-COMPOSITION OF 2 EUPHAUSIIDS (EUPHAUSIA-SUPERBA AND E CRYSTALLOROPHIAS) COLLECTED FROM UNDER THE PACK-ICE OFF ENDERBY LAND, ANTARCTICA</t>
  </si>
  <si>
    <t>10.1007/BF00391143</t>
  </si>
  <si>
    <t>T2386</t>
  </si>
  <si>
    <t>WOS:A1989T238600003</t>
  </si>
  <si>
    <t>DIET OF SOME ANTARCTIC NUDIBRANCHS (GASTROPODA, OPISTHOBRANCHIA, NUDIBRANCHIA)</t>
  </si>
  <si>
    <t>WAGELE, H (corresponding author), UNIV OLDENBURG,ARBEITSGRP ZOOMORPHOL,FACHBEREICH 7,POSTFACH 2503,D-2900 OLDENBURG,FED REP GER.</t>
  </si>
  <si>
    <t>10.1007/BF00394819</t>
  </si>
  <si>
    <t>T6884</t>
  </si>
  <si>
    <t>WOS:A1989T688400002</t>
  </si>
  <si>
    <t>FOCARDI, S; FOSSI, C; LEONZIO, C; DISIMPLICIO, P</t>
  </si>
  <si>
    <t>MIXED-FUNCTION OXIDASE ACTIVITY AND CONJUGATING ENZYMES IN 2 SPECIES OF ANTARCTIC FISH</t>
  </si>
  <si>
    <t>MARINE ENVIRONMENTAL RESEARCH</t>
  </si>
  <si>
    <t>5TH SYMP OF THE PLYMOUTH MARINE LABORATORY AND OF THE WOODS HOLE OCEANOGRAPHIC INST : RESPONSES OF MARINE ORGANISMS TO POLLUTANTS</t>
  </si>
  <si>
    <t>PLYMOUTH MARINE LAB, PLYMOUTH, ENGLAND</t>
  </si>
  <si>
    <t>PLYMOUTH MARINE LAB</t>
  </si>
  <si>
    <t>FOCARDI, S (corresponding author), UNIV SIENA,DIPARTIMENTO BIOL AMBIENTALE,VIA CERCHIA 3,I-53100 SIENA,ITALY.</t>
  </si>
  <si>
    <t>Fossi, Maria Cristina/0000-0003-0836-4020</t>
  </si>
  <si>
    <t>0141-1136</t>
  </si>
  <si>
    <t>MAR ENVIRON RES</t>
  </si>
  <si>
    <t>Mar. Environ. Res.</t>
  </si>
  <si>
    <t>10.1016/0141-1136(89)90179-7</t>
  </si>
  <si>
    <t>Environmental Sciences; Marine &amp; Freshwater Biology; Toxicology</t>
  </si>
  <si>
    <t>Environmental Sciences &amp; Ecology; Marine &amp; Freshwater Biology; Toxicology</t>
  </si>
  <si>
    <t>CV565</t>
  </si>
  <si>
    <t>WOS:A1989CV56500007</t>
  </si>
  <si>
    <t>JACOBS, SS</t>
  </si>
  <si>
    <t>MARINE CONTROLS ON MODERN SEDIMENTATION ON THE ANTARCTIC CONTINENTAL-SHELF</t>
  </si>
  <si>
    <t>JACOBS, SS (corresponding author), COLUMBIA UNIV,LAMONT DOHERTY GEOL OBSERV,PALISADES,NY 10964, USA.</t>
  </si>
  <si>
    <t>10.1016/0025-3227(89)90151-5</t>
  </si>
  <si>
    <t>T1313</t>
  </si>
  <si>
    <t>WOS:A1989T131300003</t>
  </si>
  <si>
    <t>GRIFFITH, TW; ANDERSON, JB</t>
  </si>
  <si>
    <t>CLIMATIC CONTROL OF SEDIMENTATION IN BAYS AND FJORDS OF THE NORTHERN ANTARCTIC PENINSULA</t>
  </si>
  <si>
    <t>GRIFFITH, TW (corresponding author), RICE UNIV,DEPT GEOL &amp; GEOPHYS,HOUSTON,TX 77251, USA.</t>
  </si>
  <si>
    <t>10.1016/0025-3227(89)90153-9</t>
  </si>
  <si>
    <t>WOS:A1989T131300005</t>
  </si>
  <si>
    <t>KARL, HA</t>
  </si>
  <si>
    <t>HIGH-RESOLUTION SEISMIC-REFLECTION INTERPRETATIONS OF SOME SEDIMENT DEPOSITS, ANTARCTIC CONTINENTAL-MARGIN - FOCUS ON THE WESTERN ROSS SEA</t>
  </si>
  <si>
    <t>KARL, HA (corresponding author), US GEOL SURVEY,345 MIDDLEFIELD RD,MS 999,MENLO PK,CA 94025, USA.</t>
  </si>
  <si>
    <t>10.1016/0025-3227(89)90154-0</t>
  </si>
  <si>
    <t>WOS:A1989T131300006</t>
  </si>
  <si>
    <t>PATRIAT, P; PARSON, L</t>
  </si>
  <si>
    <t>A SURVEY OF THE INDIAN-OCEAN TRIPLE JUNCTION TRACE WITHIN THE ANTARCTIC PLATE - IMPLICATIONS FOR THE JUNCTION EVOLUTION SINCE 15-MA</t>
  </si>
  <si>
    <t>MARINE GEOPHYSICAL RESEARCH</t>
  </si>
  <si>
    <t>INST OCEANOG SCI, DEACON LABS, WORMLEY GU8 5UB, ENGLAND</t>
  </si>
  <si>
    <t>NERC National Oceanography Centre</t>
  </si>
  <si>
    <t>INST PHYS GLOBE, PL JUSSIEU, F-75252 PARIS 05, FRANCE.</t>
  </si>
  <si>
    <t>0025-3235</t>
  </si>
  <si>
    <t>1573-0581</t>
  </si>
  <si>
    <t>MAR GEOPHYS RES</t>
  </si>
  <si>
    <t>Mar. Geophys. Res.</t>
  </si>
  <si>
    <t>10.1007/BF00285660</t>
  </si>
  <si>
    <t>Geochemistry &amp; Geophysics; Oceanography</t>
  </si>
  <si>
    <t>AV266</t>
  </si>
  <si>
    <t>WOS:A1989AV26600002</t>
  </si>
  <si>
    <t>ERICKSON, AW; BLEDSOE, LJ; HANSON, MB</t>
  </si>
  <si>
    <t>BOOTSTRAP CORRECTION FOR DIURNAL ACTIVITY CYCLE IN CENSUS-DATA FOR ANTARCTIC SEALS</t>
  </si>
  <si>
    <t>UNIV WASHINGTON,SCH FISHERIES,CTR QUANTITAT SCI,SEATTLE,WA 98195</t>
  </si>
  <si>
    <t>ERICKSON, AW (corresponding author), UNIV WASHINGTON,SCH FISHERIES,WILDLIFE SCI GRP,SEATTLE,WA 98195, USA.</t>
  </si>
  <si>
    <t>10.1111/j.1748-7692.1989.tb00212.x</t>
  </si>
  <si>
    <t>T0926</t>
  </si>
  <si>
    <t>WOS:A1989T092600003</t>
  </si>
  <si>
    <t>GALES, NJ; ADAMS, M; BURTON, HR</t>
  </si>
  <si>
    <t>GENETIC RELATEDNESS OF 2 POPULATIONS OF THE SOUTHERN ELEPHANT SEAL, MIROUNGA-LEONINA</t>
  </si>
  <si>
    <t>S AUSTRALIAN MUSEUM, EVOLUTIONARY BIOL UNIT, ADELAIDE, SA 5000, AUSTRALIA</t>
  </si>
  <si>
    <t>DEPT SCI, BIOL SECT, ANTARCTIC DIV, CHANNEL HIGHWAY, KINGSTON, TAS 7150, AUSTRALIA.</t>
  </si>
  <si>
    <t>1748-7692</t>
  </si>
  <si>
    <t>10.1111/j.1748-7692.1989.tb00213.x</t>
  </si>
  <si>
    <t>WOS:A1989T092600004</t>
  </si>
  <si>
    <t>BOLTOVSKOY, D; VRBA, A</t>
  </si>
  <si>
    <t>LATITUDE-RELATED SHELL PATTERNS IN RADIOLARIA - BOTRYOSTROBUS-AURITUS AUSTRALIS MORPHOTYPES IN THE EQUATORIAL TO ANTARCTIC PACIFIC</t>
  </si>
  <si>
    <t>UNIV BUENOS AIRES, FAC CIENCIAS EXACTAS &amp; NAT, DEPT CIENCIAS GEOL, RA-1428 BUENOS AIRES, ARGENTINA</t>
  </si>
  <si>
    <t>BOLTOVSKOY, D (corresponding author), UNIV BUENOS AIRES, FAC CIENCIAS EXACTAS &amp; NAT, DEPT CIENCIAS BIOL, RA-1428 BUENOS AIRES, ARGENTINA.</t>
  </si>
  <si>
    <t>1872-6186</t>
  </si>
  <si>
    <t>10.1016/0377-8398(89)90023-6</t>
  </si>
  <si>
    <t>T1755</t>
  </si>
  <si>
    <t>WOS:A1989T175500002</t>
  </si>
  <si>
    <t>ROTT, H</t>
  </si>
  <si>
    <t>PAMPALONI, P</t>
  </si>
  <si>
    <t>MULTISPECTRAL MICROWAVE SIGNATURES OF THE ANTARCTIC ICE-SHEET</t>
  </si>
  <si>
    <t>MICROWAVE RADIOMETRY AND REMOTE SENSING APPLICATIONS</t>
  </si>
  <si>
    <t>SPECIALIST MEETING ON MICROWAVE RADIOMETRY AND REMOTE SENSING APPLICATIONS</t>
  </si>
  <si>
    <t>MAR 09-11, 1988</t>
  </si>
  <si>
    <t>FLORENCE, ITALY</t>
  </si>
  <si>
    <t>VSP BV</t>
  </si>
  <si>
    <t>ZEIST</t>
  </si>
  <si>
    <t>90-6764-108-1</t>
  </si>
  <si>
    <t>Geosciences, Multidisciplinary; Meteorology &amp; Atmospheric Sciences; Optics</t>
  </si>
  <si>
    <t>Geology; Meteorology &amp; Atmospheric Sciences; Optics</t>
  </si>
  <si>
    <t>BQ92Q</t>
  </si>
  <si>
    <t>WOS:A1989BQ92Q00008</t>
  </si>
  <si>
    <t>SCULLY, RT</t>
  </si>
  <si>
    <t>ALEXANDER, LM; HANSON, LC; ALLEN, S</t>
  </si>
  <si>
    <t>THE CONVENTION ON THE CONSERVATION OF ANTARCTIC MARINE LIVING RESOURCES - A CASE-STUDY</t>
  </si>
  <si>
    <t>NEW DEVELOPMENTS IN MARINE SCIENCE AND TECHNOLOGY : ECONOMIC, LEGAL AND POLITICAL ASPECTS OF CHANGE</t>
  </si>
  <si>
    <t>22ND ANNUAL CONF OF THE LAW OF THE SEA INST - NEW DEVELOPMENTS IN MARINE SCIENCE AND TECHNOLOGY : ECONOMIC, LEGAL AND POLITICAL ASPECTS OF CHANGE</t>
  </si>
  <si>
    <t>JUN 12-16, 1988</t>
  </si>
  <si>
    <t>NARRANGANSETT, RI</t>
  </si>
  <si>
    <t>LAW SEA INST</t>
  </si>
  <si>
    <t>HONOLULU</t>
  </si>
  <si>
    <t>0-911189-20-3</t>
  </si>
  <si>
    <t>Environmental Sciences; Environmental Studies; Law; Marine &amp; Freshwater Biology; Oceanography</t>
  </si>
  <si>
    <t>Environmental Sciences &amp; Ecology; Government &amp; Law; Marine &amp; Freshwater Biology; Oceanography</t>
  </si>
  <si>
    <t>BQ22S</t>
  </si>
  <si>
    <t>WOS:A1989BQ22S00010</t>
  </si>
  <si>
    <t>MCKENZIE, EHC; FOGGO, MN</t>
  </si>
  <si>
    <t>FUNGI OF NEW-ZEALAND SUB-ANTARCTIC ISLANDS</t>
  </si>
  <si>
    <t>NEW ZEALAND JOURNAL OF BOTANY</t>
  </si>
  <si>
    <t>CENT INST TECHNOL,TRENTHAM,NEW ZEALAND</t>
  </si>
  <si>
    <t>Wellington Institute of Technology</t>
  </si>
  <si>
    <t>MCKENZIE, EHC (corresponding author), DSIR,DIV PLANT DIS,AUCKLAND,NEW ZEALAND.</t>
  </si>
  <si>
    <t>0028-825X</t>
  </si>
  <si>
    <t>NEW ZEAL J BOT</t>
  </si>
  <si>
    <t>N. Z. J. Bot.</t>
  </si>
  <si>
    <t>10.1080/0028825X.1989.10410147</t>
  </si>
  <si>
    <t>AN335</t>
  </si>
  <si>
    <t>WOS:A1989AN33500009</t>
  </si>
  <si>
    <t>RAYNAUD, D</t>
  </si>
  <si>
    <t>DENIS, MM</t>
  </si>
  <si>
    <t>GLACIAL RECORDS OF THE ANTARCTIC - CLIMATE AND ATMOSPHERIC-ENVIRONMENT DURING THE LAST CLIMATIC CYCLE</t>
  </si>
  <si>
    <t>OCEANOLOGY : PRESENT AND FUTURE</t>
  </si>
  <si>
    <t>INTERNATIONAL SYMP ON OCEANOLOGY : PRESENT AND FUTURE</t>
  </si>
  <si>
    <t>OCT 12-13, 1989</t>
  </si>
  <si>
    <t>MARSEILLE, FRANCE</t>
  </si>
  <si>
    <t>CENTRE OCEANOLOGIE MARSEILLE STATION MARINE ENDOUME</t>
  </si>
  <si>
    <t>MARSEILLE</t>
  </si>
  <si>
    <t>2-907752-00-6</t>
  </si>
  <si>
    <t>Ecology; Geosciences, Multidisciplinary; Marine &amp; Freshwater Biology; Oceanography; Paleontology</t>
  </si>
  <si>
    <t>Environmental Sciences &amp; Ecology; Geology; Marine &amp; Freshwater Biology; Oceanography; Paleontology</t>
  </si>
  <si>
    <t>BQ64A</t>
  </si>
  <si>
    <t>WOS:A1989BQ64A00007</t>
  </si>
  <si>
    <t>TUMANTSEVA, NI</t>
  </si>
  <si>
    <t>ESTIMATION OF THE GRAZING IMPACT OF CILIATES ON PHYTOPLANKTON BIOMASS IN THE ANTARCTIC AND SUB-ANTARCTIC WATERS OF THE PACIFIC-OCEAN</t>
  </si>
  <si>
    <t>TUMANTSEVA, NI (corresponding author), PP SHIRSHOV OCEANOL INST,MOSCOW,USSR.</t>
  </si>
  <si>
    <t>T4416</t>
  </si>
  <si>
    <t>WOS:A1989T441600023</t>
  </si>
  <si>
    <t>MOE, RL; SILVA, PC</t>
  </si>
  <si>
    <t>DESMARESTIA-ANTARCTICA (DESMARESTIALES, PHAEOPHYCEAE), A NEW LIGULATE ANTARCTIC SPECIES WITH AN ENDOPHYTIC GAMETOPHYTE</t>
  </si>
  <si>
    <t>PLANT SYSTEMATICS AND EVOLUTION</t>
  </si>
  <si>
    <t>MOE, RL (corresponding author), UNIV CALIF BERKELEY,DEPT BOT,BERKELEY,CA 94720, USA.</t>
  </si>
  <si>
    <t>SPRINGER-VERLAG WIEN</t>
  </si>
  <si>
    <t>VIENNA</t>
  </si>
  <si>
    <t>SACHSENPLATZ 4-6, PO BOX 89, A-1201 VIENNA, AUSTRIA</t>
  </si>
  <si>
    <t>0378-2697</t>
  </si>
  <si>
    <t>PLANT SYST EVOL</t>
  </si>
  <si>
    <t>Plant Syst. Evol.</t>
  </si>
  <si>
    <t>10.1007/BF00940443</t>
  </si>
  <si>
    <t>Plant Sciences; Evolutionary Biology</t>
  </si>
  <si>
    <t>AK427</t>
  </si>
  <si>
    <t>WOS:A1989AK42700020</t>
  </si>
  <si>
    <t>ENERGETIC COMPOSITION, REPRODUCTIVE OUTPUT, AND RESOURCE-ALLOCATION OF ANTARCTIC ASTEROIDS</t>
  </si>
  <si>
    <t>MCCLINTOCK, JB (corresponding author), UNIV ALABAMA,DEPT BIOL,UNIV STN,BIRMINGHAM,AL 35294, USA.</t>
  </si>
  <si>
    <t>10.1007/BF00297169</t>
  </si>
  <si>
    <t>R8625</t>
  </si>
  <si>
    <t>WOS:A1989R862500002</t>
  </si>
  <si>
    <t>DOIDGE, DW; CROXALL, JP</t>
  </si>
  <si>
    <t>FACTORS AFFECTING WEANING WEIGHT IN ANTARCTIC FUR SEALS ARCTOCEPHALUS-GAZELLA AT SOUTH GEORGIA</t>
  </si>
  <si>
    <t>10.1007/BF00297170</t>
  </si>
  <si>
    <t>WOS:A1989R862500003</t>
  </si>
  <si>
    <t>PRIDDLE, J; THOMAS, DP</t>
  </si>
  <si>
    <t>COSCINODISCUS-BOUVET KARSTEN - A DISTINCTIVE DIATOM WHICH MAY BE AN INDICATOR OF CHANGES IN THE SOUTHERN-OCEAN</t>
  </si>
  <si>
    <t>UNIV TASMANIA,DEPT BOT,HOBART,TAS 7001,AUSTRALIA</t>
  </si>
  <si>
    <t>University of Tasmania</t>
  </si>
  <si>
    <t>PRIDDLE, J (corresponding author), BRITISH ANTARCTIC SURVEY,NAT ENVIRONM RES COUNCIL,HIGH CROSS,MADINGLEY RD,CAMBRIDGE CB3 0ET,ENGLAND.</t>
  </si>
  <si>
    <t>10.1007/BF00297171</t>
  </si>
  <si>
    <t>WOS:A1989R862500004</t>
  </si>
  <si>
    <t>KINGSFORD, MJ; SCHIEL, DR; BATTERSHILL, CN</t>
  </si>
  <si>
    <t>DISTRIBUTION AND ABUNDANCE OF FISH IN A ROCKY REEF ENVIRONMENT AT THE SUB-ANTARCTIC AUCKLAND ISLANDS, NEW-ZEALAND</t>
  </si>
  <si>
    <t>UNIV AUCKLAND, MARINE LAB, LEIGH, NEW ZEALAND; FISHERIES RES CTR, WELLINGTON, NEW ZEALAND; UNIV CANTERBURY, DEPT CHEM, CHRISTCHURCH 1, NEW ZEALAND</t>
  </si>
  <si>
    <t>University of Auckland; University of Canterbury</t>
  </si>
  <si>
    <t>Kingsford, Michael J/C-2015-2008; Battershill, Christopher/G-2663-2013</t>
  </si>
  <si>
    <t>Kingsford, Michael J/0000-0003-1704-6198; Battershill, Christopher/0000-0002-5586-0417</t>
  </si>
  <si>
    <t>ONE NEW YORK PLAZA, SUITE 4600, NEW YORK, NY, UNITED STATES</t>
  </si>
  <si>
    <t>10.1007/BF00297173</t>
  </si>
  <si>
    <t>WOS:A1989R862500006</t>
  </si>
  <si>
    <t>WALKER, TD; MARCHANT, HJ</t>
  </si>
  <si>
    <t>THE SEASONAL OCCURRENCE OF CHROOCOCCOID CYANOBACTERIA AT AN ANTARCTIC COASTAL SITE</t>
  </si>
  <si>
    <t>10.1007/BF00297175</t>
  </si>
  <si>
    <t>WOS:A1989R862500008</t>
  </si>
  <si>
    <t>RIEHL, R; KOCK, KH</t>
  </si>
  <si>
    <t>THE SURFACE-STRUCTURE OF ANTARCTIC FISH EGGS AND ITS USE IN IDENTIFYING FISH EGGS FROM THE SOUTHERN-OCEAN</t>
  </si>
  <si>
    <t>BUNDESFORSCH ANSTALT SEEFISCHEREI, INST SEEFISCHEREI, D-2000 HAMBURG 50, GERMANY</t>
  </si>
  <si>
    <t>UNIV DUSSELDORF, INST ZOOL 2, UNIV STR 1, D-4000 DUSSELDORF 1, GERMANY.</t>
  </si>
  <si>
    <t>10.1007/BF00297176</t>
  </si>
  <si>
    <t>WOS:A1989R862500009</t>
  </si>
  <si>
    <t>BAKER, CP; DULDIG, ML; HUMBLE, JE</t>
  </si>
  <si>
    <t>EXTENSIONS TO THE COUPLING COEFFICIENT CALCULATIONS FOR MUON TELESCOPES</t>
  </si>
  <si>
    <t>PROCEEDINGS ASTRONOMICAL SOCIETY OF AUSTRALIA</t>
  </si>
  <si>
    <t>UNIV TASMANIA,DEPT PHYS,HOBART,TAS 7001,AUSTRALIA; UNIV TASMANIA,DIV ANTARCTIC,HOBART,TAS 7001,AUSTRALIA</t>
  </si>
  <si>
    <t>University of Tasmania; University of Tasmania</t>
  </si>
  <si>
    <t>0066-9997</t>
  </si>
  <si>
    <t>P ASTRON SOC AUST</t>
  </si>
  <si>
    <t>Proc. Astron. Soc. Aust.</t>
  </si>
  <si>
    <t>10.1017/S1323358000022918</t>
  </si>
  <si>
    <t>AV932</t>
  </si>
  <si>
    <t>WOS:A1989AV93200010</t>
  </si>
  <si>
    <t>MALENOVSKY, J</t>
  </si>
  <si>
    <t>INT ASTRONAUT FED</t>
  </si>
  <si>
    <t>THE ANTARCTIC TREATY SYSTEM - A SUITABLE MODEL FOR THE FURTHER DEVELOPMENT OF SPACE LAW</t>
  </si>
  <si>
    <t>PROCEEDINGS OF THE THIRTY-FIRST COLLOQUIUM ON THE LAW OF OUTER SPACE</t>
  </si>
  <si>
    <t>31ST COLLOQUIUM ON THE LAW OF OUTER SPACE</t>
  </si>
  <si>
    <t>OCT 08-15, 1988</t>
  </si>
  <si>
    <t>BANGALORE, INDIA</t>
  </si>
  <si>
    <t>AMER INST AERONAUTICS &amp; ASTRONAUTICS</t>
  </si>
  <si>
    <t>0-930403-49-5</t>
  </si>
  <si>
    <t>Engineering, Aerospace; Law; Language &amp; Linguistics</t>
  </si>
  <si>
    <t>Engineering; Government &amp; Law; Linguistics</t>
  </si>
  <si>
    <t>BR07K</t>
  </si>
  <si>
    <t>WOS:A1989BR07K00056</t>
  </si>
  <si>
    <t>PHILLPOT, HR</t>
  </si>
  <si>
    <t>A NOTE ON SOME EARLY RADIOSONDE TEMPERATURE OBSERVATIONS IN THE ANTARCTIC LOWER STRATOSPHERE</t>
  </si>
  <si>
    <t>PURE AND APPLIED GEOPHYSICS</t>
  </si>
  <si>
    <t>PHILLPOT, HR (corresponding author), UNIV MELBOURNE,DEPT METEOROL,PARKVILLE,VIC 3052,AUSTRALIA.</t>
  </si>
  <si>
    <t>0033-4553</t>
  </si>
  <si>
    <t>PURE APPL GEOPHYS</t>
  </si>
  <si>
    <t>Pure Appl. Geophys.</t>
  </si>
  <si>
    <t>10.1007/BF00874453</t>
  </si>
  <si>
    <t>U1331</t>
  </si>
  <si>
    <t>WOS:A1989U133100003</t>
  </si>
  <si>
    <t>PHILLIPS, A; VINCENT, RA</t>
  </si>
  <si>
    <t>RADAR OBSERVATIONS OF PREVAILING WINDS AND WAVES IN THE SOUTHERN-HEMISPHERE MESOSPHERE AND LOWER THERMOSPHERE</t>
  </si>
  <si>
    <t>PHILLIPS, A (corresponding author), UNIV ADELAIDE,MAWSON INST ANTARCTIC RES,GPO BOX 498,ADELAIDE,SA 5001,AUSTRALIA.</t>
  </si>
  <si>
    <t>10.1007/BF00874462</t>
  </si>
  <si>
    <t>WOS:A1989U133100012</t>
  </si>
  <si>
    <t>MITCHELL, JFB; SENIOR, CA</t>
  </si>
  <si>
    <t>THE ANTARCTIC WINTER - SIMULATIONS WITH CLIMATOLOGICAL AND REDUCED SEA-ICE EXTENTS</t>
  </si>
  <si>
    <t>MITCHELL, JFB (corresponding author), METEOROL OFF, BRACKNELL RB12 2SZ, BERKS, ENGLAND.</t>
  </si>
  <si>
    <t>Senior, Catherine/AAA-3126-2022</t>
  </si>
  <si>
    <t>Senior, Catherine/0000-0002-4124-0612</t>
  </si>
  <si>
    <t>1477-870X</t>
  </si>
  <si>
    <t>10.1256/smsqj.48601</t>
  </si>
  <si>
    <t>U2699</t>
  </si>
  <si>
    <t>WOS:A1989U269900001</t>
  </si>
  <si>
    <t>WRENN, GL; RODGER, AS</t>
  </si>
  <si>
    <t>GEOMAGNETIC MODIFICATION OF THE MID-LATITUDE IONOSPHERE - TOWARD A STRATEGY FOR THE IMPROVED FORECASTING OF FOF2</t>
  </si>
  <si>
    <t>RADIO SCIENCE</t>
  </si>
  <si>
    <t>BRITISH ANTARCTIC SURVEY, CAMBRIDGE CB3 0ET, ENGLAND; UNIV SOUTHAMPTON, DEPT PHYS, SOUTHAMPTON SO9 5NH, HANTS, ENGLAND</t>
  </si>
  <si>
    <t>UK Research &amp; Innovation (UKRI); Natural Environment Research Council (NERC); NERC British Antarctic Survey; University of Southampton</t>
  </si>
  <si>
    <t>WRENN, GL (corresponding author), ROYAL AEROSP ESTAB, DEPT SPACE, FARNBOROUGH GU14 6TD, HANTS, ENGLAND.</t>
  </si>
  <si>
    <t>0048-6604</t>
  </si>
  <si>
    <t>1944-799X</t>
  </si>
  <si>
    <t>RADIO SCI</t>
  </si>
  <si>
    <t>Radio Sci.</t>
  </si>
  <si>
    <t>10.1029/RS024i001p00099</t>
  </si>
  <si>
    <t>Astronomy &amp; Astrophysics; Geochemistry &amp; Geophysics; Meteorology &amp; Atmospheric Sciences; Remote Sensing; Telecommunications</t>
  </si>
  <si>
    <t>T6814</t>
  </si>
  <si>
    <t>WOS:A1989T681400009</t>
  </si>
  <si>
    <t>CONARD, NJ; KUBIK, PW; GOVE, HE; ELMORE, D</t>
  </si>
  <si>
    <t>A CL-36 PROFILE IN GREENLAND ICE FROM AD-1265 TO AD-1865</t>
  </si>
  <si>
    <t>RADIOCARBON</t>
  </si>
  <si>
    <t>ACCELERATOR MASS-SPECTROMETRY; ANTARCTIC ICE; BE-10</t>
  </si>
  <si>
    <t>We have measured the concentration of Cl-36 in 67 samples from the upper portion of the Camp Century ice core. The profile extends from AD 1265 to 1865 and covers the times of the Wolf (AD 1282-1342), Spoerer (AD 1416-1534) and Maunder (AD 1645-1715) minima in sunspot number. Although the profile exhibits much short-term variation, a smoothed plot of the data shows a strong peak in Cl-36 concentration over the time of the Maunder Minimum. The deeper part of the core suggests increased deposition of Cl-36 over the periods of the Wolf and Spoerer minima. The time resolution of the profile is inadequate for testing for an 11-year periodicity in our data. The data augment evidence from Be-10 and C-14 studies which indicate solar modulation of radioisotope production. Since, however, much of the short-term variation of Cl-36 seems to be independent of solar activity, other factors must affect the deposition of Cl-36 in ice. These variations could be due in part to mechanisms affecting the transport of Cl-36 in the atmosphere. Based on our data from Camp Century, we calculate an average input of Cl-36 of 24 atoms/m2 sec.</t>
  </si>
  <si>
    <t>YALE UNIV, DEPT ANTHROPOL, NEW HAVEN, CT 06520 USA; UNIV ROCHESTER, NUCL STRUCT RES LAB, ROCHESTER, NY 14627 USA</t>
  </si>
  <si>
    <t>Yale University; University of Rochester</t>
  </si>
  <si>
    <t>Conard, Nicholas/IAN-0808-2023</t>
  </si>
  <si>
    <t>Conard, Nicholas/0000-0002-4633-0385</t>
  </si>
  <si>
    <t>UNIV ARIZONA DEPT GEOSCIENCES</t>
  </si>
  <si>
    <t>TUCSON</t>
  </si>
  <si>
    <t>RADIOCARBON 4717 E FORT LOWELL RD, TUCSON, AZ 85712 USA</t>
  </si>
  <si>
    <t>0033-8222</t>
  </si>
  <si>
    <t>Radiocarbon</t>
  </si>
  <si>
    <t>EW805</t>
  </si>
  <si>
    <t>WOS:A1989EW80500046</t>
  </si>
  <si>
    <t>JULL, AJT; DONAHUE, DJ; LINICK, TW; WILSON, GC</t>
  </si>
  <si>
    <t>SPALLOGENIC C-14 IN HIGH-ALTITUDE ROCKS AND IN ANTARCTIC METEORITES</t>
  </si>
  <si>
    <t>13TH INTERNATIONAL RADIOCARBON CONF</t>
  </si>
  <si>
    <t>JUN 20-25, 1988</t>
  </si>
  <si>
    <t>DUBROVNIK, YUGOSLAVIA</t>
  </si>
  <si>
    <t>ACCELERATOR MASS-SPECTROMETRY; TERRESTRIAL; ACCUMULATION; INSITU; SOLAR; AGE; H-3</t>
  </si>
  <si>
    <t>C-14 in high-altitude rocks and in Antarctic meteorites of long terrestrial age has been found at levels consistent with in-situ production by cosmic rays. Levels of 0.2-0.59 dpm/kg (or 1.0-2.6 x 10(6) C-14/g) are found in high-altitude samples ranging from 3300 to 5460m. Similar values are observed in Antarctic meteorites that have been dated by Kr-81 by Freundel, Schultz &amp; Reedy (1986) as over 100 kyr old.</t>
  </si>
  <si>
    <t>UNIV ARIZONA,NSF ACCELERATOR FACIL RADIOISOTOPE ANAL,TUCSON,AZ 85721; TURNSTONE GEOL SERV LTD,TORONTO M5T 2T3,ONTARIO,CANADA</t>
  </si>
  <si>
    <t>National Science Foundation (NSF); University of Arizona</t>
  </si>
  <si>
    <t>RADIOCARBON 4717 E FORT LOWELL RD, TUCSON, AZ 85712</t>
  </si>
  <si>
    <t>WOS:A1989EW80500060</t>
  </si>
  <si>
    <t>MOREL, P; READINGS, CJ</t>
  </si>
  <si>
    <t>RASCHKE, E; GRUBER, A; GHAZI, A; HASLER, AF; GOWER, JFR; YENTSCH, CS; MCCORMICK, P</t>
  </si>
  <si>
    <t>FUTURE SPACE OBSERVING SYSTEMS FOR THE WORLD CLIMATE RESEARCH-PROGRAM</t>
  </si>
  <si>
    <t>REMOTE SENSING OF ATMOSPHERE AND OCEANS</t>
  </si>
  <si>
    <t>SYMP OF THE TOPICAL MEETING OF THE INTERDISCIPLINARY SCIENTIFIC COMMISSION OF THE COSPAR 27TH PLENARY MEETING : REMOTE SENSING OF ATMOSPHERE AND OCEANS</t>
  </si>
  <si>
    <t>JUL 28-29, 1988</t>
  </si>
  <si>
    <t>0-08-040149-X</t>
  </si>
  <si>
    <t>10.1016/0273-1177(89)90138-5</t>
  </si>
  <si>
    <t>Geosciences, Multidisciplinary; Meteorology &amp; Atmospheric Sciences; Oceanography; Optics</t>
  </si>
  <si>
    <t>Geology; Meteorology &amp; Atmospheric Sciences; Oceanography; Optics</t>
  </si>
  <si>
    <t>BQ07V</t>
  </si>
  <si>
    <t>WOS:A1989BQ07V00001</t>
  </si>
  <si>
    <t>MORGAN, J</t>
  </si>
  <si>
    <t>ESTIMATION OF ATMOSPHERIC WINDS BY SATELLITE - STATUS, POTENTIAL AND OUTLOOK</t>
  </si>
  <si>
    <t>10.1016/0273-1177(89)90139-7</t>
  </si>
  <si>
    <t>WOS:A1989BQ07V00002</t>
  </si>
  <si>
    <t>CIHLAR, J; DENCE, M</t>
  </si>
  <si>
    <t>THE CANADIAN GLOBAL CHANGE PROGRAM</t>
  </si>
  <si>
    <t>10.1016/0273-1177(89)90140-3</t>
  </si>
  <si>
    <t>WOS:A1989BQ07V00003</t>
  </si>
  <si>
    <t>GUDMANDSEN, P; CARSEY, F; MCNUTT, L</t>
  </si>
  <si>
    <t>PIPOR - A PROGRAM FOR INTERNATIONAL POLAR OCEANS RESEARCH</t>
  </si>
  <si>
    <t>10.1016/0273-1177(89)90141-5</t>
  </si>
  <si>
    <t>WOS:A1989BQ07V00004</t>
  </si>
  <si>
    <t>GOWER, JFR</t>
  </si>
  <si>
    <t>POTENTIAL FUTURE APPLICATIONS OF OCEAN COLOR SENSING FOR LARGE-SCALE AND GLOBAL STUDIES</t>
  </si>
  <si>
    <t>10.1016/0273-1177(89)90142-7</t>
  </si>
  <si>
    <t>WOS:A1989BQ07V00005</t>
  </si>
  <si>
    <t>HUANG, R; LU, X</t>
  </si>
  <si>
    <t>SATELLITE REMOTE-SENSING OF CIRRUS CLOUD PARAMETERS</t>
  </si>
  <si>
    <t>10.1016/0273-1177(89)90143-9</t>
  </si>
  <si>
    <t>WOS:A1989BQ07V00006</t>
  </si>
  <si>
    <t>CROMMELYNCK, D</t>
  </si>
  <si>
    <t>THE SOLAR-CONSTANT - STATUS OF OUR KNOWLEDGE</t>
  </si>
  <si>
    <t>10.1016/0273-1177(89)90144-0</t>
  </si>
  <si>
    <t>WOS:A1989BQ07V00007</t>
  </si>
  <si>
    <t>STUHLMANN, R; SMITH, GL</t>
  </si>
  <si>
    <t>A STUDY ON CLOUD RADIATION INTERACTION</t>
  </si>
  <si>
    <t>Smith, Geoffrey L/G-2894-2012</t>
  </si>
  <si>
    <t>10.1016/0273-1177(89)90145-2</t>
  </si>
  <si>
    <t>WOS:A1989BQ07V00008</t>
  </si>
  <si>
    <t>BARKSTROM, BR; HARRISON, EF; SMITH, GL; CESS, RD</t>
  </si>
  <si>
    <t>RESULTS FROM THE EARTH RADIATION BUDGET EXPERIMENT (ERBE)</t>
  </si>
  <si>
    <t>10.1016/0273-1177(89)90146-4</t>
  </si>
  <si>
    <t>WOS:A1989BQ07V00009</t>
  </si>
  <si>
    <t>DESBOIS, M; GUESSOUS, S; PICON, L</t>
  </si>
  <si>
    <t>OBSERVATION OF MEAN DYNAMIC FIELDS FROM METEOSAT LARGE-SCALE WATER-VAPOR STRUCTURE MOTIONS</t>
  </si>
  <si>
    <t>10.1016/0273-1177(89)90147-6</t>
  </si>
  <si>
    <t>WOS:A1989BQ07V00010</t>
  </si>
  <si>
    <t>SCHMETZ, J</t>
  </si>
  <si>
    <t>CLOUD OBSERVATIONS FROM METEOSAT AND THE INFERENCE OF WINDS</t>
  </si>
  <si>
    <t>10.1016/0273-1177(89)90148-8</t>
  </si>
  <si>
    <t>WOS:A1989BQ07V00011</t>
  </si>
  <si>
    <t>RIMOCZIPAAL, A</t>
  </si>
  <si>
    <t>RELATIONSHIP BETWEEN CLOUDINESS AND SURFACE GLOBAL RADIATION OBTAINED FROM METEOSAT IMAGES</t>
  </si>
  <si>
    <t>10.1016/0273-1177(89)90149-X</t>
  </si>
  <si>
    <t>WOS:A1989BQ07V00012</t>
  </si>
  <si>
    <t>KARNER, O</t>
  </si>
  <si>
    <t>TESTING THE RADIATION BUDGET SENSITIVITY TO CLOUD VARIATIONS</t>
  </si>
  <si>
    <t>10.1016/0273-1177(89)90150-6</t>
  </si>
  <si>
    <t>WOS:A1989BQ07V00013</t>
  </si>
  <si>
    <t>FORTELIUS, C</t>
  </si>
  <si>
    <t>AN INTERCOMPARISON OF 2 INDEPENDENT ESTIMATES OF EARTHS ENERGY BUDGET</t>
  </si>
  <si>
    <t>Fortelius, Carl/N-2390-2014</t>
  </si>
  <si>
    <t>Fortelius, Carl/0000-0002-1567-1662</t>
  </si>
  <si>
    <t>10.1016/0273-1177(89)90151-8</t>
  </si>
  <si>
    <t>WOS:A1989BQ07V00014</t>
  </si>
  <si>
    <t>HOUSE, FB</t>
  </si>
  <si>
    <t>AN INTERCOMPARISON OF LONGWAVE MEASUREMENTS BY ERBE RADIOMETERS ON THE NOAA-9 AND ERBS SATELLITES</t>
  </si>
  <si>
    <t>10.1016/0273-1177(89)90152-X</t>
  </si>
  <si>
    <t>WOS:A1989BQ07V00015</t>
  </si>
  <si>
    <t>PALVOLGYI, T; PAP, J</t>
  </si>
  <si>
    <t>POSSIBLE INFLUENCE OF SOLAR VARIABILITY ON THE GLOBAL CLIMATIC FLUCTUATIONS</t>
  </si>
  <si>
    <t>WOS:A1989BQ07V00016</t>
  </si>
  <si>
    <t>RUPRECHT, E; HARGENS, U; NACKE, G</t>
  </si>
  <si>
    <t>ACCURACY OF ANISOTROPIC REFLECTANCE FACTORS DETERMINED FROM METEOSAT OBSERVATIONS</t>
  </si>
  <si>
    <t>10.1016/0273-1177(89)90153-1</t>
  </si>
  <si>
    <t>WOS:A1989BQ07V00017</t>
  </si>
  <si>
    <t>GRUBER, A; STOWE, LL</t>
  </si>
  <si>
    <t>AN ANALYSIS OF CLOUD RADIATION FORCING AS CALCULATED FROM ERBE, AVHRR AND NIMBUS-7 ERB AND CLOUD DATA</t>
  </si>
  <si>
    <t>10.1016/0273-1177(89)90154-3</t>
  </si>
  <si>
    <t>WOS:A1989BQ07V00018</t>
  </si>
  <si>
    <t>KOCIKOVA, P; HLAVATY, K; KRABEC, J; SOKOL, Z</t>
  </si>
  <si>
    <t>MESOSCALE ANALYSIS OF CLOUD AND HUMIDITY FIELDS</t>
  </si>
  <si>
    <t>Sokol, Zbynek/AAB-7711-2019; Sokol, Zbyněk/K-4382-2012</t>
  </si>
  <si>
    <t>Sokol, Zbynek/0000-0001-9408-9138;</t>
  </si>
  <si>
    <t>10.1016/0273-1177(89)90155-5</t>
  </si>
  <si>
    <t>WOS:A1989BQ07V00019</t>
  </si>
  <si>
    <t>SIMMER, C; HARGENS, U; RUPRECHT, E</t>
  </si>
  <si>
    <t>INFLUENCE OF CLOUD WATER DISTRIBUTION ON THE PASSIVE MICROWAVE RETRIEVAL OF HUMIDITY</t>
  </si>
  <si>
    <t>Simmer, Clemens J/M-4949-2013</t>
  </si>
  <si>
    <t>10.1016/0273-1177(89)90156-7</t>
  </si>
  <si>
    <t>WOS:A1989BQ07V00020</t>
  </si>
  <si>
    <t>BERGER, FH; BOLLE, HJ; FELL, F; WOHLFART, U</t>
  </si>
  <si>
    <t>VALIDATION OF OPTICAL CLOUD PARAMETERS INFERRED FROM SATELLITE MEASUREMENTS BY GROUND OBSERVATIONS</t>
  </si>
  <si>
    <t>Fell, Frank/B-2868-2012</t>
  </si>
  <si>
    <t>Fell, Frank/0000-0002-6649-3093</t>
  </si>
  <si>
    <t>10.1016/0273-1177(89)90157-9</t>
  </si>
  <si>
    <t>WOS:A1989BQ07V00021</t>
  </si>
  <si>
    <t>LONDON, J; WARREN, SG; HAHN, CJ</t>
  </si>
  <si>
    <t>THE GLOBAL DISTRIBUTION OF OBSERVED CLOUDINESS - A CONTRIBUTION TO THE ISCCP</t>
  </si>
  <si>
    <t>10.1016/0273-1177(89)90158-0</t>
  </si>
  <si>
    <t>WOS:A1989BQ07V00022</t>
  </si>
  <si>
    <t>MENZEL, WP; WYLIE, DP</t>
  </si>
  <si>
    <t>CLOUD COVER DETERMINATIONS WITH MULTISPECTRAL VAS OBSERVATIONS - A 2 YEAR STUDY</t>
  </si>
  <si>
    <t>Menzel, W. Paul/B-8306-2011</t>
  </si>
  <si>
    <t>Menzel, W. Paul/0000-0001-5690-1201</t>
  </si>
  <si>
    <t>10.1016/0273-1177(89)90159-2</t>
  </si>
  <si>
    <t>WOS:A1989BQ07V00023</t>
  </si>
  <si>
    <t>MORCRETTE, JJ</t>
  </si>
  <si>
    <t>COMPARISON OF SATELLITE-DERIVED AND MODEL-GENERATED DIURNAL CYCLES OF CLOUDINESS AND BRIGHTNESS TEMPERATURES</t>
  </si>
  <si>
    <t>10.1016/0273-1177(89)90160-9</t>
  </si>
  <si>
    <t>WOS:A1989BQ07V00024</t>
  </si>
  <si>
    <t>TANCZER, T; KETSKEMETY, L; LEVAI, G</t>
  </si>
  <si>
    <t>ATTEMPT FOR ESTIMATION OF CLOUD AMOUNTS WITHIN SATELLITE PIXELS IN VISIBLE SPECTRUM</t>
  </si>
  <si>
    <t>10.1016/0273-1177(89)90161-0</t>
  </si>
  <si>
    <t>WOS:A1989BQ07V00025</t>
  </si>
  <si>
    <t>MAJOR, G</t>
  </si>
  <si>
    <t>THE SURFACE AND ATMOSPHERIC ABSORPTION OF SOLAR-RADIATION DERIVED FROM NIMBUS-7 MEASUREMENTS</t>
  </si>
  <si>
    <t>10.1016/0273-1177(89)90162-2</t>
  </si>
  <si>
    <t>WOS:A1989BQ07V00026</t>
  </si>
  <si>
    <t>RASCHKE, E; HAPP, S; LIN, W; RIELAND, M; STUHLMANN, R</t>
  </si>
  <si>
    <t>TRANSMITTANCE DATA OF CLOUD FIELDS FOR SOLAR-RADIATION FROM METEOSAT-MEASUREMENTS</t>
  </si>
  <si>
    <t>10.1016/0273-1177(89)90163-4</t>
  </si>
  <si>
    <t>WOS:A1989BQ07V00027</t>
  </si>
  <si>
    <t>PINKER, RT; LASZLO, I</t>
  </si>
  <si>
    <t>SURFACE RADIATION BUDGET WITH ISCCP DATA - EXPERIMENTS TOWARDS GLOBAL IMPLEMENTATION</t>
  </si>
  <si>
    <t>Pinker, Rachel T/F-6565-2010; Laszlo, Istvan/F-5603-2010</t>
  </si>
  <si>
    <t>Pinker, Rachel/0000-0003-4249-4427; Laszlo, Istvan/0000-0002-5747-9708</t>
  </si>
  <si>
    <t>10.1016/0273-1177(89)90164-6</t>
  </si>
  <si>
    <t>WOS:A1989BQ07V00028</t>
  </si>
  <si>
    <t>LEPPARANTA, M; KUITTINEN, R; KEMPPAINEN, H</t>
  </si>
  <si>
    <t>PREPARATIONS TO USE SYNTHETIC APERTURE RADAR (SAR) IN SEA ICE REMOTE-SENSING IN THE BALTIC SEA</t>
  </si>
  <si>
    <t>Lepparanta, Matti/M-7507-2017</t>
  </si>
  <si>
    <t>Lepparanta, Matti/0000-0002-4754-5564</t>
  </si>
  <si>
    <t>10.1016/0273-1177(89)90165-8</t>
  </si>
  <si>
    <t>WOS:A1989BQ07V00029</t>
  </si>
  <si>
    <t>ROPELEWSKI, CF</t>
  </si>
  <si>
    <t>MONITORING LARGE-SCALE CRYOSPHERE ATMOSPHERE INTERACTIONS</t>
  </si>
  <si>
    <t>10.1016/0273-1177(89)90166-X</t>
  </si>
  <si>
    <t>WOS:A1989BQ07V00030</t>
  </si>
  <si>
    <t>SALOMONSON, V</t>
  </si>
  <si>
    <t>USEFULNESS OF SPACE STATION OBSERVATIONS TO MONITOR THE HYDROLOGICAL CYCLE</t>
  </si>
  <si>
    <t>10.1016/0273-1177(89)90167-1</t>
  </si>
  <si>
    <t>WOS:A1989BQ07V00031</t>
  </si>
  <si>
    <t>CHOUDHURY, BJ; FUNG, IY</t>
  </si>
  <si>
    <t>SATELLITE OBSERVED GLOBAL VEGETATION DYNAMICS AND ITS RELATIONS WITH BIOSPHERE-ATMOSPHERE CARBON EXCHANGE</t>
  </si>
  <si>
    <t>10.1016/0273-1177(89)90168-3</t>
  </si>
  <si>
    <t>WOS:A1989BQ07V00032</t>
  </si>
  <si>
    <t>GOWARD, SN; HOPE, AS</t>
  </si>
  <si>
    <t>EVAPOTRANSPIRATION FROM COMBINED REFLECTED SOLAR AND EMITTED TERRESTRIAL-RADIATION - PRELIMINARY FIFE RESULTS FROM AVHRR DATA</t>
  </si>
  <si>
    <t>Goward, Samuel/GQQ-2893-2022</t>
  </si>
  <si>
    <t>Goward, Samuel/0000-0002-3076-2546</t>
  </si>
  <si>
    <t>10.1016/0273-1177(89)90169-5</t>
  </si>
  <si>
    <t>WOS:A1989BQ07V00033</t>
  </si>
  <si>
    <t>GUTMAN, G; GRUBER, A; TARPLEY, D; TAYLOR, R</t>
  </si>
  <si>
    <t>DETERMINATION OF THE CLEAR-SKY PLANETARY ALBEDO FROM AVHRR USING A BIDIRECTIONAL REFLECTANCE MODEL</t>
  </si>
  <si>
    <t>10.1016/0273-1177(89)90170-1</t>
  </si>
  <si>
    <t>WOS:A1989BQ07V00034</t>
  </si>
  <si>
    <t>DUNKEL, Z; BOZO, P; SZABO, T; VADASZ, V</t>
  </si>
  <si>
    <t>APPLICATION OF THERMAL INFRARED REMOTE-SENSING TO THE ESTIMATION OF REGIONAL EVAPOTRANSPIRATION</t>
  </si>
  <si>
    <t>10.1016/0273-1177(89)90171-3</t>
  </si>
  <si>
    <t>WOS:A1989BQ07V00035</t>
  </si>
  <si>
    <t>LAGOUARDE, JP; BRUNET, Y</t>
  </si>
  <si>
    <t>SPATIAL INTEGRATION OF SURFACE LATENT-HEAT FLUX AND EVAPORATION MAPPING</t>
  </si>
  <si>
    <t>10.1016/0273-1177(89)90172-5</t>
  </si>
  <si>
    <t>WOS:A1989BQ07V00036</t>
  </si>
  <si>
    <t>KAUFMAN, YJ; TUCKER, CJ; FUNG, IY</t>
  </si>
  <si>
    <t>REMOTE-SENSING OF BIOMASS BURNING IN THE TROPICS</t>
  </si>
  <si>
    <t>10.1016/0273-1177(89)90173-7</t>
  </si>
  <si>
    <t>WOS:A1989BQ07V00037</t>
  </si>
  <si>
    <t>PHULPIN, T; NOILHAN, J</t>
  </si>
  <si>
    <t>USE OF AVHRR AND METEOSAT DATA FOR THE DETERMINATION OF LAND SURFACE PARAMETERS</t>
  </si>
  <si>
    <t>10.1016/0273-1177(89)90174-9</t>
  </si>
  <si>
    <t>WOS:A1989BQ07V00038</t>
  </si>
  <si>
    <t>HALL, FG; SELLERS, PJ; MACPHERSON, I; KELLY, RD; VERMA, S; MARKHAM, B; BLAD, B; WANG, J; STREBEL, DE</t>
  </si>
  <si>
    <t>FIFE - ANALYSIS AND RESULTS - A REVIEW</t>
  </si>
  <si>
    <t>Markham, Brian/AAV-7659-2021; Markham, Brian/M-4842-2013</t>
  </si>
  <si>
    <t>Markham, Brian/0000-0002-9612-8169; Markham, Brian/0000-0002-9612-8169</t>
  </si>
  <si>
    <t>10.1016/0273-1177(89)90175-0</t>
  </si>
  <si>
    <t>WOS:A1989BQ07V00039</t>
  </si>
  <si>
    <t>OHRING, G</t>
  </si>
  <si>
    <t>NOAA SATELLITE PROGRAMS IN SUPPORT OF A GLOBAL CHANGE PROGRAM</t>
  </si>
  <si>
    <t>10.1016/0273-1177(89)90176-2</t>
  </si>
  <si>
    <t>WOS:A1989BQ07V00040</t>
  </si>
  <si>
    <t>TAYLOR, FW</t>
  </si>
  <si>
    <t>SATELLITE MEASUREMENTS OF MINOR CONSTITUENTS IN THE MIDDLE ATMOSPHERE</t>
  </si>
  <si>
    <t>Taylor, Fred/0000-0002-0675-9769</t>
  </si>
  <si>
    <t>10.1016/0273-1177(89)90177-4</t>
  </si>
  <si>
    <t>WOS:A1989BQ07V00041</t>
  </si>
  <si>
    <t>ARKIN, PA</t>
  </si>
  <si>
    <t>THE GLOBAL PRECIPITATION CLIMATOLOGY PROJECT</t>
  </si>
  <si>
    <t>Arkin, Phillip/F-5808-2010</t>
  </si>
  <si>
    <t>10.1016/0273-1177(89)90178-6</t>
  </si>
  <si>
    <t>WOS:A1989BQ07V00042</t>
  </si>
  <si>
    <t>FREDERICK, JE; NIU, XF; HILSENRATH, E</t>
  </si>
  <si>
    <t>THE DETECTION AND INTERPRETATION OF LONG-TERM CHANGES IN OZONE FROM SPACE</t>
  </si>
  <si>
    <t>10.1016/0273-1177(89)90179-8</t>
  </si>
  <si>
    <t>WOS:A1989BQ07V00043</t>
  </si>
  <si>
    <t>OGAWA, T; KOIKE, M; SUZUKI, K</t>
  </si>
  <si>
    <t>STRATOSPHERIC OZONE PROFILES FROM THE BACKSCATTERED ULTRAVIOLET EXPERIMENT ABOARD THE SATELLITE EXOS-C</t>
  </si>
  <si>
    <t>10.1016/0273-1177(89)90180-4</t>
  </si>
  <si>
    <t>WOS:A1989BQ07V00044</t>
  </si>
  <si>
    <t>NASH, J; EDGE, PR</t>
  </si>
  <si>
    <t>TEMPERATURE-CHANGES IN THE STRATOSPHERE AND LOWER MESOSPHERE 1979-1988 INFERRED FROM TOVS RADIANCE OBSERVATIONS</t>
  </si>
  <si>
    <t>Nash, Jonathan/K-8101-2019</t>
  </si>
  <si>
    <t>10.1016/0273-1177(89)90181-6</t>
  </si>
  <si>
    <t>WOS:A1989BQ07V00045</t>
  </si>
  <si>
    <t>SPANKUCH, D; VOGEL, G; ENKE, W</t>
  </si>
  <si>
    <t>THE ESTIMATION OF CO2 COOLING RATES FROM OUTGOING SPECTRAL RADIANCE MEASUREMENTS</t>
  </si>
  <si>
    <t>10.1016/0273-1177(89)90182-8</t>
  </si>
  <si>
    <t>WOS:A1989BQ07V00046</t>
  </si>
  <si>
    <t>TURPEINEN, OM</t>
  </si>
  <si>
    <t>MONITORING OF PRECIPITATION WITH METEOSAT</t>
  </si>
  <si>
    <t>10.1016/0273-1177(89)90183-X</t>
  </si>
  <si>
    <t>WOS:A1989BQ07V00047</t>
  </si>
  <si>
    <t>THIAO, W; CADET, D; DESBOIS, M</t>
  </si>
  <si>
    <t>TOWARDS AN OPERATIONAL METHOD OF ESTIMATING RAINFALL OVER WEST-AFRICA USING METEOSAT IR IMAGES</t>
  </si>
  <si>
    <t>10.1016/0273-1177(89)90184-1</t>
  </si>
  <si>
    <t>WOS:A1989BQ07V00048</t>
  </si>
  <si>
    <t>SMITH, WL</t>
  </si>
  <si>
    <t>SATELLITE SOUNDINGS - CURRENT STATUS AND FUTURE-PROSPECTS</t>
  </si>
  <si>
    <t>10.1016/0273-1177(89)90186-5</t>
  </si>
  <si>
    <t>WOS:A1989BQ07V00049</t>
  </si>
  <si>
    <t>BARANSKI, LA; ROZEMSKI, K</t>
  </si>
  <si>
    <t>MICROCOMPUTER SYSTEM FOR RECEIVING AND PROCESSING OF SATELLITE TOVS TIP DATA FOR VERTICAL SOUNDING OF THE ATMOSPHERE</t>
  </si>
  <si>
    <t>10.1016/0273-1177(89)90187-7</t>
  </si>
  <si>
    <t>WOS:A1989BQ07V00050</t>
  </si>
  <si>
    <t>BARANSKI, LA; MRUGALSKI, J</t>
  </si>
  <si>
    <t>DETERMINATION OF THE SURFACE-WATER TEMPERATURE OF THE BALTIC SEA FROM HRPT TRANSMISSION</t>
  </si>
  <si>
    <t>10.1016/0273-1177(89)90188-9</t>
  </si>
  <si>
    <t>WOS:A1989BQ07V00051</t>
  </si>
  <si>
    <t>ARNAULT, S; MENARD, Y; ROUQUET, MS</t>
  </si>
  <si>
    <t>VARIABILITY OF THE TROPICAL ATLANTIC IN 1986-1987 AS OBSERVED BY GEOSAT AND INSITU DATA</t>
  </si>
  <si>
    <t>10.1016/0273-1177(89)90189-0</t>
  </si>
  <si>
    <t>WOS:A1989BQ07V00052</t>
  </si>
  <si>
    <t>PROVOST, C; GARCON, V; GARZOLI, S</t>
  </si>
  <si>
    <t>SEA-LEVEL VARIABILITY IN THE BRAZIL AND MALVINAS CONFLUENCE REGION</t>
  </si>
  <si>
    <t>Garzoli, Silvia L/A-3556-2010</t>
  </si>
  <si>
    <t>10.1016/0273-1177(89)90190-7</t>
  </si>
  <si>
    <t>WOS:A1989BQ07V00053</t>
  </si>
  <si>
    <t>KUITTINEN, R; LEPPARANTA, M</t>
  </si>
  <si>
    <t>REAL-TIME SYSTEM FOR TRANSMITTING SATELLITE DATA PRODUCTS TO ICEBREAKERS</t>
  </si>
  <si>
    <t>10.1016/0273-1177(89)90191-9</t>
  </si>
  <si>
    <t>WOS:A1989BQ07V00054</t>
  </si>
  <si>
    <t>BARYSHNIKOVA, YS; ZASLAVSKY, GM; LUPYAN, EA; MOISEYEV, SS; SHARKOV, EA</t>
  </si>
  <si>
    <t>FRACTAL ANALYSIS OF THE PRE-HURRICANE ATMOSPHERE FROM SATELLITE DATA</t>
  </si>
  <si>
    <t>10.1016/0273-1177(89)90192-0</t>
  </si>
  <si>
    <t>WOS:A1989BQ07V00055</t>
  </si>
  <si>
    <t>BODLAIJAKUS, E; KAPOVITS, A; TANCZER, T; PINTER, F</t>
  </si>
  <si>
    <t>COMPARISON STUDY OF FEATURES AND DEVELOPMENTS OF LINEAR AND CIRCULAR MESOSCALE CONVECTIVE SYSTEMS</t>
  </si>
  <si>
    <t>10.1016/0273-1177(89)90193-2</t>
  </si>
  <si>
    <t>WOS:A1989BQ07V00056</t>
  </si>
  <si>
    <t>HUNG, RJ; TSAO, YD; DODGE, JC</t>
  </si>
  <si>
    <t>SATELLITE OBSERVATION AND MESOSCALE CLOUD MODELING OF ST-ANTHONY, MINNESOTA STORM CLOUDS</t>
  </si>
  <si>
    <t>10.1016/0273-1177(89)90194-4</t>
  </si>
  <si>
    <t>WOS:A1989BQ07V00057</t>
  </si>
  <si>
    <t>TSUCHIYA, K; TOKUNO, M</t>
  </si>
  <si>
    <t>ANALYSIS OF KARMAN VORTEX CLOUDS REVEALED BY SATELLITE IMAGES</t>
  </si>
  <si>
    <t>10.1016/0273-1177(89)90195-6</t>
  </si>
  <si>
    <t>WOS:A1989BQ07V00058</t>
  </si>
  <si>
    <t>YENTSCH, CS</t>
  </si>
  <si>
    <t>AN OVERVIEW OF MESOSCALES DISTRIBUTION OF OCEAN COLOR IN THE NORTH-ATLANTIC</t>
  </si>
  <si>
    <t>10.1016/0273-1177(89)90196-8</t>
  </si>
  <si>
    <t>WOS:A1989BQ07V00059</t>
  </si>
  <si>
    <t>AARUP, T; GROOM, S; HOLLIGAN, PM</t>
  </si>
  <si>
    <t>CZCS IMAGERY OF THE NORTH-SEA</t>
  </si>
  <si>
    <t>Groom, Steve/A-1355-2012</t>
  </si>
  <si>
    <t>10.1016/0273-1177(89)90197-X</t>
  </si>
  <si>
    <t>WOS:A1989BQ07V00060</t>
  </si>
  <si>
    <t>CAMPBELL, JW</t>
  </si>
  <si>
    <t>TEMPORAL PATTERNS OF PHYTOPLANKTON ABUNDANCE IN THE NORTH-ATLANTIC</t>
  </si>
  <si>
    <t>10.1016/0273-1177(89)90198-1</t>
  </si>
  <si>
    <t>WOS:A1989BQ07V00061</t>
  </si>
  <si>
    <t>GOWER, JFR; BORSTAD, GA</t>
  </si>
  <si>
    <t>PHYTOPLANKTON REMOTE-SENSING WITH THE FLI IMAGING SPECTROMETER</t>
  </si>
  <si>
    <t>10.1016/0273-1177(89)90199-3</t>
  </si>
  <si>
    <t>WOS:A1989BQ07V00062</t>
  </si>
  <si>
    <t>BOISSIER, C; DEMEY, P; DOMBROWSKY, E; JOURDAN, D; MENARD, Y; MINSTER, JF; PERIGAUD, C; ROUQUET, MS</t>
  </si>
  <si>
    <t>PROGRESS IN MESOSCALE VARIABILITY ANALYSIS FROM SATELLITE ALTIMETRY DATA</t>
  </si>
  <si>
    <t>10.1016/0273-1177(89)90200-7</t>
  </si>
  <si>
    <t>WOS:A1989BQ07V00063</t>
  </si>
  <si>
    <t>URSIN, H</t>
  </si>
  <si>
    <t>MAN IN THE ANTARCTIC - RIVOLIER,J, GOLDSMITH,R, LUGG,DJ, TAYLOR,AJL</t>
  </si>
  <si>
    <t>SCANDINAVIAN JOURNAL OF PSYCHOLOGY</t>
  </si>
  <si>
    <t>URSIN, H (corresponding author), UNIV BERGEN,DEPT PHYSIOL PSYCHOL,N-5014 BERGEN,NORWAY.</t>
  </si>
  <si>
    <t>0036-5564</t>
  </si>
  <si>
    <t>SCAND J PSYCHOL</t>
  </si>
  <si>
    <t>Scand. J. Psychol.</t>
  </si>
  <si>
    <t>10.1111/j.1467-9450.1989.tb01086.x</t>
  </si>
  <si>
    <t>AZ613</t>
  </si>
  <si>
    <t>WOS:A1989AZ61300008</t>
  </si>
  <si>
    <t>GON, O</t>
  </si>
  <si>
    <t>ANTARCTIC ICHTHYOLOGY IN SOUTH-AFRICA - PAST, PRESENT AND FUTURE</t>
  </si>
  <si>
    <t>GON, O (corresponding author), JLB SMITH INST ICHTHYOL,PRIVATE BAG 1015,GRAHAMSTOWN 6140,SOUTH AFRICA.</t>
  </si>
  <si>
    <t>T4990</t>
  </si>
  <si>
    <t>WOS:A1989T499000020</t>
  </si>
  <si>
    <t>BUSHUEV, AV; GRISHCHENKO, VD; MASANOV, AD</t>
  </si>
  <si>
    <t>SEA ICE INTERPRETATION ON SATELLITE RADAR IMAGES</t>
  </si>
  <si>
    <t>BUSHUEV, AV (corresponding author), ARCTIC &amp; ANTARCTIC SCI RES INST,LENINGRAD,USSR.</t>
  </si>
  <si>
    <t>AJ342</t>
  </si>
  <si>
    <t>WOS:A1989AJ34200002</t>
  </si>
  <si>
    <t>BUSHUEV, AV; BYCHENKOV, YD</t>
  </si>
  <si>
    <t>USE OF KOSMOS-1500 SATELLITE RADAR IMAGES TO STUDY THE DISTRIBUTION AND THE DYNAMICS OF SEA ICE</t>
  </si>
  <si>
    <t>WOS:A1989AJ34200004</t>
  </si>
  <si>
    <t>ALEKSANDROV, VY; LOSHCHILOV, VS</t>
  </si>
  <si>
    <t>QUANTITATIVE INTERPRETATION OF SATELLITE RADAR IMAGES OF SEA ICE USING A PRIORI DATA</t>
  </si>
  <si>
    <t>ALEKSANDROV, VY (corresponding author), ARCTIC &amp; ANTARCTIC SCI RES INST,LENINGRAD,USSR.</t>
  </si>
  <si>
    <t>WOS:A1989AJ34200005</t>
  </si>
  <si>
    <t>BURTSEV, AI; KROVOTYNTSEV, VA; NAZIROV, M; NIKITIN, PA; SPIRIDONOV, YG</t>
  </si>
  <si>
    <t>RADAR MAPS OF THE ARCTIC AND ANTARCTIC USING DATA FROM THE KOSMOS-1500 SATELLITE AND PRELIMINARY-RESULTS OF THEIR ANALYSIS</t>
  </si>
  <si>
    <t>WOS:A1989AJ34200009</t>
  </si>
  <si>
    <t>WENDLER, G; WELLER, G</t>
  </si>
  <si>
    <t>THE SUMMER RADIATION AND HEAT-BUDGET OF THE ARCTIC AND ANTARCTIC</t>
  </si>
  <si>
    <t>THEORETICAL AND APPLIED CLIMATOLOGY</t>
  </si>
  <si>
    <t>WENDLER, G (corresponding author), UNIV ALASKA,INST GEOPHYS,FAIRBANKS,AK 99701, USA.</t>
  </si>
  <si>
    <t>0177-798X</t>
  </si>
  <si>
    <t>THEOR APPL CLIMATOL</t>
  </si>
  <si>
    <t>Theor. Appl. Climatol.</t>
  </si>
  <si>
    <t>10.1007/BF00867791</t>
  </si>
  <si>
    <t>AQ917</t>
  </si>
  <si>
    <t>WOS:A1989AQ91700005</t>
  </si>
  <si>
    <t>CROCKETT, RN</t>
  </si>
  <si>
    <t>MIN &amp; MAT PROC INST JAPAN</t>
  </si>
  <si>
    <t>ANTARCTIC MINING - WHAT HOPE</t>
  </si>
  <si>
    <t>TODAYS TECHNOLOGY FOR THE MINING AND METALLURGICAL INDUSTRIES</t>
  </si>
  <si>
    <t>JOINT SYMP OF THE MINING AND MATERIALS PROCESSING INST OF JAPAN AND OF THE INST OF MINING AND METALLURGY : TODAYS TECHNOLOGY FOR THE MINING AND METALLURGICAL INDUSTRIES</t>
  </si>
  <si>
    <t>OCT 02-04, 1989</t>
  </si>
  <si>
    <t>KYOTO, JAPAN</t>
  </si>
  <si>
    <t>INST MINING &amp; METALLURGY</t>
  </si>
  <si>
    <t>1-870706-13-7</t>
  </si>
  <si>
    <t>Engineering, Chemical; Engineering, Civil; Geosciences, Multidisciplinary</t>
  </si>
  <si>
    <t>BQ66Y</t>
  </si>
  <si>
    <t>WOS:A1989BQ66Y00015</t>
  </si>
  <si>
    <t>LOVE, RG</t>
  </si>
  <si>
    <t>WORK AND STRESS</t>
  </si>
  <si>
    <t>LOVE, RG (corresponding author), INST OCCUPAT MED,EDINBURGH EH8 9SV,MIDLOTHIAN,SCOTLAND.</t>
  </si>
  <si>
    <t>0267-8373</t>
  </si>
  <si>
    <t>WORK STRESS</t>
  </si>
  <si>
    <t>Work Stress</t>
  </si>
  <si>
    <t>Psychology, Applied</t>
  </si>
  <si>
    <t>U0672</t>
  </si>
  <si>
    <t>WOS:A1989U067200015</t>
  </si>
  <si>
    <t>HAYWARD, PJ; THORPE, JP</t>
  </si>
  <si>
    <t>SYSTEMATIC NOTES ON SOME ANTARCTIC ASCOPHORA (BRYOZOA, CHEILOSTOMATA)</t>
  </si>
  <si>
    <t>UNIV LIVERPOOL,DEPT MARINE BIOL,PORT ERIN,MAN,ENGLAND</t>
  </si>
  <si>
    <t>HAYWARD, PJ (corresponding author), UNIV COLL SWANSEA,SCH BIOL SCI,SINGLETON PK,SWANSEA SA2 8PP,W GLAM,WALES.</t>
  </si>
  <si>
    <t>10.1111/j.1463-6409.1989.tb00131.x</t>
  </si>
  <si>
    <t>AW037</t>
  </si>
  <si>
    <t>WOS:A1989AW03700002</t>
  </si>
  <si>
    <t>BALUSHKIN, AV</t>
  </si>
  <si>
    <t>GVOZDARUS-SVETOVIDOVI GEN ET SP-N (PISCES, NOTOTHENIIDAE) FROM THE ROSS SEA (ANTARCTIC)</t>
  </si>
  <si>
    <t>ZOOLOGICHESKY ZHURNAL</t>
  </si>
  <si>
    <t>BALUSHKIN, AV (corresponding author), ACAD SCI USSR,INST ZOOL,LENINGRAD,USSR.</t>
  </si>
  <si>
    <t>Balushkin, Arcady/AAM-4225-2020</t>
  </si>
  <si>
    <t>0044-5134</t>
  </si>
  <si>
    <t>ZOOL ZH</t>
  </si>
  <si>
    <t>Zool. Zhurnal</t>
  </si>
  <si>
    <t>T2498</t>
  </si>
  <si>
    <t>WOS:A1989T249800011</t>
  </si>
  <si>
    <t>ON THE MORPHOLOGY AND ULTRASTRUCTURE OF SOME EGG-CLUTCHES OF ANTARCTIC NUDIBRANCHS (GASTROPODA)</t>
  </si>
  <si>
    <t>ZOOLOGISCHER ANZEIGER</t>
  </si>
  <si>
    <t>WAGELE, H (corresponding author), UNIV OLDENBURG,AG ZOOMORPHOL,FACHBEREICH 7,POSTFACH 2503,D-2900 OLDENBURG,FED REP GER.</t>
  </si>
  <si>
    <t>0044-5231</t>
  </si>
  <si>
    <t>ZOOL ANZ</t>
  </si>
  <si>
    <t>Zool. Anz.</t>
  </si>
  <si>
    <t>AE008</t>
  </si>
  <si>
    <t>WOS:A1989AE00800010</t>
  </si>
  <si>
    <t>TROSHICHEV, OA</t>
  </si>
  <si>
    <t>THE PHYSICS AND MEANING OF THE EXISTING AND PROPOSED HIGH-LATITUDE GEOMAGNETIC INDEXES</t>
  </si>
  <si>
    <t>TROSHICHEV, OA (corresponding author), ARCTIC &amp; ANTARCTIC RES INST,LENINGRAD 199226,USSR.</t>
  </si>
  <si>
    <t>R1140</t>
  </si>
  <si>
    <t>WOS:A1988R114000003</t>
  </si>
  <si>
    <t>DEVRIES, AL; WILSON, P</t>
  </si>
  <si>
    <t>ICE IN ANTARCTIC FISHES</t>
  </si>
  <si>
    <t>CRYOBIOLOGY</t>
  </si>
  <si>
    <t>UNIV ILLINOIS,URBANA,IL 61801</t>
  </si>
  <si>
    <t>0011-2240</t>
  </si>
  <si>
    <t>Cryobiology</t>
  </si>
  <si>
    <t>10.1016/0011-2240(88)90330-6</t>
  </si>
  <si>
    <t>Biology; Physiology</t>
  </si>
  <si>
    <t>Life Sciences &amp; Biomedicine - Other Topics; Physiology</t>
  </si>
  <si>
    <t>R3647</t>
  </si>
  <si>
    <t>WOS:A1988R364700037</t>
  </si>
  <si>
    <t>METABOLISM AND CHEMICAL-COMPOSITION OF CRUSTACEANS FROM THE ANTARCTIC MESOPELAGIC ZONE</t>
  </si>
  <si>
    <t>10.1016/0198-0149(88)90121-5</t>
  </si>
  <si>
    <t>R9679</t>
  </si>
  <si>
    <t>WOS:A1988R967900010</t>
  </si>
  <si>
    <t>THE DIET OF THE ROYAL PENGUIN EUDYPTES-SCHLEGELI AT MACQUARIE-ISLAND</t>
  </si>
  <si>
    <t>DEPT SCI,ANTARCTIC DIV,KINGSTON,TAS 7150,AUSTRALIA</t>
  </si>
  <si>
    <t>10.1071/MU9880219</t>
  </si>
  <si>
    <t>R7547</t>
  </si>
  <si>
    <t>WOS:A1988R754700004</t>
  </si>
  <si>
    <t>THE DIET OF THE ROCKHOPPER PENGUIN EUDYPTES-CHRYSOCOME AT MACQUARIE-ISLAND</t>
  </si>
  <si>
    <t>10.1071/MU9880227</t>
  </si>
  <si>
    <t>WOS:A1988R754700005</t>
  </si>
  <si>
    <t>BASSETT, J; JOHNSTONE, GW; WOEHLER, EJ</t>
  </si>
  <si>
    <t>KELP GULLS LARUS-DOMINICANUS IN THE ANTARCTIC PACK ICE AND AT AUSTRALIAN ANTARCTIC STATIONS</t>
  </si>
  <si>
    <t>DEPT ARTS SPORT ENVIRONM TOURISM &amp; TERR,ANTARCTIC DIV,CHANNEL HIGHWAY,KINGSTON,TAS 7050,AUSTRALIA</t>
  </si>
  <si>
    <t>10.1071/MU9880258</t>
  </si>
  <si>
    <t>WOS:A1988R754700009</t>
  </si>
  <si>
    <t>COOPER, J; CONDY, PR</t>
  </si>
  <si>
    <t>ENVIRONMENTAL CONSERVATION AT THE SUB-ANTARCTIC PRINCE EDWARD ISLANDS - A REVIEW AND RECOMMENDATIONS</t>
  </si>
  <si>
    <t>ENVIRONMENTAL CONSERVATION</t>
  </si>
  <si>
    <t>CSIR,FDN RES,ANTARCT PROGRAMME,PRETORIA 0001,SOUTH AFRICA</t>
  </si>
  <si>
    <t>Council for Scientific &amp; Industrial Research (CSIR) - South Africa</t>
  </si>
  <si>
    <t>COOPER, J (corresponding author), UNIV CAPE TOWN,PERCY FITZPATRICK INST AFRICAN ORNITHOL,RONDEBOSCH 7700,SOUTH AFRICA.</t>
  </si>
  <si>
    <t>0376-8929</t>
  </si>
  <si>
    <t>ENVIRON CONSERV</t>
  </si>
  <si>
    <t>Environ. Conserv.</t>
  </si>
  <si>
    <t>10.1017/S0376892900029817</t>
  </si>
  <si>
    <t>Biodiversity Conservation; Environmental Sciences</t>
  </si>
  <si>
    <t>U0764</t>
  </si>
  <si>
    <t>WOS:A1988U076400007</t>
  </si>
  <si>
    <t>GAUDICHET, A; DEANGELIS, M; LEFEVRE, R; PETIT, JR; KOROTKEVITCH, YS; PETROV, VN</t>
  </si>
  <si>
    <t>MINERALOGY OF INSOLUBLE PARTICLES IN THE VOSTOK ANTARCTIC ICE CORE OVER THE LAST CLIMATIC CYCLE (150-KYR)</t>
  </si>
  <si>
    <t>LAB GLACIOL &amp; GEOPHYS ENVIRONM,ST MARTIN DHERES,FRANCE; ARCTIC &amp; ANTARCTIC RES INST,LENINGRAD,USSR</t>
  </si>
  <si>
    <t>GAUDICHET, A (corresponding author), UNIV PARIS 12,MICROSCOPIE ANALYT APPL SCI LATERRE LAB,F-94010 CRETEIL,FRANCE.</t>
  </si>
  <si>
    <t>10.1029/GL015i013p01471</t>
  </si>
  <si>
    <t>R6115</t>
  </si>
  <si>
    <t>WOS:A1988R611500005</t>
  </si>
  <si>
    <t>WRIGHT, JW; KOPKA, H; STUBBE, P</t>
  </si>
  <si>
    <t>A LARGE-SCALE IONOSPHERIC DEPLETION BY INTENSE RADIO-WAVE HEATING</t>
  </si>
  <si>
    <t>MAX PLANCK INST AERON, D-3411 KATLENBURG 3, FED REP GER</t>
  </si>
  <si>
    <t>WRIGHT, JW (corresponding author), BRITISH ANTARCTIC SURVEY, CAMBRIDGE CB3 0ET, ENGLAND.</t>
  </si>
  <si>
    <t>10.1029/GL015i013p01531</t>
  </si>
  <si>
    <t>WOS:A1988R611500020</t>
  </si>
  <si>
    <t>THE ANTARCTIC TREATY REGIME - LAW, ENVIRONMENT AND RESOURCES - TRIGGS,GD</t>
  </si>
  <si>
    <t>M1921</t>
  </si>
  <si>
    <t>WOS:A1988M192100092</t>
  </si>
  <si>
    <t>THE ANTARCTIC TREATY SYSTEM - POLITICS, LAW, AND DIPLOMACY - MYHRE,JD</t>
  </si>
  <si>
    <t>WOS:A1988M192100094</t>
  </si>
  <si>
    <t>ARABOV, AY; GRUZDEV, AN; GIRGZDENE, RV; ELANSKY, NF</t>
  </si>
  <si>
    <t>MEASUREMENTS OF SURFACE OZONE CONCENTRATION AT THE MIRNY ANTARCTIC STATION</t>
  </si>
  <si>
    <t>ACAD SCI LISSR,INST PHYS,VILNIUS,LITHUANIA,USSR</t>
  </si>
  <si>
    <t>ARABOV, AY (corresponding author), ACAD SCI USSR,INST ATMOSPHER PHYS,MOSCOW V-71,USSR.</t>
  </si>
  <si>
    <t>R6793</t>
  </si>
  <si>
    <t>WOS:A1988R679300005</t>
  </si>
  <si>
    <t>SMIRNOV, VN; SHUSHLEBIN, AI</t>
  </si>
  <si>
    <t>OBSERVATIONS OF DEFORMATIONS IN ICE FIELDS</t>
  </si>
  <si>
    <t>SMIRNOV, VN (corresponding author), LENINGRAD ARCTIC &amp; ANTARCTIC RES INST,LENINGRAD,USSR.</t>
  </si>
  <si>
    <t>R6488</t>
  </si>
  <si>
    <t>WOS:A1988R648800011</t>
  </si>
  <si>
    <t>Jones, PD; Wigley, TML</t>
  </si>
  <si>
    <t>Jones, P. D'.; Wigley, T. M. L.</t>
  </si>
  <si>
    <t>Antarctic Gridded Sea Level Pressure Data: An Analysis and Reconstruction Back to 1957</t>
  </si>
  <si>
    <t>VARIABILITY</t>
  </si>
  <si>
    <t>The reliability of the Australian (June 1972 April 1985) and NOTOS (1957-62) gridded monthly-mean, mean sea level pressure datasets over Antarctica is examined by comparison with station data from 29 sites over the continent. After rejecting about 30% of the months in both sets of gridded data, the remaining good months are used in a principal component regression technique to reconstruct gridded data from the station data for 1957 to 1985. The regression technique uses the good Australian data for calibration and verifies the statistical relationships developed between station and grid point pressure data with the good NOTOS data. The reconstructions are shown to be reliable over all of Antarctica between 60 and 75 S except in the area to the east of the Ross Sea and adjacent areas of the southern Pacific Ocean. The reconstructions are used to compare the NOTOS data with the more recent Australian gridded pressure data. Major differences between the two datasets are found over eastern Antarctica and the extreme southern Pacific and adjacent areas of western Antarctica. The first problem region was found to be related to extrapolation of the NOTOS data beyond their region of reliability as defined by the original published maps. The second problem region has a 10 mb difference between the two datasets, with the NOTOS data higher than the Australian. As this is the region of poorest data coverage anywhere in the world, the difference is difficult to resolve. In contrast, comparisons with the Taljaard et al. (1969) climatology show that this dataset contains fundamental spatial inconsistencies, and its further use cannot be recommended. A composite dataset linking the Australian, NOTOS and the reconstructed data can be produced for the whole region except for the southern Pacific and west Antarctic region. This extended dataset is used to examine changes in pressure patterns between the January 1957 May 1972 and June 1972 April 1985 periods. Some of the changes in temperature that have occurred over this period can be explained by changes in surface circulation patterns.</t>
  </si>
  <si>
    <t>[Jones, P. D'.; Wigley, T. M. L.] Univ E Anglia, Climat Res Unit, Sch Environm Sci, Norwich NR4 7TJ, Norfolk, England</t>
  </si>
  <si>
    <t>Jones, PD (corresponding author), Univ E Anglia, Climat Res Unit, Sch Environm Sci, Norwich NR4 7TJ, Norfolk, England.</t>
  </si>
  <si>
    <t>Wigley, Tom M.L./B-4705-2008; Jones, Philip Douglas/C-8718-2009</t>
  </si>
  <si>
    <t>Jones, Philip Douglas/0000-0001-5032-5493</t>
  </si>
  <si>
    <t>United States Department of Energy [DE-FG02-86-ER60397]</t>
  </si>
  <si>
    <t>United States Department of Energy(United States Department of Energy (DOE))</t>
  </si>
  <si>
    <t>Many national meteorological services and various individuals have assisted in this project by providing both station and gridded pressure data for the Antarctic region. For the station pressure data, a detailed list of these contributions is given in Table 2 of Jones and Limbert (1987). The Australian gridded data were supplied by the Bureau of Meteorology in Melbourne, Australia. The NOTOS gridded data were supplied by Kingtse Mo, then at the Goddard Space Flight Center of NASA. The Taljaard et al. (1969) data were made available to us on magnetic tape by Roy Jenne of the National Center for Atmospheric Research in Boulder, Colorado. Sarah Raper assisted with the digitization of the NOTOS charts for 1959-62. The authors are indebted to Harry van Loon and Kevin Trenberth for reading and commenting on earlier drafts, in particular to Harry van Loon for indicating the inconsistencies between the NOTOS and Taljaard et al. published data, and that available on magnetic tape. The authors also thank the reviewers David Karoly and Kingtse Mo for comments on the final draft. This work was supported by the United States Department of Energy under Grant DE-FG02-86-ER60397.</t>
  </si>
  <si>
    <t>1520-0442</t>
  </si>
  <si>
    <t>10.1175/1520-0442(1988)001&lt;1199:AGSLPD&gt;2.0.CO;2</t>
  </si>
  <si>
    <t>V25ND</t>
  </si>
  <si>
    <t>WOS:000208483800002</t>
  </si>
  <si>
    <t>Angell, JK</t>
  </si>
  <si>
    <t>Angell, J. K.</t>
  </si>
  <si>
    <t>Variations and Trends in Tropospheric and Stratospheric Global Temperatures, 1958-87</t>
  </si>
  <si>
    <t>Examined in this paper are the variations and trends in tropospheric and low-stratospheric temperature for seven climatic zones, hemispheres, and world for intervals 1958-87 and 1973-87, based on 63 well-distributed radiosonde stations. For the 30-yr interval 1958-87, these data indicate an increase in year-average global temperature at the surface and in the tropospheric 850-300 mb layer of 0.08 degrees C (10 yr)(-1) and 0.09 degrees C (10 yr)(-1), respectively, just significant at the 5% level. Nevertheless, during this interval there is evidence for a slight decrease in year-average temperature at the surface and in the troposphere of the north polar and north temperate zones. The global 300-100 mb temperature is indicated as having decreased by 0.18 degrees C (10 yr)(-1) during this 30-yr interval (significant at the 1% level), with a temperature decrease in all seven climatic zones, though largest in the south polar zone (associated with the Antarctic ozone hole phenomenon). For the 15-yr interval 197 387, the global temperature in the low-stratospheric 100-50 mb layer is indicated as having decreased by a significant 0.62 degrees C (10 yr)(-1), the decrease again largest in the south polar zone 2.04 degrees C (10 yr)(-1) but observed in all zones except the north temperate zone. During 1958-87, there is evidence for an increase in the meridional temperature gradient between equatorial zone and north polar zone both at the surface and in the troposphere, but in the Southern Hemisphere there has been a decrease in this gradient at the surface and essentially no change in the troposphere. In the hemispheric and global average, warming has been greater (though not significantly so) in MAM (March-April-May) and JJA than in DJF and SON, both at the surface and in the troposphere, though in both polar zones the surface warming has been greatest in winter. The close relation between sea-surface temperature in the eastern equatorial Pacific and tropospheric temperature in the tropics is discussed in some detail, Finally, temperature variations and trends in the western hemisphere tropics are examined up to heights of 55 km using high-level radiosonde data and rocketsonde data.</t>
  </si>
  <si>
    <t>NOAA, Air Resources Lab, ERL, Silver Spring, MD 20910 USA</t>
  </si>
  <si>
    <t>Angell, JK (corresponding author), NOAA, Air Resources Lab, ERL, Silver Spring, MD 20910 USA.</t>
  </si>
  <si>
    <t>10.1175/1520-0442(1988)001&lt;1296:VATITA&gt;2.0.CO;2</t>
  </si>
  <si>
    <t>WOS:000208483800008</t>
  </si>
  <si>
    <t>VANFRANEKER, JA; BELL, PJ</t>
  </si>
  <si>
    <t>PLASTIC INGESTION BY PETRELS BREEDING IN ANTARCTICA</t>
  </si>
  <si>
    <t>ANTARCTIC DIV, KINGSTON, TAS 7050, AUSTRALIA</t>
  </si>
  <si>
    <t>RES INST NAT MANAGEMENT, POB 59, 1790 AB DEN BURG, NETHERLANDS.</t>
  </si>
  <si>
    <t>10.1016/0025-326X(88)90388-8</t>
  </si>
  <si>
    <t>R9503</t>
  </si>
  <si>
    <t>WOS:A1988R950300013</t>
  </si>
  <si>
    <t>MORGAN, C</t>
  </si>
  <si>
    <t>AUSTRALIA RECONSIDERS CLAIMS TO ANTARCTIC MINERAL-RESOURCES</t>
  </si>
  <si>
    <t>DEC 1</t>
  </si>
  <si>
    <t>R1358</t>
  </si>
  <si>
    <t>WOS:A1988R135800014</t>
  </si>
  <si>
    <t>BARRETT, JW; SOLOMON, PM; DEZAFRA, RL; JARAMILLO, M; EMMONS, L; PARRISH, A</t>
  </si>
  <si>
    <t>FORMATION OF THE ANTARCTIC OZONE HOLE BY THE CIO DIMER MECHANISM</t>
  </si>
  <si>
    <t>BARRETT, JW (corresponding author), SUNY STONY BROOK,DEPT EARTH &amp; SPACE SCI,STONY BROOK,NY 11794, USA.</t>
  </si>
  <si>
    <t>Emmons, Louisa/HPH-6028-2023; Emmons, Louisa K/R-8922-2016</t>
  </si>
  <si>
    <t>Emmons, Louisa/0000-0003-2325-6212; Emmons, Louisa K/0000-0003-2325-6212</t>
  </si>
  <si>
    <t>10.1038/336455a0</t>
  </si>
  <si>
    <t>WOS:A1988R135800050</t>
  </si>
  <si>
    <t>GREGSON, RAM</t>
  </si>
  <si>
    <t>ANTARCTIC PSYCHOLOGY (DSIR BULLETIN-244) - TAYLOR,AJW</t>
  </si>
  <si>
    <t>NEW ZEALAND JOURNAL OF PSYCHOLOGY</t>
  </si>
  <si>
    <t>NEW ZEALAND PSYCHOL SOC</t>
  </si>
  <si>
    <t>BUSINESS MANAGER PO BOX 4092, WELLINGTON, NEW ZEALAND</t>
  </si>
  <si>
    <t>0112-109X</t>
  </si>
  <si>
    <t>NEW ZEAL J PSYCHOL</t>
  </si>
  <si>
    <t>N. Z. J. Psychol.</t>
  </si>
  <si>
    <t>T0787</t>
  </si>
  <si>
    <t>WOS:A1988T078700007</t>
  </si>
  <si>
    <t>KLEMM, MF; HALLAM, ND</t>
  </si>
  <si>
    <t>STANDING CROP OF DURVILLAEA-ANTARCTICA (CHAMISSO) HARIOT (PHAEOPHYTA) ON THE AUSTRALIAN SUB-ANTARCTIC MACQUARIE AND HEARD ISLANDS</t>
  </si>
  <si>
    <t>KLEMM, MF (corresponding author), MONASH UNIV, DEPT BOT, CLAYTON, VIC 3168, AUSTRALIA.</t>
  </si>
  <si>
    <t>NEW BUSINESS OFFICE, PO BOX 1897, LAWRENCE, KS 66044-8897 USA</t>
  </si>
  <si>
    <t>10.2216/i0031-8884-27-4-505.1</t>
  </si>
  <si>
    <t>R3294</t>
  </si>
  <si>
    <t>WOS:A1988R329400009</t>
  </si>
  <si>
    <t>HILLER, A; WAND, U; KAMPF, H; STACKEBRANDT, W</t>
  </si>
  <si>
    <t>OCCUPATION OF THE ANTARCTIC CONTINENT BY PETRELS DURING THE PAST 35000 YEARS - INFERENCES FROM A C-14 STUDY OF STOMACH OIL DEPOSITS</t>
  </si>
  <si>
    <t>AKAD WISSENSCH DDR,ZENT INST PHYS ERDE,DDR-1561 POTSDAM,GER DEM REP</t>
  </si>
  <si>
    <t>HILLER, A (corresponding author), ACAD SCI GDR,ZENT INST ISOTOPEN &amp; STRAHLENFORSCH,PERMOSERSTR 15,DDR-7050 LEIPZIG,GER DEM REP.</t>
  </si>
  <si>
    <t>10.1007/BF00442032</t>
  </si>
  <si>
    <t>R3388</t>
  </si>
  <si>
    <t>WOS:A1988R338800001</t>
  </si>
  <si>
    <t>WARREN, LM; WELLS, RMG</t>
  </si>
  <si>
    <t>THERMOSTABILITY OF HEMOGLOBINS FROM ANTARCTIC FISH</t>
  </si>
  <si>
    <t>WARREN, LM (corresponding author), UNIV LONDON,DEPT LIFE SCI,GOLDSMITHS COLL,RACHEL MCMILLAN BLDG,CREEK RD,LONDON SE8 3BU,ENGLAND.</t>
  </si>
  <si>
    <t>10.1007/BF00442036</t>
  </si>
  <si>
    <t>WOS:A1988R338800005</t>
  </si>
  <si>
    <t>SAINTPAUL, U; HUBOLD, G; EKAU, W</t>
  </si>
  <si>
    <t>ACCLIMATION EFFECTS ON ROUTINE OXYGEN-CONSUMPTION OF THE ANTARCTIC FISH POGONOPHRYNE-SCOTTI (ARTEDIDRACONIDAE)</t>
  </si>
  <si>
    <t>ALFRED WEGENER INST POLAR &amp; MEERESFORSCH,D-2850 BREMERHAVEN,FED REP GER; UNIV KIEL,INST POLAROKOL,D-2300 KIEL 1,FED REP GER</t>
  </si>
  <si>
    <t>Helmholtz Association; Alfred Wegener Institute, Helmholtz Centre for Polar &amp; Marine Research; University of Kiel</t>
  </si>
  <si>
    <t>SAINTPAUL, U (corresponding author), INST HYDROBIOL &amp; FISCHEREIWISSENSCH,OLBERSWEG 24,D-2000 HAMBURG 50,FED REP GER.</t>
  </si>
  <si>
    <t>Saint-Paul, Ulrich/D-3821-2012</t>
  </si>
  <si>
    <t>Saint-Paul, Ulrich/0000-0003-1484-5701</t>
  </si>
  <si>
    <t>10.1007/BF00442040</t>
  </si>
  <si>
    <t>WOS:A1988R338800009</t>
  </si>
  <si>
    <t>MARSCHALL, HP</t>
  </si>
  <si>
    <t>THE OVERWINTERING STRATEGY OF ANTARCTIC KRILL UNDER THE PACK-ICE OF THE WEDDELL SEA</t>
  </si>
  <si>
    <t>MARSCHALL, HP (corresponding author), ALFRED WEGENER INST POLAR &amp; MEERESFORSCH,COLUMBUSSTR,D-2850 BREMERHAVEN,FED REP GER.</t>
  </si>
  <si>
    <t>10.1007/BF00442041</t>
  </si>
  <si>
    <t>WOS:A1988R338800010</t>
  </si>
  <si>
    <t>MURALEEDHARAN, PM; MATHEW, B</t>
  </si>
  <si>
    <t>WATER CHARACTERISTICS AND TRANSPORT OF THE ANTARCTIC CIRCUMPOLAR CURRENT IN THE INDIAN-OCEAN</t>
  </si>
  <si>
    <t>PROCEEDINGS OF THE INDIAN ACADEMY OF SCIENCES-EARTH AND PLANETARY SCIENCES</t>
  </si>
  <si>
    <t>NAVAL PHYS &amp; OCEANOG LAB, COCHIN 682004, INDIA</t>
  </si>
  <si>
    <t>Defence Research &amp; Development Organisation (DRDO); Naval Physical &amp; Oceanographic Laboratory (NPOL)</t>
  </si>
  <si>
    <t>MURALEEDHARAN, PM (corresponding author), NATL INST OCEANOG, Panaji 403004, INDIA.</t>
  </si>
  <si>
    <t>INDIAN ACAD SCIENCES</t>
  </si>
  <si>
    <t>BANGALORE</t>
  </si>
  <si>
    <t>C V RAMAN AVENUE, SADASHIVANAGAR, P B #8005, BANGALORE 560 080, INDIA</t>
  </si>
  <si>
    <t>0253-4126</t>
  </si>
  <si>
    <t>P INDIAN AS-EARTH</t>
  </si>
  <si>
    <t>Proc. Indian Acad. Sci.-Earth Planet. Sci</t>
  </si>
  <si>
    <t>U6169</t>
  </si>
  <si>
    <t>WOS:A1988U616900007</t>
  </si>
  <si>
    <t>THE SPRINGTIME ANTARCTIC OZONE DEPLETION</t>
  </si>
  <si>
    <t>RYCROFT, MJ (corresponding author), BRITISH ANTARCTIC SURVEY,NERC,MADINGLEY RD,CAMBRIDGE CB3 0ET,ENGLAND.</t>
  </si>
  <si>
    <t>R8249</t>
  </si>
  <si>
    <t>WOS:A1988R824900007</t>
  </si>
  <si>
    <t>STOREY, BC; DALZIEL, IWD; GARRETT, SW; GRUNOW, AM; PANKHURST, RJ; VENNUM, WR</t>
  </si>
  <si>
    <t>WEST ANTARCTICA IN GONDWANALAND - CRUSTAL BLOCKS, RECONSTRUCTION AND BREAKUP PROCESSES</t>
  </si>
  <si>
    <t>TECTONOPHYSICS</t>
  </si>
  <si>
    <t>SONOMA STATE UNIV,DEPT GEOL,ROHNERT PK,CA 94928; UNIV TEXAS,INST GEOPHYS,AUSTIN,TX 78751; COLUMBIA UNIV,LAMONT DOHERTY GEOL OBSERV,PALISADES,NY 10964</t>
  </si>
  <si>
    <t>California State University System; Sonoma State University; University of Texas System; University of Texas Austin; Columbia University</t>
  </si>
  <si>
    <t>STOREY, BC (corresponding author), BRITISH ANTARCTIC SURVEY,NAT ENVIRONM RES COUNCIL,MADINGLEY RD,CAMBRIDGE CB3 0ET,ENGLAND.</t>
  </si>
  <si>
    <t>Dalziel, Ian W. D./G-5926-2010; Grunow, Anne/F-7844-2017</t>
  </si>
  <si>
    <t>Grunow, Anne/0000-0002-1655-0424</t>
  </si>
  <si>
    <t>0040-1951</t>
  </si>
  <si>
    <t>Tectonophysics</t>
  </si>
  <si>
    <t>10.1016/0040-1951(88)90276-4</t>
  </si>
  <si>
    <t>R5231</t>
  </si>
  <si>
    <t>WOS:A1988R523100020</t>
  </si>
  <si>
    <t>JOYCE, L</t>
  </si>
  <si>
    <t>OCEANOGRAPHERS WHO BRAVE THE FRIGID ANTARCTIC WINTER</t>
  </si>
  <si>
    <t>JOYCE, L (corresponding author), SCIENTIST,3501 MARKET ST,PHILADELPHIA,PA 19104, USA.</t>
  </si>
  <si>
    <t>NOV 28</t>
  </si>
  <si>
    <t>R0026</t>
  </si>
  <si>
    <t>WOS:A1988R002600022</t>
  </si>
  <si>
    <t>GHOSH, P</t>
  </si>
  <si>
    <t>ANTARCTIC WINDFALL CANNOT HIDE CHILL OF CUTS</t>
  </si>
  <si>
    <t>NOV 19</t>
  </si>
  <si>
    <t>Q9969</t>
  </si>
  <si>
    <t>WOS:A1988Q996900003</t>
  </si>
  <si>
    <t>FARMAN, JC; GARDINER, BG; SHANKLIN, JD</t>
  </si>
  <si>
    <t>HOW DEEP IS AN OZONE HOLE</t>
  </si>
  <si>
    <t>FARMAN, JC (corresponding author), BRITISH ANTARCTIC SURVEY,HIGH CROSS,MADINGLEY RD,CAMBRIDGE CB3 0ET,ENGLAND.</t>
  </si>
  <si>
    <t>NOV 17</t>
  </si>
  <si>
    <t>10.1038/336198a0</t>
  </si>
  <si>
    <t>Q9542</t>
  </si>
  <si>
    <t>WOS:A1988Q954200019</t>
  </si>
  <si>
    <t>PETERSON, RG</t>
  </si>
  <si>
    <t>ON THE TRANSPORT OF THE ANTARCTIC CIRCUMPOLAR CURRENT THROUGH DRAKE PASSAGE AND ITS RELATION TO WIND</t>
  </si>
  <si>
    <t>TEXAS A&amp;M UNIV,DEPT OCEANOG,COLLEGE STN,TX 77843</t>
  </si>
  <si>
    <t>NOV 15</t>
  </si>
  <si>
    <t>C11</t>
  </si>
  <si>
    <t>10.1029/JC093iC11p13993</t>
  </si>
  <si>
    <t>Q8851</t>
  </si>
  <si>
    <t>WOS:A1988Q885100016</t>
  </si>
  <si>
    <t>MACKIE, RM; RYCROFT, MJ</t>
  </si>
  <si>
    <t>HEALTH AND THE OZONE-LAYER</t>
  </si>
  <si>
    <t>BRITISH MEDICAL JOURNAL</t>
  </si>
  <si>
    <t>MACKIE, RM (corresponding author), UNIV GLASGOW,DEPT DERMATOL,GLASGOW G11 6NU,SCOTLAND.</t>
  </si>
  <si>
    <t>BRITISH MED JOURNAL PUBL GROUP</t>
  </si>
  <si>
    <t>BRITISH MED ASSOC HOUSE, TAVISTOCK SQUARE, LONDON, ENGLAND WC1H 9JR</t>
  </si>
  <si>
    <t>0959-8138</t>
  </si>
  <si>
    <t>BRIT MED J</t>
  </si>
  <si>
    <t>Br. Med. J.</t>
  </si>
  <si>
    <t>NOV 12</t>
  </si>
  <si>
    <t>10.1136/bmj.297.6658.1271-c</t>
  </si>
  <si>
    <t>Q9209</t>
  </si>
  <si>
    <t>WOS:A1988Q920900055</t>
  </si>
  <si>
    <t>ARANCIBIA, F; BENITEZ, R; MARINCOVICH, B; GUZMAN, M; GATICA, M</t>
  </si>
  <si>
    <t>CHANGES IN BLOOD-LIPIDS IN ANTARCTIC MILITARY PERSONNEL</t>
  </si>
  <si>
    <t>ARCHIVOS DE BIOLOGIA Y MEDICINA EXPERIMENTALES</t>
  </si>
  <si>
    <t>UNIV CHILE,FAC MED,DEPT BIOQUIM,SANTIAGO,CHILE</t>
  </si>
  <si>
    <t>SOC BIOL CHILE</t>
  </si>
  <si>
    <t>SANTIAGO</t>
  </si>
  <si>
    <t>CASILLA 14164 CORREO, SANTIAGO 9, CHILE</t>
  </si>
  <si>
    <t>0004-0533</t>
  </si>
  <si>
    <t>ARCH BIOL MED EXP</t>
  </si>
  <si>
    <t>R278</t>
  </si>
  <si>
    <t>Biology; Medicine, General &amp; Internal; Medicine, Research &amp; Experimental</t>
  </si>
  <si>
    <t>Life Sciences &amp; Biomedicine - Other Topics; General &amp; Internal Medicine; Research &amp; Experimental Medicine</t>
  </si>
  <si>
    <t>R0487</t>
  </si>
  <si>
    <t>WOS:A1988R048700055</t>
  </si>
  <si>
    <t>ROTHERY, P</t>
  </si>
  <si>
    <t>A CAUTIONARY NOTE ON DATA TRANSFORMATION - BIAS IN BACK-TRANSFORMED MEANS</t>
  </si>
  <si>
    <t>ROTHERY, P (corresponding author), BRITISH ANTARCTIC SURVEY, HIGH CROSS, MADINGLEY RD, CAMBRIDGE CB3 0ET, ENGLAND.</t>
  </si>
  <si>
    <t>10.1080/00063658809476992</t>
  </si>
  <si>
    <t>R0166</t>
  </si>
  <si>
    <t>WOS:A1988R016600008</t>
  </si>
  <si>
    <t>CLARKSON, PD</t>
  </si>
  <si>
    <t>GLACIAL ERRATICS FROM THE BRUNT ICE SHELF, COATS LAND, ANTARCTICA</t>
  </si>
  <si>
    <t>BRITISH ANTARCTIC SURVEY BULLETIN</t>
  </si>
  <si>
    <t>CLARKSON, PD (corresponding author), NERC,BRITISH ANTARCTIC SURVEY,HIGH CROSS,MADINGLEY RD,CAMBRIDGE CB3 0ET,ENGLAND.</t>
  </si>
  <si>
    <t>BRITISH ANTARCT SURV</t>
  </si>
  <si>
    <t>HIGH CROSS MADINGLEY RD, CAMBRIDGE, ENGLAND CB3 0ET</t>
  </si>
  <si>
    <t>0007-0262</t>
  </si>
  <si>
    <t>BRIT ANTARCT SURV B</t>
  </si>
  <si>
    <t>R9184</t>
  </si>
  <si>
    <t>WOS:A1988R918400001</t>
  </si>
  <si>
    <t>HARRISON, SM; LOSKE, WP</t>
  </si>
  <si>
    <t>EARLY PALEOZOIC U-PB ISOTOPIC AGE FOR AN ORTHOGNEISS FROM NORTHWESTERN PALMER LAND, ANTARCTIC PENINSULA</t>
  </si>
  <si>
    <t>UNIV MUNICH,INST ALLGEMEINE &amp; ANGEW GEOL,D-8000 MUNICH 2,FED REP GER</t>
  </si>
  <si>
    <t>University of Munich</t>
  </si>
  <si>
    <t>HARRISON, SM (corresponding author), NERC,BRITISH ANTARCTIC SURVEY,HIGH CROSS,MADINGLEY RD,CAMBRIDGE CB3 0ET,ENGLAND.</t>
  </si>
  <si>
    <t>WOS:A1988R918400002</t>
  </si>
  <si>
    <t>SHUFORD, WD; SPEAR, LB</t>
  </si>
  <si>
    <t>SURVEYS OF BREEDING CHINSTRAP PENGUINS IN THE SOUTH SHETLAND ISLANDS, ANTARCTICA</t>
  </si>
  <si>
    <t>SHUFORD, WD (corresponding author), POINT REYES BIRD OBSERV,4990 SHORELINE HIGHWAY,STINSON BEACH,CA 94970, USA.</t>
  </si>
  <si>
    <t>WOS:A1988R918400003</t>
  </si>
  <si>
    <t>WESTERMANN, JEM; PINI, VF; BARBER, DL</t>
  </si>
  <si>
    <t>THE STRUCTURE OF THE LATERAL PREMAXILLARY SPINES OF THE ANTARCTIC FISH MURAENOLEPIS-MICROPS LONNBERG, 1905 (GADIFORMES)</t>
  </si>
  <si>
    <t>WESTERMANN, JEM (corresponding author), MCMASTER UNIV,DEPT BIOL,HAMILTON L8S 4L8,ONTARIO,CANADA.</t>
  </si>
  <si>
    <t>WOS:A1988R918400004</t>
  </si>
  <si>
    <t>EDWARDS, JA; SMITH, RIL</t>
  </si>
  <si>
    <t>PHOTOSYNTHESIS AND RESPIRATION OF COLOBANTHUS-QUITENSIS AND DESCHAMPSIA-ANTARCTICA FROM THE MARITIME ANTARCTIC</t>
  </si>
  <si>
    <t>NERC, BRITISH ANTARCTIC SURVEY, CAMBRIDGE CB3 0ET, ENGLAND</t>
  </si>
  <si>
    <t>HIGH CROSS MADINGLEY RD, CAMBRIDGE CB3 0ET, ENGLAND</t>
  </si>
  <si>
    <t>WOS:A1988R918400005</t>
  </si>
  <si>
    <t>BLOCK, W; SOMME, L; RING, R; OTTESEN, P; WORLAND, MR</t>
  </si>
  <si>
    <t>REPORTS ON ANTARCTIC FIELDWORK - ADAPTATIONS OF ARTHROPODS TO THE SUB-ANTARCTIC ENVIRONMENT</t>
  </si>
  <si>
    <t>UNIV VICTORIA,DEPT BIOL,VICTORIA V8W 2Y2,BC,CANADA; UNIV OSLO,DEPT BIOL,DIV ZOOL,N-0316 OSLO 3,NORWAY</t>
  </si>
  <si>
    <t>University of Victoria; University of Oslo</t>
  </si>
  <si>
    <t>WOS:A1988R918400006</t>
  </si>
  <si>
    <t>ECOLOGY OF TERRESTRIAL ALGAE OF THE FELLFIELD ECOSYSTEMS OF SIGNY ISLAND, SOUTH ORKNEY ISLANDS</t>
  </si>
  <si>
    <t>DAVEY, MC (corresponding author), NERC,BRITISH ANTARCTIC SURVEY,HIGH CROSS,MADINGLEY RD,CAMBRIDGE CB3 0ET,ENGLAND.</t>
  </si>
  <si>
    <t>WOS:A1988R918400007</t>
  </si>
  <si>
    <t>GREENFIELD, L</t>
  </si>
  <si>
    <t>SOIL BIOLOGICAL AND BIOCHEMICAL INVESTIGATIONS ON DECEPTION AND SIGNY ISLANDS</t>
  </si>
  <si>
    <t>GREENFIELD, L (corresponding author), UNIV CANTERBURY,DEPT PLANT &amp; MICROBIAL SCI,CHRISTCHURCH 1,NEW ZEALAND.</t>
  </si>
  <si>
    <t>WOS:A1988R918400008</t>
  </si>
  <si>
    <t>ECOPHYSIOLOGICAL STUDIES OF TERRESTRIAL FREE-LIVING NEMATODES ON SIGNY ISLAND</t>
  </si>
  <si>
    <t>WOS:A1988R918400009</t>
  </si>
  <si>
    <t>SMELLIE, JL</t>
  </si>
  <si>
    <t>RECENT OBSERVATIONS ON THE VOLCANIC HISTORY OF DECEPTION ISLAND, SOUTH SHETLAND ISLANDS</t>
  </si>
  <si>
    <t>SMELLIE, JL (corresponding author), NERC,BRITISH ANTARCTIC SURVEY,HIGH CROSS,MADINGLEY RD,CAMBRIDGE CB3 0ET,ENGLAND.</t>
  </si>
  <si>
    <t>WOS:A1988R918400010</t>
  </si>
  <si>
    <t>WANLESS, S; HARRIS, MP</t>
  </si>
  <si>
    <t>SEABIRD RECORDS FROM THE BELLINGSHAUSEN, AMUNDSEN AND ROSS SEAS</t>
  </si>
  <si>
    <t>WANLESS, S (corresponding author), NERC,INST TERRESTRIAL ECOL,HILL BRATHENS,BANCHORY AB3 4BY,KINCARDINE,SCOTLAND.</t>
  </si>
  <si>
    <t>Wanless, Sarah/K-2338-2012</t>
  </si>
  <si>
    <t>Wanless, Sarah/0000-0002-2788-4606</t>
  </si>
  <si>
    <t>WOS:A1988R918400011</t>
  </si>
  <si>
    <t>SAYERS, JA</t>
  </si>
  <si>
    <t>BRITISH JOURNAL OF PSYCHIATRY</t>
  </si>
  <si>
    <t>SAYERS, JA (corresponding author), ICI PLC,MED RES DEPT,LONDON,ENGLAND.</t>
  </si>
  <si>
    <t>ROYAL COLLEGE OF PSYCHIATRISTS</t>
  </si>
  <si>
    <t>BRITISH JOURNAL OF PSYCHIATRY 17 BELGRAVE SQUARE, LONDON, ENGLAND SW1X 8PG</t>
  </si>
  <si>
    <t>0007-1250</t>
  </si>
  <si>
    <t>BRIT J PSYCHIAT</t>
  </si>
  <si>
    <t>Br. J. Psychiatry</t>
  </si>
  <si>
    <t>Psychiatry</t>
  </si>
  <si>
    <t>R2587</t>
  </si>
  <si>
    <t>WOS:A1988R258700061</t>
  </si>
  <si>
    <t>CHAUVIN, G; VANNIER, G; VERNON, P</t>
  </si>
  <si>
    <t>FINE-STRUCTURE AND ROLE IN WATER-RETENTION OF THE EGG ENVELOPES OF A SUB-ANTARCTIC DIPTERAN, ANATALANTA-APTERA EATON (SPHAEROCERIDAE)</t>
  </si>
  <si>
    <t>CNRS,UNITE ASSOC 689,ECOL GEN LAB,F-91800 BRUNOY,FRANCE; CNRS,UNITE ASSOC 696,STN BIOL PAIMPONT,F-35380 PLELAN LE GRAND,FRANCE</t>
  </si>
  <si>
    <t>Centre National de la Recherche Scientifique (CNRS); Centre National de la Recherche Scientifique (CNRS)</t>
  </si>
  <si>
    <t>CHAUVIN, G (corresponding author), LAB ENTOMOL FONDAMENTALE &amp; APPL,CAMPUS BEAULIEU,AVE GEN LECLERC,F-35042 RENNES,FRANCE.</t>
  </si>
  <si>
    <t>Vernon, Philippe/A-9019-2010</t>
  </si>
  <si>
    <t>Vernon, Philippe/0000-0002-6237-7511</t>
  </si>
  <si>
    <t>10.1139/z88-358</t>
  </si>
  <si>
    <t>R0400</t>
  </si>
  <si>
    <t>WOS:A1988R040000011</t>
  </si>
  <si>
    <t>LABORATORY SIMULATES ANTARCTIC WINTER</t>
  </si>
  <si>
    <t>FUTURIST</t>
  </si>
  <si>
    <t>WORLD FUTURE SOCIETY</t>
  </si>
  <si>
    <t>BETHESDA</t>
  </si>
  <si>
    <t>7910 WOODMONT AVE, SUITE 450, BETHESDA, MD 20814</t>
  </si>
  <si>
    <t>0016-3317</t>
  </si>
  <si>
    <t>Futurist</t>
  </si>
  <si>
    <t>Social Issues</t>
  </si>
  <si>
    <t>Q5767</t>
  </si>
  <si>
    <t>WOS:A1988Q576700019</t>
  </si>
  <si>
    <t>WHITHAM, AG; MARSHALL, JEA</t>
  </si>
  <si>
    <t>SYN-DEPOSITIONAL DEFORMATION IN A CRETACEOUS SUCCESSION, JAMES-ROSS-ISLAND, ANTARCTICA - EVIDENCE FROM VITRINITE REFLECTIVITY</t>
  </si>
  <si>
    <t>GEOLOGICAL MAGAZINE</t>
  </si>
  <si>
    <t>UNIV SOUTHAMPTON,DEPT GEOL,SOUTHAMPTON SO9 5NH,HANTS,ENGLAND</t>
  </si>
  <si>
    <t>WHITHAM, AG (corresponding author), BRITISH ANTARCTIC SURVEY,NAT ENVIRONM RES COUNCIL,HIGH CROSS,MADINGLEY RD,CAMBRIDGE CB3 0ET,ENGLAND.</t>
  </si>
  <si>
    <t>Marshall, John/M-9154-2018</t>
  </si>
  <si>
    <t>Marshall, John/0000-0002-9242-3646</t>
  </si>
  <si>
    <t>0016-7568</t>
  </si>
  <si>
    <t>GEOL MAG</t>
  </si>
  <si>
    <t>Geol. Mag.</t>
  </si>
  <si>
    <t>10.1017/S0016756800023402</t>
  </si>
  <si>
    <t>R4551</t>
  </si>
  <si>
    <t>WOS:A1988R455100002</t>
  </si>
  <si>
    <t>ANDREZEN, VG; GIZLER, VA; TROSHICHEV, OA</t>
  </si>
  <si>
    <t>DETERMINING THE IMF AZIMUTHAL COMPONENT FROM THE DATA OF NEAR-POLAR MAGNETIC OBSERVATORIES - PC-INDEX</t>
  </si>
  <si>
    <t>ANDREZEN, VG (corresponding author), ARCTIC &amp; ANTARCTIC INST,LENINGRAD,USSR.</t>
  </si>
  <si>
    <t>T0469</t>
  </si>
  <si>
    <t>WOS:A1988T046900026</t>
  </si>
  <si>
    <t>BANDILET, OI; KALITA, VM; FRANKKAMENETSKY, AV; SHEFTEL, VM; SHISHKINA, EM; YAROSHENKO, AN</t>
  </si>
  <si>
    <t>DIAGNOSTICS OF HIGH-LATITUDE IONOSPHERE ELECTRIC-FIELDS BASED ON EZ MEASUREMENTS NEAR THE EARTHS SURFACE</t>
  </si>
  <si>
    <t>BANDILET, OI (corresponding author), ROSTOV DON CONSTRUCT ENGN INST,ROSTOV DON,USSR.</t>
  </si>
  <si>
    <t>Kalita, Viktor/AAR-8726-2020</t>
  </si>
  <si>
    <t>WOS:A1988T046900034</t>
  </si>
  <si>
    <t>KRUEGER, AJ; SCHOEBERL, MR; STOLARSKI, RS; SECHRIST, FS</t>
  </si>
  <si>
    <t>THE 1987 ANTARCTIC OZONE HOLE - A NEW RECORD LOW</t>
  </si>
  <si>
    <t>USN,MARTIN MARIETTA DATA SYST,ENVIRONM PREDICT RES FACIL,MONTEREY,CA 93940</t>
  </si>
  <si>
    <t>United States Department of Defense; United States Navy</t>
  </si>
  <si>
    <t>KRUEGER, AJ (corresponding author), NASA,GODDARD SPACE FLIGHT CTR,CODE 616,GREENBELT,MD 20771, USA.</t>
  </si>
  <si>
    <t>10.1029/GL015i012p01365</t>
  </si>
  <si>
    <t>Q8112</t>
  </si>
  <si>
    <t>WOS:A1988Q811200011</t>
  </si>
  <si>
    <t>SOUCHEZ, R; TISON, JL; JOUZEL, J</t>
  </si>
  <si>
    <t>DEUTERIUM CONCENTRATION AND GROWTH-RATE OF ANTARCTIC 1ST-YEAR SEA ICE</t>
  </si>
  <si>
    <t>CENS,DEPT PHYS CHEM,LODYC,GEOCHIM ISOTOP LAB,F-91191 GIF SUR YVETTE,FRANCE</t>
  </si>
  <si>
    <t>CEA</t>
  </si>
  <si>
    <t>SOUCHEZ, R (corresponding author), UNIV LIBRE BRUXELLES,FAC SCI,CP 160,50 AVE F ROOSEVELT,B-1050 BRUSSELS,BELGIUM.</t>
  </si>
  <si>
    <t>10.1029/GL015i012p01385</t>
  </si>
  <si>
    <t>WOS:A1988Q811200016</t>
  </si>
  <si>
    <t>MOLNIA, BF</t>
  </si>
  <si>
    <t>REGULATING ANTARCTIC MINERAL DEVELOPMENT</t>
  </si>
  <si>
    <t>GEOTIMES</t>
  </si>
  <si>
    <t>MOLNIA, BF (corresponding author), US GEOL SURVEY,OFF INT GEOL,RESTON,VA 22092, USA.</t>
  </si>
  <si>
    <t>AMER GEOLOGICAL INST</t>
  </si>
  <si>
    <t>ALEXANDRIA</t>
  </si>
  <si>
    <t>4220 KING ST, ALEXANDRIA, VA 22302-1507</t>
  </si>
  <si>
    <t>0016-8556</t>
  </si>
  <si>
    <t>Geotimes</t>
  </si>
  <si>
    <t>Q8562</t>
  </si>
  <si>
    <t>WOS:A1988Q856200001</t>
  </si>
  <si>
    <t>ABYZOV, SS; KIRILLOVA, NF; CHERKESOVA, GV</t>
  </si>
  <si>
    <t>A LONG-TERM ANABIOSIS IN SPORULATING BACTERIA WITHIN THE GLACIER IN THE CENTRAL ANTARCTIC</t>
  </si>
  <si>
    <t>IZVESTIYA AKADEMII NAUK SSSR SERIYA BIOLOGICHESKAYA</t>
  </si>
  <si>
    <t>ABYZOV, SS (corresponding author), ACAD SCI USSR,INST MICROBIOL,MOSCOW V-71,USSR.</t>
  </si>
  <si>
    <t>0002-3329</t>
  </si>
  <si>
    <t>IZV AN SSSR BIOL+</t>
  </si>
  <si>
    <t>R3657</t>
  </si>
  <si>
    <t>WOS:A1988R365700011</t>
  </si>
  <si>
    <t>GURNETT, DA; CALVERT, W; HUFF, RL; JONES, D; SUGIURA, M</t>
  </si>
  <si>
    <t>THE POLARIZATION OF ESCAPING TERRESTRIAL CONTINUUM RADIATION</t>
  </si>
  <si>
    <t>NERC, BRITISH ANTARCTIC SURVEY, SPACE PLASMA PHYS GRP, CAMBRIDGE CB3 0ET, ENGLAND; KYOTO UNIV, INST GEOPHYS, KYOTO 606, JAPAN</t>
  </si>
  <si>
    <t>UK Research &amp; Innovation (UKRI); Natural Environment Research Council (NERC); NERC British Antarctic Survey; Kyoto University</t>
  </si>
  <si>
    <t>GURNETT, DA (corresponding author), UNIV IOWA, DEPT PHYS &amp; ASTRON, IOWA CITY, IA 52242 USA.</t>
  </si>
  <si>
    <t>NOV 1</t>
  </si>
  <si>
    <t>A11</t>
  </si>
  <si>
    <t>10.1029/JA093iA11p12817</t>
  </si>
  <si>
    <t>Q7450</t>
  </si>
  <si>
    <t>WOS:A1988Q745000008</t>
  </si>
  <si>
    <t>GRYGIER, MJ; SIEG, J</t>
  </si>
  <si>
    <t>MICRODAJUS (CRUSTACEA, TANTULOCARIDA) PARASITIC ON AN ANTARCTIC TANAIDACEAN, AND A RANGE EXTENSION OF MICRODAJUS-LANGI GREVE</t>
  </si>
  <si>
    <t>JOURNAL OF NATURAL HISTORY</t>
  </si>
  <si>
    <t>NATL MUSEUM NAT HIST,DEPT INVERTEBRATE ZOOL,WASHINGTON,DC 20560; UNIV OSNABRUCK,ABT VECHTA,D-2848 VECHTA,FED REP GER</t>
  </si>
  <si>
    <t>Smithsonian Institution; Smithsonian National Museum of Natural History; University Osnabruck</t>
  </si>
  <si>
    <t>0022-2933</t>
  </si>
  <si>
    <t>J NAT HIST</t>
  </si>
  <si>
    <t>J. Nat. Hist.</t>
  </si>
  <si>
    <t>10.1080/00222938800770921</t>
  </si>
  <si>
    <t>Biodiversity Conservation; Ecology; Zoology</t>
  </si>
  <si>
    <t>Biodiversity &amp; Conservation; Environmental Sciences &amp; Ecology; Zoology</t>
  </si>
  <si>
    <t>R8975</t>
  </si>
  <si>
    <t>WOS:A1988R897500006</t>
  </si>
  <si>
    <t>HARDY, GS</t>
  </si>
  <si>
    <t>A REVISION OF BOVICHTUS CUVIER, 1831 (PISCES, BOVICHTHYIDAE) FROM AUSTRALASIA, WITH DESCRIPTION OF A NEW DEEP-WATER SPECIES FROM THE NEW-ZEALAND SUB-ANTARCTIC</t>
  </si>
  <si>
    <t>HARDY, GS (corresponding author), NATL MUSEUM NEW ZEALAND,POB 467,WELLINGTON,NEW ZEALAND.</t>
  </si>
  <si>
    <t>10.1080/00222938800771021</t>
  </si>
  <si>
    <t>WOS:A1988R897500016</t>
  </si>
  <si>
    <t>POST-SUBDUCTION ALKALINE VOLCANISM ALONG THE ANTARCTIC PENINSULA</t>
  </si>
  <si>
    <t>10.1144/gsjgs.145.6.0985</t>
  </si>
  <si>
    <t>Q8413</t>
  </si>
  <si>
    <t>WOS:A1988Q841300012</t>
  </si>
  <si>
    <t>STOREY, BC; HOLE, MJ; PANKHURST, RJ; MILLAR, IL; VENNUM, W</t>
  </si>
  <si>
    <t>MIDDLE JURASSIC WITHIN-PLATE GRANITES IN WEST ANTARCTICA AND THEIR BEARING ON THE BREAK-UP OF GONDWANALAND</t>
  </si>
  <si>
    <t>SONOMA STATE UNIV,DEPT GEOL,ROHNERT PK,CA 94928</t>
  </si>
  <si>
    <t>California State University System; Sonoma State University</t>
  </si>
  <si>
    <t>STOREY, BC (corresponding author), NERC,BRITISH ANTARCTIC SURVEY,MADINGLEY RD,CAMBRIDGE CB3 0ET,ENGLAND.</t>
  </si>
  <si>
    <t>10.1144/gsjgs.145.6.0999</t>
  </si>
  <si>
    <t>WOS:A1988Q841300013</t>
  </si>
  <si>
    <t>GARRETT, SW; MASLANYJ, MP; DAMASKE, D</t>
  </si>
  <si>
    <t>INTERPRETATION OF AEROMAGNETIC DATA FROM THE ELLSWORTH MOUNTAINS-THIEL MOUNTAINS RIDGE, WEST ANTARCTICA</t>
  </si>
  <si>
    <t>BUNDESANSTALT GEOWISSENSCH &amp; ROHSTOFFE, D-3000 HANNOVER 51, FED REP GER</t>
  </si>
  <si>
    <t>GARRETT, SW (corresponding author), NERC, BRITISH ANTARCTIC SURVEY, MADINGLEY RD, CAMBRIDGE CB3 0ET, ENGLAND.</t>
  </si>
  <si>
    <t>UNIT 7, BRASSMILL ENTERPRISE CENTRE, BRASSMILL LANE, BATH BA1 3JN, AVON, ENGLAND</t>
  </si>
  <si>
    <t>2041-479X</t>
  </si>
  <si>
    <t>10.1144/gsjgs.145.6.1009</t>
  </si>
  <si>
    <t>WOS:A1988Q841300014</t>
  </si>
  <si>
    <t>FREY, DG</t>
  </si>
  <si>
    <t>ALONA-WEINECKI STUDER ON THE SUB-ANTARCTIC ISLANDS, NOT ALONA-RECTANGULA SARS (CHYDORIDAE, CLADOCERA)</t>
  </si>
  <si>
    <t>FREY, DG (corresponding author), INDIANA UNIV,DEPT BIOL,BLOOMINGTON,IN 47405, USA.</t>
  </si>
  <si>
    <t>10.4319/lo.1988.33.6.1386</t>
  </si>
  <si>
    <t>T0625</t>
  </si>
  <si>
    <t>WOS:A1988T062500015</t>
  </si>
  <si>
    <t>OGAWA, M; FUKUCHI, M</t>
  </si>
  <si>
    <t>COMPARATIVE STUDIES ON THE KIDNEYS AND URINARY BLADDERS OF ANTARCTIC TELEOSTS</t>
  </si>
  <si>
    <t>NATL INST POLAR RES,TOKYO 173,JAPAN</t>
  </si>
  <si>
    <t>OGAWA, M (corresponding author), SAITAMA UNIV,GRAD SCH POLICY SCI,URAWA,SAITAMA 338,JAPAN.</t>
  </si>
  <si>
    <t>R2315</t>
  </si>
  <si>
    <t>WOS:A1988R231500009</t>
  </si>
  <si>
    <t>TROSHICHEV, OA; ANDREZEN, VG; VENNERSTROM, S; FRIISCHRISTENSEN, E</t>
  </si>
  <si>
    <t>MAGNETIC ACTIVITY IN THE POLAR-CAP - A NEW INDEX</t>
  </si>
  <si>
    <t>DANISH METEOROL INST,DK-2100 COPENHAGEN,DENMARK</t>
  </si>
  <si>
    <t>Danish Meteorological Institute DMI</t>
  </si>
  <si>
    <t>TROSHICHEV, OA (corresponding author), LENINGRAD ARCTIC &amp; ANTARCTIC INST,LENINGRAD 199226,USSR.</t>
  </si>
  <si>
    <t>10.1016/0032-0633(88)90063-3</t>
  </si>
  <si>
    <t>R2097</t>
  </si>
  <si>
    <t>WOS:A1988R209700002</t>
  </si>
  <si>
    <t>IONOSPHERIC SIGNATURE OF PLASMA SHEET THINNING PRIOR TO A SUBSTORM</t>
  </si>
  <si>
    <t>DUDENEY, JR (corresponding author), BRITISH ANTARCTIC SURVEY,NAT ENVIRONM RES COUNCIL,MADINGLEY RD,CAMBRIDGE CB3 0ET,ENGLAND.</t>
  </si>
  <si>
    <t>10.1016/0032-0633(88)90079-7</t>
  </si>
  <si>
    <t>WOS:A1988R209700018</t>
  </si>
  <si>
    <t>FRANZMANN, PD; WEHMEYER, U; STACKEBRANDT, E</t>
  </si>
  <si>
    <t>HALOMONADACEAE FAM-NOV, A NEW FAMILY OF THE CLASS PROTEOBACTERIA TO ACCOMMODATE THE GENERA HALOMONAS AND DELEYA</t>
  </si>
  <si>
    <t>UNIV KIEL, INST ALLGEMEINE MIKROBIOL, D-2300 KIEL 1, FED REP GER; UNIV TASMANIA, AUSTRALIAN COLLECT ANTARCTIC MICROORGAN, DEPT AGR SCI, HOBART, TAS 7001, AUSTRALIA</t>
  </si>
  <si>
    <t>University of Kiel; University of Tasmania</t>
  </si>
  <si>
    <t>Stackebrandt, Erko/0000-0002-6130-760X</t>
  </si>
  <si>
    <t>10.1016/S0723-2020(88)80043-2</t>
  </si>
  <si>
    <t>R4023</t>
  </si>
  <si>
    <t>WOS:A1988R402300004</t>
  </si>
  <si>
    <t>FRANZMANN, PD; STACKEBRANDT, E; SANDERSON, K; VOLKMAN, JK; CAMERON, DE; STEVENSON, PL; MCMEEKIN, TA; BURTON, HR</t>
  </si>
  <si>
    <t>HALOBACTERIUM-LACUSPROFUNDI SP-NOV, A HALOPHILIC BACTERIUM ISOLATED FROM DEEP LAKE, ANTARCTICA</t>
  </si>
  <si>
    <t>UNIV KIEL,INST ALLGEMEINE MIKROBIOL,ZENTRUM BIOL,D-2300 KIEL 1,FED REP GER; CSIRO,DIV OCEANOG,HOBART,TAS 7001,AUSTRALIA; ANTARCTIC DIV,KINGSTON,TAS 7150,AUSTRALIA</t>
  </si>
  <si>
    <t>University of Kiel; Commonwealth Scientific &amp; Industrial Research Organisation (CSIRO); Australian Antarctic Division</t>
  </si>
  <si>
    <t>FRANZMANN, PD (corresponding author), UNIV TASMANIA,AUSTRALIAN COLLECT ANTARCTIC MICROORGAN,DEPT AGR SCI,GPO BOX 252C,HOBART,TAS 7001,AUSTRALIA.</t>
  </si>
  <si>
    <t>Volkman, John K/A-6592-2008</t>
  </si>
  <si>
    <t>GUSTAV FISCHER VERLAG</t>
  </si>
  <si>
    <t>10.1016/S0723-2020(88)80044-4</t>
  </si>
  <si>
    <t>WOS:A1988R402300005</t>
  </si>
  <si>
    <t>ANTARCTIC SUMMER FOR GREENHOUSE RESEARCH</t>
  </si>
  <si>
    <t>OCT 29</t>
  </si>
  <si>
    <t>Q7738</t>
  </si>
  <si>
    <t>WOS:A1988Q773800005</t>
  </si>
  <si>
    <t>TUNG, KK; YANG, H</t>
  </si>
  <si>
    <t>DYNAMICAL COMPONENT OF SEASONAL AND YEAR-TO-YEAR CHANGES IN ANTARCTIC AND GLOBAL OZONE</t>
  </si>
  <si>
    <t>CLARKSON UNIV,DEPT MATH &amp; COMP SCI,POTSDAM,NY 13676; MIT,DEPT MATH,CAMBRIDGE,MA 02139</t>
  </si>
  <si>
    <t>Clarkson University; Massachusetts Institute of Technology (MIT)</t>
  </si>
  <si>
    <t>Tung, Ka-Kit/0000-0001-8667-7167</t>
  </si>
  <si>
    <t>10.1029/JD093iD10p12537</t>
  </si>
  <si>
    <t>Q6057</t>
  </si>
  <si>
    <t>WOS:A1988Q605700001</t>
  </si>
  <si>
    <t>MARIN, V</t>
  </si>
  <si>
    <t>INDEPENDENT LIFE-CYCLES - AN ALTERNATIVE TO THE ASYNCHRONISM HYPOTHESIS FOR ANTARCTIC CALANOID COPEPODS</t>
  </si>
  <si>
    <t>SCRIPPS INST OCEANOG,SAN DIEGO,CA; ALFRED WEGENER INST POLAR &amp; MARINE RES,BREMERHAVEN,FED REP GER</t>
  </si>
  <si>
    <t>University of California System; University of California San Diego; Scripps Institution of Oceanography; Helmholtz Association; Alfred Wegener Institute, Helmholtz Centre for Polar &amp; Marine Research</t>
  </si>
  <si>
    <t>OCT 15</t>
  </si>
  <si>
    <t>10.1007/BF00026302</t>
  </si>
  <si>
    <t>Q7649</t>
  </si>
  <si>
    <t>WOS:A1988Q764900015</t>
  </si>
  <si>
    <t>RAZOULS, S; RAZOULS, C</t>
  </si>
  <si>
    <t>SEASONAL SIZE DISTRIBUTION OF DEVELOPMENTAL STAGES OF SUB-ANTARCTIC COPEPOD</t>
  </si>
  <si>
    <t>RAZOULS, S (corresponding author), LAB ARAGO,F-66650 BANYULS SUR MER,FRANCE.</t>
  </si>
  <si>
    <t>10.1007/BF00026310</t>
  </si>
  <si>
    <t>WOS:A1988Q764900023</t>
  </si>
  <si>
    <t>ATKINSON, A; WARD, P</t>
  </si>
  <si>
    <t>SUMMER WINTER DIFFERENCES IN COPEPOD DISTRIBUTION AROUND SOUTH GEORGIA</t>
  </si>
  <si>
    <t>ATKINSON, A (corresponding author), NERC,BRITISH ANTARCTIC SURVEY,HIGH CROSS,MADINGLEY RD,CAMBRIDGE CB3 0ET,ENGLAND.</t>
  </si>
  <si>
    <t>10.1007/BF00026321</t>
  </si>
  <si>
    <t>WOS:A1988Q764900034</t>
  </si>
  <si>
    <t>SULLIVAN, CW; MCCLAIN, CR; COMISO, JC; SMITH, WO</t>
  </si>
  <si>
    <t>PHYTOPLANKTON STANDING CROPS WITHIN AN ANTARCTIC ICE EDGE ASSESSED BY SATELLITE REMOTE-SENSING</t>
  </si>
  <si>
    <t>NASA,GODDARD SPACE FLIGHT CTR,OCEANS LAB,GREENBELT,MD 20771; UNIV TENNESSEE,GRAD PROGRAM ECOL,KNOXVILLE,TN 37996</t>
  </si>
  <si>
    <t>National Aeronautics &amp; Space Administration (NASA); NASA Goddard Space Flight Center; University of Tennessee System; University of Tennessee Knoxville</t>
  </si>
  <si>
    <t>SULLIVAN, CW (corresponding author), UNIV SO CALIF,DEPT BIOL SCI,LOS ANGELES,CA 90089, USA.</t>
  </si>
  <si>
    <t>C10</t>
  </si>
  <si>
    <t>10.1029/JC093iC10p12487</t>
  </si>
  <si>
    <t>Q4724</t>
  </si>
  <si>
    <t>WOS:A1988Q472400023</t>
  </si>
  <si>
    <t>10.2307/2203543</t>
  </si>
  <si>
    <t>Q8046</t>
  </si>
  <si>
    <t>WOS:A1988Q804600037</t>
  </si>
  <si>
    <t>SCHLOSSER, E</t>
  </si>
  <si>
    <t>OPTICAL STUDIES OF ANTARCTIC SEA ICE</t>
  </si>
  <si>
    <t>SCHLOSSER, E (corresponding author), UNIV INNSBRUCK, INST METEOROL &amp; GEOPHYS, INNRAIN 52, A-6020 INNSBRUCK, AUSTRIA.</t>
  </si>
  <si>
    <t>10.1016/0165-232X(88)90075-4</t>
  </si>
  <si>
    <t>R3499</t>
  </si>
  <si>
    <t>WOS:A1988R349900008</t>
  </si>
  <si>
    <t>PLUMAGE CHARACTERISTICS OF JUVENILE AND ADULT GENTOO PENGUINS PYGOSCELIS-PAPUA</t>
  </si>
  <si>
    <t>WILLIAMS, TD (corresponding author), NERC,BRITISH ANTARCTIC SURVEY,MADINGLEY RD,CAMBRIDGE CB3 0ET,ENGLAND.</t>
  </si>
  <si>
    <t>10.1111/j.1474-919X.1988.tb02727.x</t>
  </si>
  <si>
    <t>Q4512</t>
  </si>
  <si>
    <t>WOS:A1988Q451200014</t>
  </si>
  <si>
    <t>WOLFRUM, R</t>
  </si>
  <si>
    <t>10.1093/iclqaj/37.4.1013</t>
  </si>
  <si>
    <t>R2564</t>
  </si>
  <si>
    <t>WOS:A1988R256400012</t>
  </si>
  <si>
    <t>LISTER, A; BLOCK, W; USHER, MB</t>
  </si>
  <si>
    <t>ARTHROPOD PREDATION IN AN ANTARCTIC TERRESTRIAL COMMUNITY</t>
  </si>
  <si>
    <t>NERC, BRITISH ANTARCTIC SURVEY, CAMBRIDGE CB3 0ET, ENGLAND; UNIV YORK, DEPT BIOL, YORK YO1 5DD, N YORKSHIRE, ENGLAND</t>
  </si>
  <si>
    <t>UK Research &amp; Innovation (UKRI); Natural Environment Research Council (NERC); NERC British Antarctic Survey; University of York - UK</t>
  </si>
  <si>
    <t>1365-2656</t>
  </si>
  <si>
    <t>10.2307/5104</t>
  </si>
  <si>
    <t>Q5592</t>
  </si>
  <si>
    <t>WOS:A1988Q559200017</t>
  </si>
  <si>
    <t>GAMUNDI, IJ; SPINEDI, HA</t>
  </si>
  <si>
    <t>ASCOMYCOTINA FROM ANTARCTICA - NEW SPECIES AND INTERESTING COLLECTIONS FROM DANCO COAST, ANTARCTIC PENINSULA</t>
  </si>
  <si>
    <t>MUSEO LA PLATA,RA-1900 LA PLATA,ARGENTINA</t>
  </si>
  <si>
    <t>GAMUNDI, IJ (corresponding author), FAC CIENCIAS NAT,INST BOT C SPEGAZZINI,AVEN 53 N 477,RA-1900 LA PLATA,ARGENTINA.</t>
  </si>
  <si>
    <t>R1048</t>
  </si>
  <si>
    <t>WOS:A1988R104800042</t>
  </si>
  <si>
    <t>Fütterer, DK; Grobe, H; Grünig, S</t>
  </si>
  <si>
    <t>Fuetterer, D. K.; Grobe, H.; Gruenig, S.</t>
  </si>
  <si>
    <t>QUATERNARY SEDIMENT PATTERNS IN THE WEDDELL SEA: RELATIONS AND ENVIRONMENTAL CONDITIONS</t>
  </si>
  <si>
    <t>Sediment patterns such as texture, composition, and facies from three selected areas of the Antarctic continental margin of the Weddell Sea are discussed in relation to environmental variations of the Quaternary hydrosphere and cryosphere. Advance and retreat of ice shelves as well as oscillations in sea ice coverage are reflected by particular sediment facies. The distribution of ice-rafted detritus tracks the Antarctic Coastal Current, and the Weddell Sea Bottom Water contour current can be recognized by its distinctive winnowing and erosion pattern. Distribution and abundance of biogenic sediment components are mainly controlled by the duration of sea ice coverage reflecting the long-term climatic evolution.</t>
  </si>
  <si>
    <t>[Fuetterer, D. K.; Grobe, H.; Gruenig, S.] Alfred Wegener Inst Polar &amp; Marine Res, Bremerhaven, Germany</t>
  </si>
  <si>
    <t>Fütterer, DK (corresponding author), Alfred Wegener Inst Polar &amp; Marine Res, Bremerhaven, Germany.</t>
  </si>
  <si>
    <t>Grobe, Hannes/0000-0002-4133-2218</t>
  </si>
  <si>
    <t>10.1029/PA003i005p00551</t>
  </si>
  <si>
    <t>V23IW</t>
  </si>
  <si>
    <t>WOS:000208337500004</t>
  </si>
  <si>
    <t>CROXALL, JP; NORTH, AW; PRINCE, PA</t>
  </si>
  <si>
    <t>FISH PREY OF THE WANDERING ALBATROSS DIOMEDEA-EXULANS AT SOUTH GEORGIA</t>
  </si>
  <si>
    <t>CROXALL, JP (corresponding author), NERC,BRITISH ANTARCTIC SURVEY,HIGH CROSS,MADINGLEY RD,CAMBRIDGE CB3 0ET,ENGLAND.</t>
  </si>
  <si>
    <t>10.1007/BF00441760</t>
  </si>
  <si>
    <t>Q5633</t>
  </si>
  <si>
    <t>WOS:A1988Q563300002</t>
  </si>
  <si>
    <t>SIEBERT, J; HIRSCH, P</t>
  </si>
  <si>
    <t>CHARACTERIZATION OF 15 SELECTED COCCAL BACTERIA ISOLATED FROM ANTARCTIC ROCK AND SOIL SAMPLES FROM THE MCMURDO DRY VALLEYS (SOUTH-VICTORIA LAND)</t>
  </si>
  <si>
    <t>SIEBERT, J (corresponding author), UNIV KIEL,INST ALLGEMEINE MIKROBIOL,OLSHAUSENSTR 40-60,D-2300 KIEL 1,FED REP GER.</t>
  </si>
  <si>
    <t>NCCDPHP CDC HHS [DPP83-14180] Funding Source: Medline</t>
  </si>
  <si>
    <t>10.1007/BF00441762</t>
  </si>
  <si>
    <t>WOS:A1988Q563300004</t>
  </si>
  <si>
    <t>WARD, P; WOOD, AG</t>
  </si>
  <si>
    <t>THE DISTRIBUTION OF THE EUCHAETIDAE (COPEPODA, CALANOIDA) AROUND SOUTH GEORGIA</t>
  </si>
  <si>
    <t>WARD, P (corresponding author), NERC,BRITISH ANTARCTIC SURVEY,HIGH CROSS,MADINGLEY RD,CAMBRIDGE CB3 0ET,ENGLAND.</t>
  </si>
  <si>
    <t>10.1007/BF00441763</t>
  </si>
  <si>
    <t>WOS:A1988Q563300005</t>
  </si>
  <si>
    <t>PHOTOSYNTHETIC METABOLISM OF AN ANTARCTIC DIATOM AND ITS PHYSIOLOGICAL-RESPONSES TO FLUCTUATIONS IN LIGHT</t>
  </si>
  <si>
    <t>MORTAINBERTRAND, A (corresponding author), UNIV PIERRE &amp; MARIE CURIE,LAB ARAGO,UA 117,F-66650 BANYULS SUR MER,FRANCE.</t>
  </si>
  <si>
    <t>10.1007/BF00441764</t>
  </si>
  <si>
    <t>WOS:A1988Q563300006</t>
  </si>
  <si>
    <t>BROWN, CR; PRYSJONES, RP</t>
  </si>
  <si>
    <t>DEVELOPMENT OF HOMEOTHERMY IN CHICKS OF SUB-ANTARCTIC BURROWING PETRELS</t>
  </si>
  <si>
    <t>UNIV CAPE TOWN,PERCY FITZPATRICK INST AFRICAN ORNITHOLO,RONDEBOSCH 7700,SOUTH AFRICA</t>
  </si>
  <si>
    <t>University of Cape Town</t>
  </si>
  <si>
    <t>R8277</t>
  </si>
  <si>
    <t>WOS:A1988R827700005</t>
  </si>
  <si>
    <t>GARTSHORE, NA; STEELE, WK; KLAGES, NT</t>
  </si>
  <si>
    <t>SUMMER DIET OF THE SALVIN PRION AT SUB-ANTARCTIC MARION-ISLAND</t>
  </si>
  <si>
    <t>UNIV CAPE TOWN,PERCY FITZPATRICK INST AFRICAN ORNITHOL,RONDEBOSCH 7700,SOUTH AFRICA; PORT ELIZABETH MUSEUM,HUMEWOOD 6013,SOUTH AFRICA</t>
  </si>
  <si>
    <t>WOS:A1988R827700009</t>
  </si>
  <si>
    <t>SIEG, J</t>
  </si>
  <si>
    <t>THE PHYLOGENETIC SYSTEM OF THE TANAIDACEA AND THE QUESTION OF AGE AND ORIGIN OF THE CRUSTACEAN FAUNA ON THE ANTARCTIC SHELF</t>
  </si>
  <si>
    <t>ZEITSCHRIFT FUR ZOOLOGISCHE SYSTEMATIK UND EVOLUTIONSFORSCHUNG</t>
  </si>
  <si>
    <t>SIEG, J (corresponding author), UNIV OSNABRUCK,VECHTA ABT,TACHBEREICH NAT WISSENSCH MATH,DRIVERSTR 22,D-2848 VECHTA,FED REP GER.</t>
  </si>
  <si>
    <t>BLACKWELL WISSENSCHAFTS-VERLAG GMBH</t>
  </si>
  <si>
    <t>KURFURSTENDAMM 57, D-10707 BERLIN, GERMANY</t>
  </si>
  <si>
    <t>0044-3808</t>
  </si>
  <si>
    <t>Z ZOOL SYST EVOL</t>
  </si>
  <si>
    <t>Q7376</t>
  </si>
  <si>
    <t>WOS:A1988Q737600004</t>
  </si>
  <si>
    <t>ANDERSON, JG</t>
  </si>
  <si>
    <t>FREE-RADICAL REACTIVITY AND CATALYSIS - OF MULTIPLE TRANSITION-STATES AND ANTARCTIC POLAR VORTICES</t>
  </si>
  <si>
    <t>HARVARD UNIV,DEPT CHEM,CAMBRIDGE,MA 02138; HARVARD UNIV,DEPT EARTH &amp; PLANETARY SCI,CAMBRIDGE,MA 02138</t>
  </si>
  <si>
    <t>Harvard University; Harvard University</t>
  </si>
  <si>
    <t>SEP 25</t>
  </si>
  <si>
    <t>PHYS</t>
  </si>
  <si>
    <t>P8142</t>
  </si>
  <si>
    <t>WOS:A1988P814203357</t>
  </si>
  <si>
    <t>GLOERSEN, P; CAMPBELL, WJ</t>
  </si>
  <si>
    <t>VARIATIONS IN THE ARCTIC, ANTARCTIC, AND GLOBAL SEA ICE COVERS DURING 1978-1987 AS OBSERVED WITH THE NIMBUS-7 SCANNING MULTICHANNEL MICROWAVE RADIOMETER</t>
  </si>
  <si>
    <t>UNIV PUGET SOUND,US GEOL SURVEY,ICE &amp; CLIMATE PROJECT,TACOMA,WA 98416</t>
  </si>
  <si>
    <t>United States Department of the Interior; United States Geological Survey</t>
  </si>
  <si>
    <t>GLOERSEN, P (corresponding author), NASA,GODDARD SPACE FLIGHT CTR,OCEANS LAB,CODE 671,GREENBELT,MD 20771, USA.</t>
  </si>
  <si>
    <t>SEP 15</t>
  </si>
  <si>
    <t>C9</t>
  </si>
  <si>
    <t>10.1029/JC093iC09p10666</t>
  </si>
  <si>
    <t>Q0478</t>
  </si>
  <si>
    <t>WOS:A1988Q047800007</t>
  </si>
  <si>
    <t>SMITH, RIL</t>
  </si>
  <si>
    <t>CLASSIFICATION AND ORDINATION OF CRYPTOGAMIC COMMUNITIES IN WILKES LAND, CONTINENTAL ANTARCTICA</t>
  </si>
  <si>
    <t>VEGETATIO</t>
  </si>
  <si>
    <t>SMITH, RIL (corresponding author), BRITISH ANTARCTIC SURVEY,NERC,MADINGLEY RD,CAMBRIDGE CB3 0ET,ENGLAND.</t>
  </si>
  <si>
    <t>0042-3106</t>
  </si>
  <si>
    <t>Vegetatio</t>
  </si>
  <si>
    <t>Plant Sciences; Ecology; Forestry</t>
  </si>
  <si>
    <t>Plant Sciences; Environmental Sciences &amp; Ecology; Forestry</t>
  </si>
  <si>
    <t>Q8789</t>
  </si>
  <si>
    <t>WOS:A1988Q878900005</t>
  </si>
  <si>
    <t>SANDWELL, DT; MCADOO, DC</t>
  </si>
  <si>
    <t>MARINE GRAVITY OF THE SOUTHERN-OCEAN AND ANTARCTIC MARGIN FROM GEOSAT</t>
  </si>
  <si>
    <t>JOURNAL OF GEOPHYSICAL RESEARCH-SOLID EARTH AND PLANETS</t>
  </si>
  <si>
    <t>NOAA, CHARTING &amp; GEODET SERV, NATL GEODET SURVEY, ROCKVILLE, MD 20852 USA</t>
  </si>
  <si>
    <t>National Oceanic Atmospheric Admin (NOAA) - USA; National Geodetic Survey, NOAA</t>
  </si>
  <si>
    <t>UNIV TEXAS, CTR SPACE RES, AUSTIN, TX 78712 USA.</t>
  </si>
  <si>
    <t>McAdoo, Dave/F-5612-2010</t>
  </si>
  <si>
    <t>McAdoo, Dave/0000-0002-7533-5564; Sandwell, David/0000-0001-5657-8707</t>
  </si>
  <si>
    <t>0148-0227</t>
  </si>
  <si>
    <t>J GEOPHYS RES-SOLID</t>
  </si>
  <si>
    <t>B9</t>
  </si>
  <si>
    <t>10.1029/JB093iB09p10389</t>
  </si>
  <si>
    <t>Q1046</t>
  </si>
  <si>
    <t>WOS:A1988Q104600022</t>
  </si>
  <si>
    <t>BAKER, JR; ANDERSON, SS; FEDAK, MA</t>
  </si>
  <si>
    <t>THE USE OF A KETAMINE-DIAZEPAM MIXTURE TO IMMOBILIZE WILD GREY SEALS (HALICHOERUS-GRYPUS) AND SOUTHERN ELEPHANT SEALS (MIROUNGA-LEONINA)</t>
  </si>
  <si>
    <t>BRITISH ANTARCTIC SURVEY,SEA MAMMAL RES UNIT,CAMBRIDGE CB3 0ET,ENGLAND</t>
  </si>
  <si>
    <t>BAKER, JR (corresponding author), UNIV LIVERPOOL,DEPT VET PATHOL,VET FIELD STN,WIRRAL L64 7TE,MERSEYSIDE,ENGLAND.</t>
  </si>
  <si>
    <t>10.1136/vr.123.11.287</t>
  </si>
  <si>
    <t>Q1805</t>
  </si>
  <si>
    <t>WOS:A1988Q180500003</t>
  </si>
  <si>
    <t>BARKER, PF; LAWVER, LA</t>
  </si>
  <si>
    <t>SOUTH-AMERICAN ANTARCTIC PLATE MOTION OVER THE PAST 50 MYR, AND THE EVOLUTION OF THE SOUTH-AMERICAN ANTARCTIC RIDGE</t>
  </si>
  <si>
    <t>GEOPHYSICAL JOURNAL-OXFORD</t>
  </si>
  <si>
    <t>UNIV TEXAS,INST GEOPHYS,AUSTIN,TX 78759</t>
  </si>
  <si>
    <t>University of Texas System; University of Texas Austin</t>
  </si>
  <si>
    <t>BARKER, PF (corresponding author), BRITISH ANTARCTIC SURVEY,HIGH CROSS,MADINGLEY RD,CAMBRIDGE CB3 0ET,ENGLAND.</t>
  </si>
  <si>
    <t>0952-4592</t>
  </si>
  <si>
    <t>GEOPHYS J INT</t>
  </si>
  <si>
    <t>10.1111/j.1365-246X.1988.tb02261.x</t>
  </si>
  <si>
    <t>Geochemistry &amp; Geophysics; Geosciences, Multidisciplinary</t>
  </si>
  <si>
    <t>Geochemistry &amp; Geophysics; Geology</t>
  </si>
  <si>
    <t>Q1981</t>
  </si>
  <si>
    <t>WOS:A1988Q198100002</t>
  </si>
  <si>
    <t>LAW, P</t>
  </si>
  <si>
    <t>INTERDISCIPLINARY SCIENCE REVIEWS</t>
  </si>
  <si>
    <t>INST MATERIALS</t>
  </si>
  <si>
    <t>1 CARLTON HOUSE TERRACE, LONDON, ENGLAND SW1Y 5DB</t>
  </si>
  <si>
    <t>0308-0188</t>
  </si>
  <si>
    <t>INTERDISCIPL SCI REV</t>
  </si>
  <si>
    <t>Interdiscip. Sci. Rev.</t>
  </si>
  <si>
    <t>Multidisciplinary Sciences; Social Sciences, Interdisciplinary</t>
  </si>
  <si>
    <t>Science &amp; Technology - Other Topics; Social Sciences - Other Topics</t>
  </si>
  <si>
    <t>R0692</t>
  </si>
  <si>
    <t>WOS:A1988R069200017</t>
  </si>
  <si>
    <t>THOMSON, RB</t>
  </si>
  <si>
    <t>INTERNATIONAL TRANSPORTATION CONFERENCE, VOL 1-2 - CASSIDY,A</t>
  </si>
  <si>
    <t>THOMSON, RB (corresponding author), DSIR,DIV ANTARCTIC,CHRISTCHURCH,NEW ZEALAND.</t>
  </si>
  <si>
    <t>WOS:A1988R069200018</t>
  </si>
  <si>
    <t>OBSERVATIONS OF WIND-GENERATED WAVES IN ANTARCTIC FAST ICE</t>
  </si>
  <si>
    <t>CROCKER, GB (corresponding author), UNIV CAMBRIDGE,SCOTT POLAR RES INST,LENSFIELD RD,CAMBRIDGE CB2 1ER,ENGLAND.</t>
  </si>
  <si>
    <t>10.1175/1520-0485(1988)018&lt;1292:OOWGWI&gt;2.0.CO;2</t>
  </si>
  <si>
    <t>Q4296</t>
  </si>
  <si>
    <t>WOS:A1988Q429600006</t>
  </si>
  <si>
    <t>CROXALL, JP; HILL, HJ; LIDSTONESCOTT, R; OCONNELL, MJ; PRINCE, PA</t>
  </si>
  <si>
    <t>FOOD AND FEEDING ECOLOGY OF WILSONS STORM PETREL OCEANITES-OCEANICUS AT SOUTH GEORGIA</t>
  </si>
  <si>
    <t>BRITISH ANTARCTIC SURVEY, NERC, MADINGLEY RD, CAMBRIDGE CB3 0ET, ENGLAND.</t>
  </si>
  <si>
    <t>1469-7998</t>
  </si>
  <si>
    <t>10.1111/j.1469-7998.1988.tb02417.x</t>
  </si>
  <si>
    <t>Q5576</t>
  </si>
  <si>
    <t>WOS:A1988Q557600008</t>
  </si>
  <si>
    <t>AKAGANEITE, NOT LAWRENCITE, CORRODES ANTARCTIC IRON-METEORITES</t>
  </si>
  <si>
    <t>TECH UNIV DENMARK,DEPT MET,DK-2800 LYNGBY,DENMARK; SMITHSONIAN INST,DEPT MINERAL SCI,WASHINGTON,DC 20560</t>
  </si>
  <si>
    <t>Technical University of Denmark; Smithsonian Institution; Smithsonian National Museum of Natural History</t>
  </si>
  <si>
    <t>R2268</t>
  </si>
  <si>
    <t>WOS:A1988R226800027</t>
  </si>
  <si>
    <t>HARVEY, R</t>
  </si>
  <si>
    <t>RELATIVE ABUNDANCE OF DIFFERENT TYPES OF METEORITES AND THE QUALITY OF THE ANTARCTIC METEORITE SAMPLE</t>
  </si>
  <si>
    <t>UNIV PITTSBURGH,DEPT GEOL &amp; PLANETARY SCI,PITTSBURGH,PA 15260</t>
  </si>
  <si>
    <t>Pennsylvania Commonwealth System of Higher Education (PCSHE); University of Pittsburgh</t>
  </si>
  <si>
    <t>WOS:A1988R226800059</t>
  </si>
  <si>
    <t>HASAN, FA; SEARS, DWG; CASSIDY, WA</t>
  </si>
  <si>
    <t>EVIDENCE FOR A RELATIONSHIP BETWEEN THE NATURAL THERMO-LUMINESCENCE AND THE ANTARCTIC METEORITE RECOVERY LOCATIONS</t>
  </si>
  <si>
    <t>UNIV PITTSBURGH,DEPT GEOL &amp; PLANETARY SCI,PITTSBURGH,PA 15260; UNIV ARKANSAS,DEPT CHEM &amp; BIOCHEM,COSMOCHEM GRP,FAYETTEVILLE,AR 72701</t>
  </si>
  <si>
    <t>Pennsylvania Commonwealth System of Higher Education (PCSHE); University of Pittsburgh; University of Arkansas System; University of Arkansas Fayetteville</t>
  </si>
  <si>
    <t>WOS:A1988R226800061</t>
  </si>
  <si>
    <t>HUSS, GR; WASILEWSKI, PJ; WAGSTAFF, J; THOMPSON, C</t>
  </si>
  <si>
    <t>DO ANTARCTIC METEORITE CONCENTRATIONS REFLECT THE AVERAGE INFALL RATE</t>
  </si>
  <si>
    <t>UNIV CHICAGO,ENRICO FERMI INST,CHICAGO,IL 60637; NASA,GODDARD SPACE FLIGHT CTR,GREENBELT,MD 20771; LOCKHEED ELECTR CO INC,HOUSTON,TX 77058</t>
  </si>
  <si>
    <t>University of Chicago; National Aeronautics &amp; Space Administration (NASA); NASA Goddard Space Flight Center; Lockheed Martin</t>
  </si>
  <si>
    <t>WOS:A1988R226800065</t>
  </si>
  <si>
    <t>MIURA, Y; RUCKLIDGE, J; BEUKENS, R; NAGAO, K</t>
  </si>
  <si>
    <t>COSMIC-RAY EXPOSURE AND TERRESTRIAL AGES OF ANTARCTIC METEORITES</t>
  </si>
  <si>
    <t>OKAYAMA UNIV,INST EARTHS INTERIOR,TOTTORI 68202,JAPAN; YAMAGUCHI UNIV,FAC SCI,DEPT MIN SCI &amp; GEOL,YAMAGUCHI 753,JAPAN; UNIV TORONTO,ISOTRACE LAB,TORONTO M5S 147,ONTARIO,CANADA</t>
  </si>
  <si>
    <t>Okayama University; Yamaguchi University; University of Toronto</t>
  </si>
  <si>
    <t>WOS:A1988R226800106</t>
  </si>
  <si>
    <t>CARBONATES IN ANTARCTIC METEORITES - INFRARED-SPECTROSCOPY</t>
  </si>
  <si>
    <t>UNIV TOKYO,COLL ARTS &amp; SCI,TOKYO 153,JAPAN</t>
  </si>
  <si>
    <t>University of Tokyo</t>
  </si>
  <si>
    <t>WOS:A1988R226800107</t>
  </si>
  <si>
    <t>NYQUIST, L; BOGARD, D; TAKEDA, H; BANSAL, B; JOHNSON, P; SHIH, CY; WIESMANN, H</t>
  </si>
  <si>
    <t>COMPARATIVE CHRONOLOGIES OF BASALTIC CLASTS IN ANTARCTIC EUCRITES Y-75011 AND Y-792510</t>
  </si>
  <si>
    <t>LOCKHEED,HOUSTON,TX 77058; NASA,LYNDON B JOHNSON SPACE CTR,HOUSTON,TX 77058; UNIV TOKYO,INST MINERAL,TOKYO 113,JAPAN</t>
  </si>
  <si>
    <t>Lockheed Martin; National Aeronautics &amp; Space Administration (NASA); NASA Johnson Space Center; University of Tokyo</t>
  </si>
  <si>
    <t>WOS:A1988R226800118</t>
  </si>
  <si>
    <t>SAMUELS, SM; LIPSCHUTZ, ME</t>
  </si>
  <si>
    <t>ANTARCTIC AND NON-ANTARCTIC METEORITES - DIFFERENT POPULATIONS</t>
  </si>
  <si>
    <t>PURDUE UNIV,DEPT CHEM,W LAFAYETTE,IN 47907; PURDUE UNIV,DEPT STAT,W LAFAYETTE,IN 47907</t>
  </si>
  <si>
    <t>Purdue University System; Purdue University; Purdue University System; Purdue University</t>
  </si>
  <si>
    <t>WOS:A1988R226800131</t>
  </si>
  <si>
    <t>VELBEL, MA</t>
  </si>
  <si>
    <t>THE DISTRIBUTION OF EVAPORITIC WEATHERING PRODUCTS ON ANTARCTIC METEORITES</t>
  </si>
  <si>
    <t>MICHIGAN STATE UNIV,DEPT GEOL SCI,E LANSING,MI 48824</t>
  </si>
  <si>
    <t>Michigan State University</t>
  </si>
  <si>
    <t>WOS:A1988R226800150</t>
  </si>
  <si>
    <t>VELBEL, MA; GOODING, JL</t>
  </si>
  <si>
    <t>X-RAY-DIFFRACTION EVIDENCE FOR WEATHERING PRODUCTS IN ANTARCTIC BASALTIC ACHONDRITES</t>
  </si>
  <si>
    <t>WOS:A1988R226800151</t>
  </si>
  <si>
    <t>WASILEWSKI, PJ; HUSS, GR; WAGSTAFF, J; THOMPSON, C</t>
  </si>
  <si>
    <t>ICE PATTERNS AND SURFACE WIND IN THE SETTING OF ANTARCTIC METEORITES</t>
  </si>
  <si>
    <t>NASA, GODDARD SPACE FLIGHT CTR, GREENBELT, MD 20771 USA; UNIV CHICAGO, ENRICO FERMI INST, CHICAGO, IL 60637 USA; LOCKHEED ELECTR CO INC, HOUSTON, TX 77058 USA</t>
  </si>
  <si>
    <t>National Aeronautics &amp; Space Administration (NASA); NASA Goddard Space Flight Center; University of Chicago; Lockheed Martin</t>
  </si>
  <si>
    <t>WOS:A1988R226800156</t>
  </si>
  <si>
    <t>WEBER, HW; SCHULTZ, L; BEGEMANN, F</t>
  </si>
  <si>
    <t>DIFFERENT INTERPLANETARY SOURCE REGIONS OF ANTARCTIC AND NON-ANTARCTIC H-CHONDRITES - THE NOBLE-GAS RECORD</t>
  </si>
  <si>
    <t>MAX PLANCK INST CHEM,D-6500 MAINZ,FED REP GER</t>
  </si>
  <si>
    <t>WOS:A1988R226800160</t>
  </si>
  <si>
    <t>DUNCAN, R</t>
  </si>
  <si>
    <t>A COMPARISON BETWEEN THE ENERGY-BALANCE OF MEN ON LONG AND SHORT SLEDGING JOURNEYS</t>
  </si>
  <si>
    <t>NUTRITION</t>
  </si>
  <si>
    <t>BRITISH ANTARCTIC SURVEY,CAMBRIDGE CB1 0ET,ENGLAND</t>
  </si>
  <si>
    <t>ELSEVIER SCIENCE INC</t>
  </si>
  <si>
    <t>655 AVENUE OF THE AMERICAS, NEW YORK, NY 10010</t>
  </si>
  <si>
    <t>0899-9007</t>
  </si>
  <si>
    <t>Nutrition</t>
  </si>
  <si>
    <t>Nutrition &amp; Dietetics</t>
  </si>
  <si>
    <t>Q5424</t>
  </si>
  <si>
    <t>WOS:A1988Q542400005</t>
  </si>
  <si>
    <t>PROSHUTINSKY, AY</t>
  </si>
  <si>
    <t>GENERATION OF EDDY FORMATIONS IN THE FAEROE-SHETLAND STRAIT BY TIDAL CURRENTS</t>
  </si>
  <si>
    <t>PROSHUTINSKY, AY (corresponding author), LENINGRAD ARCTIC &amp; ANTARCTIC INST,LENINGRAD,USSR.</t>
  </si>
  <si>
    <t>Q5415</t>
  </si>
  <si>
    <t>WOS:A1988Q541500004</t>
  </si>
  <si>
    <t>OLAUSSON, E</t>
  </si>
  <si>
    <t>THE SOUTHERN-OCEAN - THE ANTARCTIC - PRESENT AND PAST - PREFACE</t>
  </si>
  <si>
    <t>PALAEOGEOGRAPHY PALAEOCLIMATOLOGY PALAEOECOLOGY</t>
  </si>
  <si>
    <t>OLAUSSON, E (corresponding author), UNIV GOTHENBURG,DEPT MARINE GEOL,POB 7064,S-40232 GOTHENBURG,SWEDEN.</t>
  </si>
  <si>
    <t>0031-0182</t>
  </si>
  <si>
    <t>PALAEOGEOGR PALAEOCL</t>
  </si>
  <si>
    <t>Paleogeogr. Paleoclimatol. Paleoecol.</t>
  </si>
  <si>
    <t>10.1016/0031-0182(88)90118-6</t>
  </si>
  <si>
    <t>Geography, Physical; Geosciences, Multidisciplinary; Paleontology</t>
  </si>
  <si>
    <t>Physical Geography; Geology; Paleontology</t>
  </si>
  <si>
    <t>Q7717</t>
  </si>
  <si>
    <t>WOS:A1988Q771700001</t>
  </si>
  <si>
    <t>ROBIN, GD</t>
  </si>
  <si>
    <t>THE ANTARCTIC ICE-SHEET, ITS HISTORY AND RESPONSE TO SEA-LEVEL AND CLIMATIC CHANGES OVER THE PAST 100 MILLION YEARS</t>
  </si>
  <si>
    <t>ROBIN, GD (corresponding author), SCOTT POLAR RES INST, CAMBRIDGE, ENGLAND.</t>
  </si>
  <si>
    <t>1872-616X</t>
  </si>
  <si>
    <t>WOS:A1988Q771700004</t>
  </si>
  <si>
    <t>KELLOGG, TB; KELLOGG, DE</t>
  </si>
  <si>
    <t>ANTARCTIC CRYOGENIC SEDIMENTS - BIOTIC AND INORGANIC FACIES OF ICE SHELF AND MARINE-BASED ICE-SHEET ENVIRONMENTS</t>
  </si>
  <si>
    <t>UNIV MAINE, INST QUATERNARY STUDIES, ORONO, ME 04469 USA</t>
  </si>
  <si>
    <t>University of Maine System; University of Maine Orono</t>
  </si>
  <si>
    <t>UNIV MAINE, DEPT GEOL SCI, ORONO, ME 04469 USA.</t>
  </si>
  <si>
    <t>10.1016/0031-0182(88)90122-8</t>
  </si>
  <si>
    <t>WOS:A1988Q771700005</t>
  </si>
  <si>
    <t>BARKER, PF; KENNETT, JP</t>
  </si>
  <si>
    <t>WEDDELL SEA PALEOCEANOGRAPHY - PRELIMINARY-RESULTS OF ODP LEG-113</t>
  </si>
  <si>
    <t>UNIV CALIF SANTA BARBARA,INST MARINE SCI,SANTA BARBARA,CA 93106</t>
  </si>
  <si>
    <t>University of California System; University of California Santa Barbara</t>
  </si>
  <si>
    <t>BARKER, PF (corresponding author), BRITISH ANTARCTIC SURVEY,MADINGLEY RD,CAMBRIDGE CB3 0ET,ENGLAND.</t>
  </si>
  <si>
    <t>ROBERT, Christian/0000-0003-1324-1295</t>
  </si>
  <si>
    <t>10.1016/0031-0182(88)90123-X</t>
  </si>
  <si>
    <t>WOS:A1988Q771700006</t>
  </si>
  <si>
    <t>BURCKLE, LH; BURAK, RW</t>
  </si>
  <si>
    <t>FLUCTUATIONS IN LATE QUATERNARY DIATOM ABUNDANCES - STRATIGRAPHIC AND PALEOCLIMATIC IMPLICATIONS FROM SUB-ANTARCTIC DEEP-SEA CORES</t>
  </si>
  <si>
    <t>RUTGERS UNIV,DEPT GEOL,NEWARK,NJ 07111</t>
  </si>
  <si>
    <t>Rutgers University System; Rutgers University New Brunswick; Rutgers University Newark</t>
  </si>
  <si>
    <t>BURCKLE, LH (corresponding author), COLUMBIA UNIV,LAMONT DOHERTY GEOL OBSERV,PALISADES,NY 10964, USA.</t>
  </si>
  <si>
    <t>10.1016/0031-0182(88)90126-5</t>
  </si>
  <si>
    <t>WOS:A1988Q771700009</t>
  </si>
  <si>
    <t>STEPHENSON, SN; BINDSCHADLER, RA</t>
  </si>
  <si>
    <t>OBSERVED VELOCITY FLUCTUATIONS ON A MAJOR ANTARCTIC ICE STREAM</t>
  </si>
  <si>
    <t>STEPHENSON, SN (corresponding author), SCI APPLICAT RES,4400 FORBES BLVD,LANHAM,MD 20706, USA.</t>
  </si>
  <si>
    <t>AUG 25</t>
  </si>
  <si>
    <t>10.1038/334695a0</t>
  </si>
  <si>
    <t>P7985</t>
  </si>
  <si>
    <t>WOS:A1988P798500056</t>
  </si>
  <si>
    <t>SUN, M</t>
  </si>
  <si>
    <t>NSF AND ANTARCTIC WASTES</t>
  </si>
  <si>
    <t>AUG 19</t>
  </si>
  <si>
    <t>10.1126/science.241.4868.897</t>
  </si>
  <si>
    <t>P7065</t>
  </si>
  <si>
    <t>WOS:A1988P706500010</t>
  </si>
  <si>
    <t>MILLS, S</t>
  </si>
  <si>
    <t>TLS-THE TIMES LITERARY SUPPLEMENT</t>
  </si>
  <si>
    <t>TIMES SUPPLEMENTS LIMITED</t>
  </si>
  <si>
    <t>MARKET HARBOROUGH</t>
  </si>
  <si>
    <t>TOWER HOUSE, SOVEREIGN PARK, MARKET HARBOROUGH LE87 4JJ, ENGLAND</t>
  </si>
  <si>
    <t>0307-661X</t>
  </si>
  <si>
    <t>1366-7211</t>
  </si>
  <si>
    <t>TLS-TIMES LIT SUPPL</t>
  </si>
  <si>
    <t>TLS-Times Lit. Suppl.</t>
  </si>
  <si>
    <t>Humanities, Multidisciplinary</t>
  </si>
  <si>
    <t>Arts &amp; Humanities - Other Topics</t>
  </si>
  <si>
    <t>P7775</t>
  </si>
  <si>
    <t>WOS:A1988P777500009</t>
  </si>
  <si>
    <t>BARKER, P</t>
  </si>
  <si>
    <t>HOW THE EARTH MOVES</t>
  </si>
  <si>
    <t>AUG 18</t>
  </si>
  <si>
    <t>P7748</t>
  </si>
  <si>
    <t>WOS:A1988P774800053</t>
  </si>
  <si>
    <t>BURKE, CM; BURTON, HR</t>
  </si>
  <si>
    <t>THE ECOLOGY OF PHOTOSYNTHETIC BACTERIA IN BURTON LAKE, VESTFOLD HILLS, ANTARCTICA</t>
  </si>
  <si>
    <t>DEPT SCI,ANTARCTIC DIV,KINGSTON,TAS 7050,AUSTRALIA</t>
  </si>
  <si>
    <t>BURKE, CM (corresponding author), UNIV WESTERN AUSTRALIA,DEPT ZOOL,NEDLANDS,WA 6009,AUSTRALIA.</t>
  </si>
  <si>
    <t>10.1007/BF00025569</t>
  </si>
  <si>
    <t>Q0149</t>
  </si>
  <si>
    <t>WOS:A1988Q014900003</t>
  </si>
  <si>
    <t>PHOTOSYNTHETIC BACTERIA IN MEROMICTIC LAKES AND STRATIFIED FJORDS OF THE VESTFOLD HILLS, ANTARCTICA</t>
  </si>
  <si>
    <t>10.1007/BF00025570</t>
  </si>
  <si>
    <t>WOS:A1988Q014900004</t>
  </si>
  <si>
    <t>FRANZMANN, PD; SKYRING, GW; BURTON, HR; DEPREZ, PP</t>
  </si>
  <si>
    <t>SULFATE REDUCTION RATES AND SOME ASPECTS OF THE LIMNOLOGY OF 4 LAKES AND A FJORD IN THE VESTFOLD HILLS, ANTARCTICA</t>
  </si>
  <si>
    <t>BAAS BECKING GEOBIOL LAB,CANBERRA,ACT 2601,AUSTRALIA; DEPT SCI,ANTARCTIC DIV,KINGSTON,TAS 7050,AUSTRALIA</t>
  </si>
  <si>
    <t>FRANZMANN, PD (corresponding author), UNIV TASMANIA,DEPT AGR SCI,GPO BOX 252C,HOBART,TAS 7001,AUSTRALIA.</t>
  </si>
  <si>
    <t>10.1007/BF00025571</t>
  </si>
  <si>
    <t>WOS:A1988Q014900005</t>
  </si>
  <si>
    <t>MCMEEKIN, TA</t>
  </si>
  <si>
    <t>PRELIMINARY-OBSERVATIONS ON PSYCHROTROPHIC AND PSYCHROPHILIC, HETEROTROPHIC BACTERIA FROM ANTARCTIC WATER SAMPLES</t>
  </si>
  <si>
    <t>MCMEEKIN, TA (corresponding author), UNIV TASMANIA,DEPT AGR SCI,GPO BOX 252C,HOBART,TAS 7001,AUSTRALIA.</t>
  </si>
  <si>
    <t>10.1007/BF00025572</t>
  </si>
  <si>
    <t>WOS:A1988Q014900006</t>
  </si>
  <si>
    <t>VOLKMAN, JK; BURTON, HR; EVERITT, DA; ALLEN, DI</t>
  </si>
  <si>
    <t>PIGMENT AND LIPID COMPOSITIONS OF ALGAL AND BACTERIAL COMMUNITIES IN ACE LAKE, VESTFOLD HILLS, ANTARCTICA</t>
  </si>
  <si>
    <t>UNIV TASMANIA,DEPT CHEM,HOBART,TAS 7001,AUSTRALIA; DEPT SCI,ANTARCTIC DIV,KINGSTON,TAS 7050,AUSTRALIA</t>
  </si>
  <si>
    <t>University of Tasmania; Australian Antarctic Division</t>
  </si>
  <si>
    <t>VOLKMAN, JK (corresponding author), CSIRO,DIV OCEANOG,MARINE LABS,GPO BOX 1538,HOBART,TAS 7001,AUSTRALIA.</t>
  </si>
  <si>
    <t>10.1007/BF00025573</t>
  </si>
  <si>
    <t>WOS:A1988Q014900007</t>
  </si>
  <si>
    <t>BURCH, MD</t>
  </si>
  <si>
    <t>ANNUAL CYCLE OF PHYTOPLANKTON IN ACE LAKE, AN ICE COVERED, SALINE MEROMICTIC LAKE</t>
  </si>
  <si>
    <t>10.1007/BF00025574</t>
  </si>
  <si>
    <t>WOS:A1988Q014900008</t>
  </si>
  <si>
    <t>HEATH, CW</t>
  </si>
  <si>
    <t>ANNUAL PRIMARY PRODUCTIVITY OF AN ANTARCTIC CONTINENTAL LAKE - PHYTOPLANKTON AND BENTHIC ALGAL MAT PRODUCTION STRATEGIES</t>
  </si>
  <si>
    <t>10.1007/BF00025575</t>
  </si>
  <si>
    <t>WOS:A1988Q014900009</t>
  </si>
  <si>
    <t>SUDZUKI, M</t>
  </si>
  <si>
    <t>COMMENTS ON THE ANTARCTIC ROTIFERA</t>
  </si>
  <si>
    <t>SUDZUKI, M (corresponding author), NIHON DAIGAKU UNIV,BIOL LAB,OMIYA,SAITAMA 330,JAPAN.</t>
  </si>
  <si>
    <t>10.1007/BF00025576</t>
  </si>
  <si>
    <t>WOS:A1988Q014900010</t>
  </si>
  <si>
    <t>BUTLER, ECV; BURTON, HR; SMITH, JD</t>
  </si>
  <si>
    <t>IODINE DISTRIBUTION IN AN ANTARCTIC MEROMICTIC SALINE LAKE</t>
  </si>
  <si>
    <t>UNIV MELBOURNE,SCH CHEM,MARINE CHEM LAB,PARKVILLE,VIC 3052,AUSTRALIA; DEPT SCI,ANTARCTIC DIV,KINGSTON,TAS 7050,AUSTRALIA</t>
  </si>
  <si>
    <t>University of Melbourne; Australian Antarctic Division</t>
  </si>
  <si>
    <t>Butler, Edward/0000-0002-6660-3985</t>
  </si>
  <si>
    <t>10.1007/BF00025577</t>
  </si>
  <si>
    <t>WOS:A1988Q014900011</t>
  </si>
  <si>
    <t>MASUDA, N; NAKAYA, S; BURTON, HR; TORII, T</t>
  </si>
  <si>
    <t>TRACE-ELEMENT DISTRIBUTIONS IN SOME SALINE LAKES OF THE VESTFOLD HILLS, ANTARCTICA</t>
  </si>
  <si>
    <t>DEPT SCI,ANTARCTIC DIV,KINGSTON,TAS 7050,AUSTRALIA; CHIBA INST TECHNOL,NARASHINO,CHIBA 275,JAPAN; HIROSAKI UNIV,FAC SCI,DEPT EARTH SCI,HIROSAKI,AOMORI 036,JAPAN</t>
  </si>
  <si>
    <t>Australian Antarctic Division; Chiba Institute of Technology; Hirosaki University</t>
  </si>
  <si>
    <t>MASUDA, N (corresponding author), HOKKAIDO UNIV,FAC FISHERIES SCI,DEPT CHEM,HAKODATE,HOKKAIDO 041,JAPAN.</t>
  </si>
  <si>
    <t>10.1007/BF00025578</t>
  </si>
  <si>
    <t>WOS:A1988Q014900012</t>
  </si>
  <si>
    <t>FERRIS, JM; BURTON, HR</t>
  </si>
  <si>
    <t>THE ANNUAL CYCLE OF HEAT-CONTENT AND MECHANICAL STABILITY OF HYPERSALINE DEEP LAKE, VESTFOLD HILLS, ANTARCTICA</t>
  </si>
  <si>
    <t>FERRIS, JM (corresponding author), DEPT SCI,ANTARCTIC DIV,CHANNEL HIGHWAY,KINGSTON,TAS 7050,AUSTRALIA.</t>
  </si>
  <si>
    <t>10.1007/BF00025579</t>
  </si>
  <si>
    <t>WOS:A1988Q014900013</t>
  </si>
  <si>
    <t>TUCKER, MJ; BURTON, HR</t>
  </si>
  <si>
    <t>THE INSHORE MARINE ECOSYSTEM OFF THE VESTFOLD HILLS, ANTARCTICA</t>
  </si>
  <si>
    <t>10.1007/BF00025580</t>
  </si>
  <si>
    <t>WOS:A1988Q014900014</t>
  </si>
  <si>
    <t>DHARGALKAR, VK; BURTON, HR; KIRKWOOD, JM</t>
  </si>
  <si>
    <t>ANIMAL ASSOCIATIONS WITH THE DOMINANT SPECIES OF SHALLOW-WATER MACROPHYTES ALONG THE COASTLINE OF THE VESTFOLD HILLS, ANTARCTICA</t>
  </si>
  <si>
    <t>DEPT SCI,ANTARCTIC DIV,KINGSTON,TAS 7050,AUSTRALIA; MONASH UNIV,DEPT ZOOL,CLAYTON,VIC 3168,AUSTRALIA</t>
  </si>
  <si>
    <t>Australian Antarctic Division; Monash University</t>
  </si>
  <si>
    <t>DHARGALKAR, VK (corresponding author), NATL INST OCEANOG,PANAJI 403004,GOA DAMAN &amp; DIU,INDIA.</t>
  </si>
  <si>
    <t>10.1007/BF00025581</t>
  </si>
  <si>
    <t>WOS:A1988Q014900015</t>
  </si>
  <si>
    <t>TUCKER, MJ</t>
  </si>
  <si>
    <t>TEMPORAL DISTRIBUTION AND BROODING BEHAVIOR OF SELECTED BENTHIC SPECIES FROM THE SHALLOW MARINE WATERS OFF THE VESTFOLD HILLS, ANTARCTICA</t>
  </si>
  <si>
    <t>10.1007/BF00025582</t>
  </si>
  <si>
    <t>WOS:A1988Q014900016</t>
  </si>
  <si>
    <t>WILLIAMS, R</t>
  </si>
  <si>
    <t>THE INSHORE MARINE FISHES OF THE VESTFOLD HILLS REGION, ANTARCTICA</t>
  </si>
  <si>
    <t>WILLIAMS, R (corresponding author), DEPT SCI,ANTARCTIC DIV,KINGSTON,TAS 7150,AUSTRALIA.</t>
  </si>
  <si>
    <t>10.1007/BF00025583</t>
  </si>
  <si>
    <t>WOS:A1988Q014900017</t>
  </si>
  <si>
    <t>HEATH, CW; SINGLETON, WJ</t>
  </si>
  <si>
    <t>A DEVICE FOR REMOTE SAMPLING OF BENTHIC ALGAE UNDER ICE</t>
  </si>
  <si>
    <t>10.1007/BF00025584</t>
  </si>
  <si>
    <t>WOS:A1988Q014900018</t>
  </si>
  <si>
    <t>HEATH, CW; SIDEBOTTOM, R; SINGLETON, WJ</t>
  </si>
  <si>
    <t>A DEVICE FOR REAMING HOLES IN ICE</t>
  </si>
  <si>
    <t>10.1007/BF00025585</t>
  </si>
  <si>
    <t>WOS:A1988Q014900019</t>
  </si>
  <si>
    <t>SEPPELT, RD; BROADY, PA</t>
  </si>
  <si>
    <t>ANTARCTIC TERRESTRIAL ECOSYSTEMS - THE VESTFOLD HILLS IN CONTEXT</t>
  </si>
  <si>
    <t>UNIV CANTERBURY,DEPT BOT,CHRISTCHURCH 1,NEW ZEALAND</t>
  </si>
  <si>
    <t>SEPPELT, RD (corresponding author), DEPT SCI,ANTARCTIC DIV,KINGSTON,TAS 7050,AUSTRALIA.</t>
  </si>
  <si>
    <t>10.1007/BF00025586</t>
  </si>
  <si>
    <t>WOS:A1988Q014900020</t>
  </si>
  <si>
    <t>SEPPELT, RD; BROADY, PA; PICKARD, J; ADAMSON, DA</t>
  </si>
  <si>
    <t>PLANTS AND LANDSCAPE IN THE VESTFOLD HILLS, ANTARCTICA</t>
  </si>
  <si>
    <t>UNIV CANTERBURY,DEPT BOT,CHRISTCHURCH 1,NEW ZEALAND; MACQUARIE UNIV,SCH BIOL SCI,N RYDE,NSW 2113,AUSTRALIA</t>
  </si>
  <si>
    <t>University of Canterbury; Macquarie University</t>
  </si>
  <si>
    <t>10.1007/BF00025587</t>
  </si>
  <si>
    <t>WOS:A1988Q014900021</t>
  </si>
  <si>
    <t>ROUNSEVELL, DE; GREENSLADE, P</t>
  </si>
  <si>
    <t>CUTICLE STRUCTURE AND HABITAT IN THE NANORCHESTIDAE (ACARI-PROSTIGMATA)</t>
  </si>
  <si>
    <t>DEPT SCI,ANTARCTIC DIV,KINGSTON,TAS 7050,AUSTRALIA; CSIRO,DIV ENTOMOL,CANBERRA,ACT 2601,AUSTRALIA</t>
  </si>
  <si>
    <t>10.1007/BF00025589</t>
  </si>
  <si>
    <t>WOS:A1988Q014900023</t>
  </si>
  <si>
    <t>QUILTY, PG</t>
  </si>
  <si>
    <t>FORAMINIFERIDA FROM NEOGENE SEDIMENTS, VESTFOLD HILLS, ANTARCTICA</t>
  </si>
  <si>
    <t>QUILTY, PG (corresponding author), DEPT SCI,ANTARCTIC DIV,CHANNEL HIGHWAY,KINGSTON,TAS 7050,AUSTRALIA.</t>
  </si>
  <si>
    <t>10.1007/BF00025590</t>
  </si>
  <si>
    <t>WOS:A1988Q014900024</t>
  </si>
  <si>
    <t>MONTAGUE, TL</t>
  </si>
  <si>
    <t>BIRDS OF PRYDZ BAY, ANTARCTICA - DISTRIBUTION AND ABUNDANCE</t>
  </si>
  <si>
    <t>10.1007/BF00025592</t>
  </si>
  <si>
    <t>WOS:A1988Q014900026</t>
  </si>
  <si>
    <t>PUDDICOMBE, RA; JOHNSTONE, GW</t>
  </si>
  <si>
    <t>THE BREEDING-SEASON DIET OF ADELIE PENGUINS AT THE VESTFOLD HILLS, EAST ANTARCTICA</t>
  </si>
  <si>
    <t>10.1007/BF00025593</t>
  </si>
  <si>
    <t>WOS:A1988Q014900027</t>
  </si>
  <si>
    <t>THOMAS, JA; PUDDICOMBE, RA; GEORGE, M; LEWIS, D</t>
  </si>
  <si>
    <t>VARIATIONS IN UNDERWATER VOCALIZATIONS OF WEDDELL SEALS (LEPTONYCHOTES-WEDDELLI) AT THE VESTFOLD HILLS AS A MEASURE OF BREEDING POPULATION DISCRETENESS</t>
  </si>
  <si>
    <t>HUBBS MARINE RES INST,SAN DIEGO,CA 92109; DEPT SCI,ANTARCTIC DIV,KINGSTON,TAS 7050,AUSTRALIA; OCEAN RES FDN,WINDSOR,NSW 2756,AUSTRALIA</t>
  </si>
  <si>
    <t>10.1007/BF00025597</t>
  </si>
  <si>
    <t>WOS:A1988Q014900031</t>
  </si>
  <si>
    <t>MACKIE, R; RYCROFT, MJ</t>
  </si>
  <si>
    <t>BRITISH ANTARCTIC SURVEY,DIV UPPER ATMOSPHER SCI,CAMBRIDGE CB3 0ET,ENGLAND</t>
  </si>
  <si>
    <t>MACKIE, R (corresponding author), UNIV GLASGOW,DERMATOL,GLASGOW G11 6NU,SCOTLAND.</t>
  </si>
  <si>
    <t>AUG 6</t>
  </si>
  <si>
    <t>10.1136/bmj.297.6645.369</t>
  </si>
  <si>
    <t>P5450</t>
  </si>
  <si>
    <t>WOS:A1988P545000001</t>
  </si>
  <si>
    <t>PIRRIE, D; RIDING, JB</t>
  </si>
  <si>
    <t>SEDIMENTOLOGY, PALYNOLOGY AND STRUCTURE OF HUMPS ISLAND, NORTHERN ANTARCTIC PENINSULA</t>
  </si>
  <si>
    <t>BRITISH GEOL SURVEY,KEYWORTH NG12 5GG,NOTTS,ENGLAND</t>
  </si>
  <si>
    <t>UK Research &amp; Innovation (UKRI); Natural Environment Research Council (NERC); NERC British Geological Survey</t>
  </si>
  <si>
    <t>PIRRIE, D (corresponding author), NERC,BRITISH ANTARCTIC SURVEY,HIGH CROSS,MADINGLEY RD,CAMBRIDGE CB3 0ET,ENGLAND.</t>
  </si>
  <si>
    <t>P6621</t>
  </si>
  <si>
    <t>WOS:A1988P662100001</t>
  </si>
  <si>
    <t>SMELLIE, JL; PANKHURST, RJ; HOLE, MJ; THOMSON, JW</t>
  </si>
  <si>
    <t>AGE, DISTRIBUTION AND ERUPTIVE CONDITIONS OF LATE CENOZOIC ALKALINE VOLCANISM IN THE ANTARCTIC PENINSULA AND EASTERN ELLSWORTH LAND - REVIEW</t>
  </si>
  <si>
    <t>NERC,CTR ISOTOPE GEOL,BRITISH ANTARCTIC SURVEY,CAMBRIDGE CB3 0ET,ENGLAND</t>
  </si>
  <si>
    <t>WOS:A1988P662100002</t>
  </si>
  <si>
    <t>SYKES, MA</t>
  </si>
  <si>
    <t>NEW K-AR AGE-DETERMINATIONS ON THE ROSS,JAMES ISLAND VOLCANIC GROUP, NORTHEAST GRAHAM-LAND, ANTARCTICA</t>
  </si>
  <si>
    <t>SYKES, MA (corresponding author), UNIV NOTTINGHAM,DEPT GEOL,NOTTINGHAM NG7 2RD,ENGLAND.</t>
  </si>
  <si>
    <t>WOS:A1988P662100003</t>
  </si>
  <si>
    <t>REYNOLDS, JM</t>
  </si>
  <si>
    <t>THE STRUCTURE OF WORDIE ICE SHELF, ANTARCTIC PENINSULA</t>
  </si>
  <si>
    <t>REYNOLDS, JM (corresponding author), PLYMOUTH POLYTECH,DEPT GEOL SCI,DRAKE CIRCUS,PLYMOUTH PL4 8AA,DEVON,ENGLAND.</t>
  </si>
  <si>
    <t>WOS:A1988P662100004</t>
  </si>
  <si>
    <t>CLARKE, A; HOLMES, LJ; WHITE, MG</t>
  </si>
  <si>
    <t>THE ANNUAL CYCLE OF TEMPERATURE, CHLOROPHYLL AND MAJOR NUTRIENTS AT SIGNY ISLAND, SOUTH ORKNEY ISLANDS, 1969-82</t>
  </si>
  <si>
    <t>WOS:A1988P662100005</t>
  </si>
  <si>
    <t>ROOTES, DM</t>
  </si>
  <si>
    <t>THE STATUS OF BIRDS AT SIGNY-ISLAND, SOUTH ORKNEY ISLANDS</t>
  </si>
  <si>
    <t>ROOTES, DM (corresponding author), SCOTT POLAR RES INST,LENSFIELD RD,CAMBRIDGE CB2 1ER,ENGLAND.</t>
  </si>
  <si>
    <t>WOS:A1988P662100006</t>
  </si>
  <si>
    <t>OCHYRA, R; LIGHTOWLERS, PJ</t>
  </si>
  <si>
    <t>THE SOUTH GEORGIAN MOSS FLORA - VITTIA</t>
  </si>
  <si>
    <t>INST TERR ECOL,PENICUIK EH26 0QB,MIDLOTHIAN,SCOTLAND</t>
  </si>
  <si>
    <t>UK Centre for Ecology &amp; Hydrology (UKCEH)</t>
  </si>
  <si>
    <t>OCHYRA, R (corresponding author), POLISH ACAD SCI,INST BOT,LUBICZ 46,PL-31512 KRAKOW,POLAND.</t>
  </si>
  <si>
    <t>Ochyra, Ryszard/0000-0002-2541-0722</t>
  </si>
  <si>
    <t>WOS:A1988P662100007</t>
  </si>
  <si>
    <t>BOTANICAL SURVEY OF DECEPTION ISLAND</t>
  </si>
  <si>
    <t>SMITH, RIL (corresponding author), NERC,BRITISH ANTARCTIC SURVEY,HIGH CROSS,MADINGLEY RD,CAMBRIDGE CB3 0ET,ENGLAND.</t>
  </si>
  <si>
    <t>WOS:A1988P662100008</t>
  </si>
  <si>
    <t>SAITO, K; SUZUKI, K</t>
  </si>
  <si>
    <t>RARE-GASES IN ANTARCTIC METAMORPHIC ROCKS AND GENERATION OF A NEON ENRICHED (TYPE-II) ABUNDANCE PATTERN</t>
  </si>
  <si>
    <t>CHEMICAL GEOLOGY</t>
  </si>
  <si>
    <t>YAMAGATA UNIV,YAMAGATA 990,JAPAN</t>
  </si>
  <si>
    <t>Yamagata University</t>
  </si>
  <si>
    <t>0009-2541</t>
  </si>
  <si>
    <t>CHEM GEOL</t>
  </si>
  <si>
    <t>Chem. Geol.</t>
  </si>
  <si>
    <t>10.1016/0009-2541(88)90291-4</t>
  </si>
  <si>
    <t>P6739</t>
  </si>
  <si>
    <t>WOS:A1988P673900123</t>
  </si>
  <si>
    <t>BALKANSKI, YJ; JACOB, DJ</t>
  </si>
  <si>
    <t>GENERAL-CIRCULATION MODEL SIMULATIONS OF RADON STORMS AT SUB-ANTARCTIC ISLANDS</t>
  </si>
  <si>
    <t>HARVARD UNIV,DEPT EARTH &amp; PLANETARY SCI,CAMBRIDGE,MA 02138; HARVARD UNIV,DIV APPL SCI,CAMBRIDGE,MA 02138</t>
  </si>
  <si>
    <t>Balkanski, Yves/A-6616-2011</t>
  </si>
  <si>
    <t>10.1016/0009-2541(88)90461-5</t>
  </si>
  <si>
    <t>WOS:A1988P673900293</t>
  </si>
  <si>
    <t>FENIETSAIGNE, C</t>
  </si>
  <si>
    <t>CARBOXYLIC-ACIDS IN ANTARCTIC PRECIPITATION</t>
  </si>
  <si>
    <t>LAB GLACIOL &amp; GEOPHYS ENVIRONM, F-38402 ST MARTIN DHERES, FRANCE</t>
  </si>
  <si>
    <t>WOS:A1988P673900304</t>
  </si>
  <si>
    <t>METHANESULPHONIC ACID IN ANTARCTIC PRECIPITATION - ITS ROLE IN THE LOCAL BIOGENIC SULFUR CYCLE</t>
  </si>
  <si>
    <t>WOS:A1988P673900303</t>
  </si>
  <si>
    <t>GAUDRY, A; POLIAN, G; MONFRAY, P; ARDOUIN, B; LAMBERT, G</t>
  </si>
  <si>
    <t>CO2 FLUXES IN SUB-ANTARCTIC AREAS FROM CO2/RADON CORRELATIONS</t>
  </si>
  <si>
    <t>CTR FAIBLES RADIOACT,CNRS,F-91198 GIF SUR YVETTE,FRANCE</t>
  </si>
  <si>
    <t>Universite Paris Saclay; Centre National de la Recherche Scientifique (CNRS)</t>
  </si>
  <si>
    <t>MONFRAY, Patrick/AAB-8665-2020</t>
  </si>
  <si>
    <t>MONFRAY, Patrick/0000-0002-3028-5591</t>
  </si>
  <si>
    <t>10.1016/0009-2541(88)90474-3</t>
  </si>
  <si>
    <t>WOS:A1988P673900306</t>
  </si>
  <si>
    <t>PEREIRA, EB</t>
  </si>
  <si>
    <t>RN-222 TIME-SERIES MEASUREMENTS IN THE ANTARCTIC PENINSULA</t>
  </si>
  <si>
    <t>INST PESQUISAS ESPACIAIS, BR-12201 SAO JOSE CAMPOS, SP, BRAZIL</t>
  </si>
  <si>
    <t>Instituto Nacional de Pesquisas Espaciais (INPE)</t>
  </si>
  <si>
    <t>Pereira, Enio/AAH-3308-2020; Pereira, Enio Bueno/B-3077-2013</t>
  </si>
  <si>
    <t>Pereira, Enio/0000-0002-5095-0085;</t>
  </si>
  <si>
    <t>WOS:A1988P673900326</t>
  </si>
  <si>
    <t>THE SEASONAL CYCLES OF C-2 AND C-3 HYDROCARBONS IN THE ANTARCTIC TROPOSPHERE</t>
  </si>
  <si>
    <t>FORSCHUNGSZENTRUM JULICH, INST ATMOSPHAR CHEM, D-5170 JULICH 1, FED REP GER</t>
  </si>
  <si>
    <t>Helmholtz Association; Research Center Julich</t>
  </si>
  <si>
    <t>10.1016/0009-2541(88)90498-6</t>
  </si>
  <si>
    <t>WOS:A1988P673900330</t>
  </si>
  <si>
    <t>WAGENBACH, D; MUNNICH, KO; BEER, J; WOLFLI, W</t>
  </si>
  <si>
    <t>TIME-PATTERN OF NATURAL RADIONUCLIDES IN ANTARCTIC AEROSOL AND SNOW</t>
  </si>
  <si>
    <t>UNIV HEIDELBERG,INST UMWELTPHYS,D-6900 HEIDELBERG,FED REP GER</t>
  </si>
  <si>
    <t>Ruprecht Karls University Heidelberg</t>
  </si>
  <si>
    <t>10.1016/0009-2541(88)90501-3</t>
  </si>
  <si>
    <t>WOS:A1988P673900333</t>
  </si>
  <si>
    <t>MANTISI, F; POISSON, A</t>
  </si>
  <si>
    <t>1ST MEASUREMENTS OF FREON-11 AND FREON-12 IN THE ANTARCTIC ZONE OF THE INDIAN-OCEAN</t>
  </si>
  <si>
    <t>UNIV PARIS 06,PHYS &amp; CHIM MARINES LAB,PARIS,FRANCE</t>
  </si>
  <si>
    <t>10.1016/0009-2541(88)90514-1</t>
  </si>
  <si>
    <t>WOS:A1988P673900346</t>
  </si>
  <si>
    <t>HYDRATION BANDS NEAR 3-MU-M AND WEATHERING OF SOME ANTARCTIC METEORITES</t>
  </si>
  <si>
    <t>MIYAMOTO, M (corresponding author), UNIV TOKYO,COLL ARTS &amp; SCI,MEGURO KU,TOKYO 113,JAPAN.</t>
  </si>
  <si>
    <t>10.1016/0012-821X(88)90126-4</t>
  </si>
  <si>
    <t>P9455</t>
  </si>
  <si>
    <t>WOS:A1988P945500012</t>
  </si>
  <si>
    <t>LEU, MT</t>
  </si>
  <si>
    <t>HETEROGENEOUS REACTIONS OF N2O5 WITH H2O AND HCL ON ICE SURFACES - IMPLICATIONS FOR ANTARCTIC OZONE DEPLETION</t>
  </si>
  <si>
    <t>LEU, MT (corresponding author), CALTECH,JET PROP LAB,MAIL STN 183-301,PASADENA,CA 91109, USA.</t>
  </si>
  <si>
    <t>10.1029/GL015i008p00851</t>
  </si>
  <si>
    <t>P5074</t>
  </si>
  <si>
    <t>WOS:A1988P507400033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</si>
</sst>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1001"/>
  <sheetViews>
    <sheetView tabSelected="1" workbookViewId="0"/>
  </sheetViews>
  <sheetFormatPr baseColWidth="10" defaultRowHeight="13" x14ac:dyDescent="0.15"/>
  <cols>
    <col min="1" max="256" width="8.83203125" customWidth="1"/>
  </cols>
  <sheetData>
    <row r="1" spans="1:72" x14ac:dyDescent="0.1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row>
    <row r="2" spans="1:72" x14ac:dyDescent="0.15">
      <c r="A2" t="s">
        <v>72</v>
      </c>
      <c r="B2" t="s">
        <v>73</v>
      </c>
      <c r="C2" t="s">
        <v>74</v>
      </c>
      <c r="D2" t="s">
        <v>74</v>
      </c>
      <c r="E2" t="s">
        <v>74</v>
      </c>
      <c r="F2" t="s">
        <v>73</v>
      </c>
      <c r="G2" t="s">
        <v>74</v>
      </c>
      <c r="H2" t="s">
        <v>74</v>
      </c>
      <c r="I2" t="s">
        <v>75</v>
      </c>
      <c r="J2" t="s">
        <v>76</v>
      </c>
      <c r="K2" t="s">
        <v>74</v>
      </c>
      <c r="L2" t="s">
        <v>74</v>
      </c>
      <c r="M2" t="s">
        <v>77</v>
      </c>
      <c r="N2" t="s">
        <v>78</v>
      </c>
      <c r="O2" t="s">
        <v>74</v>
      </c>
      <c r="P2" t="s">
        <v>74</v>
      </c>
      <c r="Q2" t="s">
        <v>74</v>
      </c>
      <c r="R2" t="s">
        <v>74</v>
      </c>
      <c r="S2" t="s">
        <v>74</v>
      </c>
      <c r="T2" t="s">
        <v>74</v>
      </c>
      <c r="U2" t="s">
        <v>74</v>
      </c>
      <c r="V2" t="s">
        <v>74</v>
      </c>
      <c r="W2" t="s">
        <v>79</v>
      </c>
      <c r="X2" t="s">
        <v>80</v>
      </c>
      <c r="Y2" t="s">
        <v>81</v>
      </c>
      <c r="Z2" t="s">
        <v>74</v>
      </c>
      <c r="AA2" t="s">
        <v>74</v>
      </c>
      <c r="AB2" t="s">
        <v>74</v>
      </c>
      <c r="AC2" t="s">
        <v>74</v>
      </c>
      <c r="AD2" t="s">
        <v>74</v>
      </c>
      <c r="AE2" t="s">
        <v>74</v>
      </c>
      <c r="AF2" t="s">
        <v>74</v>
      </c>
      <c r="AG2">
        <v>17</v>
      </c>
      <c r="AH2">
        <v>20</v>
      </c>
      <c r="AI2">
        <v>20</v>
      </c>
      <c r="AJ2">
        <v>0</v>
      </c>
      <c r="AK2">
        <v>0</v>
      </c>
      <c r="AL2" t="s">
        <v>82</v>
      </c>
      <c r="AM2" t="s">
        <v>83</v>
      </c>
      <c r="AN2" t="s">
        <v>84</v>
      </c>
      <c r="AO2" t="s">
        <v>85</v>
      </c>
      <c r="AP2" t="s">
        <v>74</v>
      </c>
      <c r="AQ2" t="s">
        <v>74</v>
      </c>
      <c r="AR2" t="s">
        <v>86</v>
      </c>
      <c r="AS2" t="s">
        <v>87</v>
      </c>
      <c r="AT2" t="s">
        <v>88</v>
      </c>
      <c r="AU2">
        <v>1990</v>
      </c>
      <c r="AV2">
        <v>17</v>
      </c>
      <c r="AW2">
        <v>4</v>
      </c>
      <c r="AX2" t="s">
        <v>74</v>
      </c>
      <c r="AY2" t="s">
        <v>89</v>
      </c>
      <c r="AZ2" t="s">
        <v>74</v>
      </c>
      <c r="BA2" t="s">
        <v>74</v>
      </c>
      <c r="BB2">
        <v>417</v>
      </c>
      <c r="BC2">
        <v>420</v>
      </c>
      <c r="BD2" t="s">
        <v>74</v>
      </c>
      <c r="BE2" t="s">
        <v>90</v>
      </c>
      <c r="BF2" t="str">
        <f>HYPERLINK("http://dx.doi.org/10.1029/GL017i004p00417","http://dx.doi.org/10.1029/GL017i004p00417")</f>
        <v>http://dx.doi.org/10.1029/GL017i004p00417</v>
      </c>
      <c r="BG2" t="s">
        <v>74</v>
      </c>
      <c r="BH2" t="s">
        <v>74</v>
      </c>
      <c r="BI2">
        <v>4</v>
      </c>
      <c r="BJ2" t="s">
        <v>91</v>
      </c>
      <c r="BK2" t="s">
        <v>92</v>
      </c>
      <c r="BL2" t="s">
        <v>93</v>
      </c>
      <c r="BM2" t="s">
        <v>94</v>
      </c>
      <c r="BN2" t="s">
        <v>74</v>
      </c>
      <c r="BO2" t="s">
        <v>74</v>
      </c>
      <c r="BP2" t="s">
        <v>74</v>
      </c>
      <c r="BQ2" t="s">
        <v>74</v>
      </c>
      <c r="BR2" t="s">
        <v>95</v>
      </c>
      <c r="BS2" t="s">
        <v>96</v>
      </c>
      <c r="BT2" t="str">
        <f>HYPERLINK("https%3A%2F%2Fwww.webofscience.com%2Fwos%2Fwoscc%2Ffull-record%2FWOS:A1990CV94400027","View Full Record in Web of Science")</f>
        <v>View Full Record in Web of Science</v>
      </c>
    </row>
    <row r="3" spans="1:72" x14ac:dyDescent="0.15">
      <c r="A3" t="s">
        <v>72</v>
      </c>
      <c r="B3" t="s">
        <v>97</v>
      </c>
      <c r="C3" t="s">
        <v>74</v>
      </c>
      <c r="D3" t="s">
        <v>74</v>
      </c>
      <c r="E3" t="s">
        <v>74</v>
      </c>
      <c r="F3" t="s">
        <v>97</v>
      </c>
      <c r="G3" t="s">
        <v>74</v>
      </c>
      <c r="H3" t="s">
        <v>74</v>
      </c>
      <c r="I3" t="s">
        <v>98</v>
      </c>
      <c r="J3" t="s">
        <v>76</v>
      </c>
      <c r="K3" t="s">
        <v>74</v>
      </c>
      <c r="L3" t="s">
        <v>74</v>
      </c>
      <c r="M3" t="s">
        <v>77</v>
      </c>
      <c r="N3" t="s">
        <v>78</v>
      </c>
      <c r="O3" t="s">
        <v>74</v>
      </c>
      <c r="P3" t="s">
        <v>74</v>
      </c>
      <c r="Q3" t="s">
        <v>74</v>
      </c>
      <c r="R3" t="s">
        <v>74</v>
      </c>
      <c r="S3" t="s">
        <v>74</v>
      </c>
      <c r="T3" t="s">
        <v>74</v>
      </c>
      <c r="U3" t="s">
        <v>74</v>
      </c>
      <c r="V3" t="s">
        <v>74</v>
      </c>
      <c r="W3" t="s">
        <v>99</v>
      </c>
      <c r="X3" t="s">
        <v>100</v>
      </c>
      <c r="Y3" t="s">
        <v>101</v>
      </c>
      <c r="Z3" t="s">
        <v>74</v>
      </c>
      <c r="AA3" t="s">
        <v>102</v>
      </c>
      <c r="AB3" t="s">
        <v>103</v>
      </c>
      <c r="AC3" t="s">
        <v>74</v>
      </c>
      <c r="AD3" t="s">
        <v>74</v>
      </c>
      <c r="AE3" t="s">
        <v>74</v>
      </c>
      <c r="AF3" t="s">
        <v>74</v>
      </c>
      <c r="AG3">
        <v>9</v>
      </c>
      <c r="AH3">
        <v>86</v>
      </c>
      <c r="AI3">
        <v>89</v>
      </c>
      <c r="AJ3">
        <v>0</v>
      </c>
      <c r="AK3">
        <v>1</v>
      </c>
      <c r="AL3" t="s">
        <v>82</v>
      </c>
      <c r="AM3" t="s">
        <v>83</v>
      </c>
      <c r="AN3" t="s">
        <v>84</v>
      </c>
      <c r="AO3" t="s">
        <v>85</v>
      </c>
      <c r="AP3" t="s">
        <v>74</v>
      </c>
      <c r="AQ3" t="s">
        <v>74</v>
      </c>
      <c r="AR3" t="s">
        <v>86</v>
      </c>
      <c r="AS3" t="s">
        <v>87</v>
      </c>
      <c r="AT3" t="s">
        <v>88</v>
      </c>
      <c r="AU3">
        <v>1990</v>
      </c>
      <c r="AV3">
        <v>17</v>
      </c>
      <c r="AW3">
        <v>4</v>
      </c>
      <c r="AX3" t="s">
        <v>74</v>
      </c>
      <c r="AY3" t="s">
        <v>89</v>
      </c>
      <c r="AZ3" t="s">
        <v>74</v>
      </c>
      <c r="BA3" t="s">
        <v>74</v>
      </c>
      <c r="BB3">
        <v>465</v>
      </c>
      <c r="BC3">
        <v>468</v>
      </c>
      <c r="BD3" t="s">
        <v>74</v>
      </c>
      <c r="BE3" t="s">
        <v>104</v>
      </c>
      <c r="BF3" t="str">
        <f>HYPERLINK("http://dx.doi.org/10.1029/GL017i004p00465","http://dx.doi.org/10.1029/GL017i004p00465")</f>
        <v>http://dx.doi.org/10.1029/GL017i004p00465</v>
      </c>
      <c r="BG3" t="s">
        <v>74</v>
      </c>
      <c r="BH3" t="s">
        <v>74</v>
      </c>
      <c r="BI3">
        <v>4</v>
      </c>
      <c r="BJ3" t="s">
        <v>91</v>
      </c>
      <c r="BK3" t="s">
        <v>92</v>
      </c>
      <c r="BL3" t="s">
        <v>93</v>
      </c>
      <c r="BM3" t="s">
        <v>94</v>
      </c>
      <c r="BN3" t="s">
        <v>74</v>
      </c>
      <c r="BO3" t="s">
        <v>74</v>
      </c>
      <c r="BP3" t="s">
        <v>74</v>
      </c>
      <c r="BQ3" t="s">
        <v>74</v>
      </c>
      <c r="BR3" t="s">
        <v>95</v>
      </c>
      <c r="BS3" t="s">
        <v>105</v>
      </c>
      <c r="BT3" t="str">
        <f>HYPERLINK("https%3A%2F%2Fwww.webofscience.com%2Fwos%2Fwoscc%2Ffull-record%2FWOS:A1990CV94400039","View Full Record in Web of Science")</f>
        <v>View Full Record in Web of Science</v>
      </c>
    </row>
    <row r="4" spans="1:72" x14ac:dyDescent="0.15">
      <c r="A4" t="s">
        <v>72</v>
      </c>
      <c r="B4" t="s">
        <v>106</v>
      </c>
      <c r="C4" t="s">
        <v>74</v>
      </c>
      <c r="D4" t="s">
        <v>74</v>
      </c>
      <c r="E4" t="s">
        <v>74</v>
      </c>
      <c r="F4" t="s">
        <v>107</v>
      </c>
      <c r="G4" t="s">
        <v>74</v>
      </c>
      <c r="H4" t="s">
        <v>74</v>
      </c>
      <c r="I4" t="s">
        <v>108</v>
      </c>
      <c r="J4" t="s">
        <v>109</v>
      </c>
      <c r="K4" t="s">
        <v>74</v>
      </c>
      <c r="L4" t="s">
        <v>74</v>
      </c>
      <c r="M4" t="s">
        <v>77</v>
      </c>
      <c r="N4" t="s">
        <v>110</v>
      </c>
      <c r="O4" t="s">
        <v>74</v>
      </c>
      <c r="P4" t="s">
        <v>74</v>
      </c>
      <c r="Q4" t="s">
        <v>74</v>
      </c>
      <c r="R4" t="s">
        <v>74</v>
      </c>
      <c r="S4" t="s">
        <v>74</v>
      </c>
      <c r="T4" t="s">
        <v>74</v>
      </c>
      <c r="U4" t="s">
        <v>74</v>
      </c>
      <c r="V4" t="s">
        <v>74</v>
      </c>
      <c r="W4" t="s">
        <v>111</v>
      </c>
      <c r="X4" t="s">
        <v>112</v>
      </c>
      <c r="Y4" t="s">
        <v>113</v>
      </c>
      <c r="Z4" t="s">
        <v>74</v>
      </c>
      <c r="AA4" t="s">
        <v>74</v>
      </c>
      <c r="AB4" t="s">
        <v>74</v>
      </c>
      <c r="AC4" t="s">
        <v>74</v>
      </c>
      <c r="AD4" t="s">
        <v>74</v>
      </c>
      <c r="AE4" t="s">
        <v>74</v>
      </c>
      <c r="AF4" t="s">
        <v>74</v>
      </c>
      <c r="AG4">
        <v>0</v>
      </c>
      <c r="AH4">
        <v>9</v>
      </c>
      <c r="AI4">
        <v>10</v>
      </c>
      <c r="AJ4">
        <v>0</v>
      </c>
      <c r="AK4">
        <v>3</v>
      </c>
      <c r="AL4" t="s">
        <v>82</v>
      </c>
      <c r="AM4" t="s">
        <v>83</v>
      </c>
      <c r="AN4" t="s">
        <v>114</v>
      </c>
      <c r="AO4" t="s">
        <v>115</v>
      </c>
      <c r="AP4" t="s">
        <v>116</v>
      </c>
      <c r="AQ4" t="s">
        <v>74</v>
      </c>
      <c r="AR4" t="s">
        <v>117</v>
      </c>
      <c r="AS4" t="s">
        <v>118</v>
      </c>
      <c r="AT4" t="s">
        <v>88</v>
      </c>
      <c r="AU4">
        <v>1990</v>
      </c>
      <c r="AV4">
        <v>4</v>
      </c>
      <c r="AW4">
        <v>1</v>
      </c>
      <c r="AX4" t="s">
        <v>74</v>
      </c>
      <c r="AY4" t="s">
        <v>74</v>
      </c>
      <c r="AZ4" t="s">
        <v>74</v>
      </c>
      <c r="BA4" t="s">
        <v>74</v>
      </c>
      <c r="BB4">
        <v>3</v>
      </c>
      <c r="BC4">
        <v>4</v>
      </c>
      <c r="BD4" t="s">
        <v>74</v>
      </c>
      <c r="BE4" t="s">
        <v>119</v>
      </c>
      <c r="BF4" t="str">
        <f>HYPERLINK("http://dx.doi.org/10.1029/GB004i001p00003","http://dx.doi.org/10.1029/GB004i001p00003")</f>
        <v>http://dx.doi.org/10.1029/GB004i001p00003</v>
      </c>
      <c r="BG4" t="s">
        <v>74</v>
      </c>
      <c r="BH4" t="s">
        <v>74</v>
      </c>
      <c r="BI4">
        <v>2</v>
      </c>
      <c r="BJ4" t="s">
        <v>120</v>
      </c>
      <c r="BK4" t="s">
        <v>92</v>
      </c>
      <c r="BL4" t="s">
        <v>121</v>
      </c>
      <c r="BM4" t="s">
        <v>122</v>
      </c>
      <c r="BN4" t="s">
        <v>74</v>
      </c>
      <c r="BO4" t="s">
        <v>74</v>
      </c>
      <c r="BP4" t="s">
        <v>74</v>
      </c>
      <c r="BQ4" t="s">
        <v>74</v>
      </c>
      <c r="BR4" t="s">
        <v>95</v>
      </c>
      <c r="BS4" t="s">
        <v>123</v>
      </c>
      <c r="BT4" t="str">
        <f>HYPERLINK("https%3A%2F%2Fwww.webofscience.com%2Fwos%2Fwoscc%2Ffull-record%2FWOS:000211481300002","View Full Record in Web of Science")</f>
        <v>View Full Record in Web of Science</v>
      </c>
    </row>
    <row r="5" spans="1:72" x14ac:dyDescent="0.15">
      <c r="A5" t="s">
        <v>72</v>
      </c>
      <c r="B5" t="s">
        <v>124</v>
      </c>
      <c r="C5" t="s">
        <v>74</v>
      </c>
      <c r="D5" t="s">
        <v>74</v>
      </c>
      <c r="E5" t="s">
        <v>74</v>
      </c>
      <c r="F5" t="s">
        <v>125</v>
      </c>
      <c r="G5" t="s">
        <v>74</v>
      </c>
      <c r="H5" t="s">
        <v>74</v>
      </c>
      <c r="I5" t="s">
        <v>126</v>
      </c>
      <c r="J5" t="s">
        <v>109</v>
      </c>
      <c r="K5" t="s">
        <v>74</v>
      </c>
      <c r="L5" t="s">
        <v>74</v>
      </c>
      <c r="M5" t="s">
        <v>77</v>
      </c>
      <c r="N5" t="s">
        <v>78</v>
      </c>
      <c r="O5" t="s">
        <v>74</v>
      </c>
      <c r="P5" t="s">
        <v>74</v>
      </c>
      <c r="Q5" t="s">
        <v>74</v>
      </c>
      <c r="R5" t="s">
        <v>74</v>
      </c>
      <c r="S5" t="s">
        <v>74</v>
      </c>
      <c r="T5" t="s">
        <v>74</v>
      </c>
      <c r="U5" t="s">
        <v>74</v>
      </c>
      <c r="V5" t="s">
        <v>127</v>
      </c>
      <c r="W5" t="s">
        <v>128</v>
      </c>
      <c r="X5" t="s">
        <v>129</v>
      </c>
      <c r="Y5" t="s">
        <v>130</v>
      </c>
      <c r="Z5" t="s">
        <v>74</v>
      </c>
      <c r="AA5" t="s">
        <v>74</v>
      </c>
      <c r="AB5" t="s">
        <v>74</v>
      </c>
      <c r="AC5" t="s">
        <v>131</v>
      </c>
      <c r="AD5" t="s">
        <v>132</v>
      </c>
      <c r="AE5" t="s">
        <v>133</v>
      </c>
      <c r="AF5" t="s">
        <v>74</v>
      </c>
      <c r="AG5">
        <v>20</v>
      </c>
      <c r="AH5">
        <v>502</v>
      </c>
      <c r="AI5">
        <v>570</v>
      </c>
      <c r="AJ5">
        <v>8</v>
      </c>
      <c r="AK5">
        <v>103</v>
      </c>
      <c r="AL5" t="s">
        <v>82</v>
      </c>
      <c r="AM5" t="s">
        <v>83</v>
      </c>
      <c r="AN5" t="s">
        <v>114</v>
      </c>
      <c r="AO5" t="s">
        <v>115</v>
      </c>
      <c r="AP5" t="s">
        <v>116</v>
      </c>
      <c r="AQ5" t="s">
        <v>74</v>
      </c>
      <c r="AR5" t="s">
        <v>117</v>
      </c>
      <c r="AS5" t="s">
        <v>118</v>
      </c>
      <c r="AT5" t="s">
        <v>88</v>
      </c>
      <c r="AU5">
        <v>1990</v>
      </c>
      <c r="AV5">
        <v>4</v>
      </c>
      <c r="AW5">
        <v>1</v>
      </c>
      <c r="AX5" t="s">
        <v>74</v>
      </c>
      <c r="AY5" t="s">
        <v>74</v>
      </c>
      <c r="AZ5" t="s">
        <v>74</v>
      </c>
      <c r="BA5" t="s">
        <v>74</v>
      </c>
      <c r="BB5">
        <v>5</v>
      </c>
      <c r="BC5">
        <v>12</v>
      </c>
      <c r="BD5" t="s">
        <v>74</v>
      </c>
      <c r="BE5" t="s">
        <v>134</v>
      </c>
      <c r="BF5" t="str">
        <f>HYPERLINK("http://dx.doi.org/10.1029/GB004i001p00005","http://dx.doi.org/10.1029/GB004i001p00005")</f>
        <v>http://dx.doi.org/10.1029/GB004i001p00005</v>
      </c>
      <c r="BG5" t="s">
        <v>74</v>
      </c>
      <c r="BH5" t="s">
        <v>74</v>
      </c>
      <c r="BI5">
        <v>8</v>
      </c>
      <c r="BJ5" t="s">
        <v>120</v>
      </c>
      <c r="BK5" t="s">
        <v>92</v>
      </c>
      <c r="BL5" t="s">
        <v>121</v>
      </c>
      <c r="BM5" t="s">
        <v>122</v>
      </c>
      <c r="BN5" t="s">
        <v>74</v>
      </c>
      <c r="BO5" t="s">
        <v>74</v>
      </c>
      <c r="BP5" t="s">
        <v>74</v>
      </c>
      <c r="BQ5" t="s">
        <v>74</v>
      </c>
      <c r="BR5" t="s">
        <v>95</v>
      </c>
      <c r="BS5" t="s">
        <v>135</v>
      </c>
      <c r="BT5" t="str">
        <f>HYPERLINK("https%3A%2F%2Fwww.webofscience.com%2Fwos%2Fwoscc%2Ffull-record%2FWOS:000211481300003","View Full Record in Web of Science")</f>
        <v>View Full Record in Web of Science</v>
      </c>
    </row>
    <row r="6" spans="1:72" x14ac:dyDescent="0.15">
      <c r="A6" t="s">
        <v>72</v>
      </c>
      <c r="B6" t="s">
        <v>136</v>
      </c>
      <c r="C6" t="s">
        <v>74</v>
      </c>
      <c r="D6" t="s">
        <v>74</v>
      </c>
      <c r="E6" t="s">
        <v>74</v>
      </c>
      <c r="F6" t="s">
        <v>137</v>
      </c>
      <c r="G6" t="s">
        <v>74</v>
      </c>
      <c r="H6" t="s">
        <v>74</v>
      </c>
      <c r="I6" t="s">
        <v>138</v>
      </c>
      <c r="J6" t="s">
        <v>109</v>
      </c>
      <c r="K6" t="s">
        <v>74</v>
      </c>
      <c r="L6" t="s">
        <v>74</v>
      </c>
      <c r="M6" t="s">
        <v>77</v>
      </c>
      <c r="N6" t="s">
        <v>78</v>
      </c>
      <c r="O6" t="s">
        <v>74</v>
      </c>
      <c r="P6" t="s">
        <v>74</v>
      </c>
      <c r="Q6" t="s">
        <v>74</v>
      </c>
      <c r="R6" t="s">
        <v>74</v>
      </c>
      <c r="S6" t="s">
        <v>74</v>
      </c>
      <c r="T6" t="s">
        <v>74</v>
      </c>
      <c r="U6" t="s">
        <v>74</v>
      </c>
      <c r="V6" t="s">
        <v>139</v>
      </c>
      <c r="W6" t="s">
        <v>140</v>
      </c>
      <c r="X6" t="s">
        <v>141</v>
      </c>
      <c r="Y6" t="s">
        <v>142</v>
      </c>
      <c r="Z6" t="s">
        <v>74</v>
      </c>
      <c r="AA6" t="s">
        <v>74</v>
      </c>
      <c r="AB6" t="s">
        <v>74</v>
      </c>
      <c r="AC6" t="s">
        <v>74</v>
      </c>
      <c r="AD6" t="s">
        <v>74</v>
      </c>
      <c r="AE6" t="s">
        <v>74</v>
      </c>
      <c r="AF6" t="s">
        <v>74</v>
      </c>
      <c r="AG6">
        <v>16</v>
      </c>
      <c r="AH6">
        <v>52</v>
      </c>
      <c r="AI6">
        <v>56</v>
      </c>
      <c r="AJ6">
        <v>0</v>
      </c>
      <c r="AK6">
        <v>2</v>
      </c>
      <c r="AL6" t="s">
        <v>82</v>
      </c>
      <c r="AM6" t="s">
        <v>83</v>
      </c>
      <c r="AN6" t="s">
        <v>114</v>
      </c>
      <c r="AO6" t="s">
        <v>115</v>
      </c>
      <c r="AP6" t="s">
        <v>116</v>
      </c>
      <c r="AQ6" t="s">
        <v>74</v>
      </c>
      <c r="AR6" t="s">
        <v>117</v>
      </c>
      <c r="AS6" t="s">
        <v>118</v>
      </c>
      <c r="AT6" t="s">
        <v>88</v>
      </c>
      <c r="AU6">
        <v>1990</v>
      </c>
      <c r="AV6">
        <v>4</v>
      </c>
      <c r="AW6">
        <v>1</v>
      </c>
      <c r="AX6" t="s">
        <v>74</v>
      </c>
      <c r="AY6" t="s">
        <v>74</v>
      </c>
      <c r="AZ6" t="s">
        <v>74</v>
      </c>
      <c r="BA6" t="s">
        <v>74</v>
      </c>
      <c r="BB6">
        <v>13</v>
      </c>
      <c r="BC6">
        <v>19</v>
      </c>
      <c r="BD6" t="s">
        <v>74</v>
      </c>
      <c r="BE6" t="s">
        <v>143</v>
      </c>
      <c r="BF6" t="str">
        <f>HYPERLINK("http://dx.doi.org/10.1029/GB004i001p00013","http://dx.doi.org/10.1029/GB004i001p00013")</f>
        <v>http://dx.doi.org/10.1029/GB004i001p00013</v>
      </c>
      <c r="BG6" t="s">
        <v>74</v>
      </c>
      <c r="BH6" t="s">
        <v>74</v>
      </c>
      <c r="BI6">
        <v>7</v>
      </c>
      <c r="BJ6" t="s">
        <v>120</v>
      </c>
      <c r="BK6" t="s">
        <v>92</v>
      </c>
      <c r="BL6" t="s">
        <v>121</v>
      </c>
      <c r="BM6" t="s">
        <v>122</v>
      </c>
      <c r="BN6" t="s">
        <v>74</v>
      </c>
      <c r="BO6" t="s">
        <v>74</v>
      </c>
      <c r="BP6" t="s">
        <v>74</v>
      </c>
      <c r="BQ6" t="s">
        <v>74</v>
      </c>
      <c r="BR6" t="s">
        <v>95</v>
      </c>
      <c r="BS6" t="s">
        <v>144</v>
      </c>
      <c r="BT6" t="str">
        <f>HYPERLINK("https%3A%2F%2Fwww.webofscience.com%2Fwos%2Fwoscc%2Ffull-record%2FWOS:000211481300004","View Full Record in Web of Science")</f>
        <v>View Full Record in Web of Science</v>
      </c>
    </row>
    <row r="7" spans="1:72" x14ac:dyDescent="0.15">
      <c r="A7" t="s">
        <v>72</v>
      </c>
      <c r="B7" t="s">
        <v>145</v>
      </c>
      <c r="C7" t="s">
        <v>74</v>
      </c>
      <c r="D7" t="s">
        <v>74</v>
      </c>
      <c r="E7" t="s">
        <v>74</v>
      </c>
      <c r="F7" t="s">
        <v>146</v>
      </c>
      <c r="G7" t="s">
        <v>74</v>
      </c>
      <c r="H7" t="s">
        <v>74</v>
      </c>
      <c r="I7" t="s">
        <v>147</v>
      </c>
      <c r="J7" t="s">
        <v>109</v>
      </c>
      <c r="K7" t="s">
        <v>74</v>
      </c>
      <c r="L7" t="s">
        <v>74</v>
      </c>
      <c r="M7" t="s">
        <v>77</v>
      </c>
      <c r="N7" t="s">
        <v>78</v>
      </c>
      <c r="O7" t="s">
        <v>74</v>
      </c>
      <c r="P7" t="s">
        <v>74</v>
      </c>
      <c r="Q7" t="s">
        <v>74</v>
      </c>
      <c r="R7" t="s">
        <v>74</v>
      </c>
      <c r="S7" t="s">
        <v>74</v>
      </c>
      <c r="T7" t="s">
        <v>74</v>
      </c>
      <c r="U7" t="s">
        <v>148</v>
      </c>
      <c r="V7" t="s">
        <v>149</v>
      </c>
      <c r="W7" t="s">
        <v>150</v>
      </c>
      <c r="X7" t="s">
        <v>151</v>
      </c>
      <c r="Y7" t="s">
        <v>152</v>
      </c>
      <c r="Z7" t="s">
        <v>74</v>
      </c>
      <c r="AA7" t="s">
        <v>74</v>
      </c>
      <c r="AB7" t="s">
        <v>74</v>
      </c>
      <c r="AC7" t="s">
        <v>74</v>
      </c>
      <c r="AD7" t="s">
        <v>74</v>
      </c>
      <c r="AE7" t="s">
        <v>74</v>
      </c>
      <c r="AF7" t="s">
        <v>74</v>
      </c>
      <c r="AG7">
        <v>45</v>
      </c>
      <c r="AH7">
        <v>81</v>
      </c>
      <c r="AI7">
        <v>93</v>
      </c>
      <c r="AJ7">
        <v>0</v>
      </c>
      <c r="AK7">
        <v>5</v>
      </c>
      <c r="AL7" t="s">
        <v>82</v>
      </c>
      <c r="AM7" t="s">
        <v>83</v>
      </c>
      <c r="AN7" t="s">
        <v>114</v>
      </c>
      <c r="AO7" t="s">
        <v>115</v>
      </c>
      <c r="AP7" t="s">
        <v>116</v>
      </c>
      <c r="AQ7" t="s">
        <v>74</v>
      </c>
      <c r="AR7" t="s">
        <v>117</v>
      </c>
      <c r="AS7" t="s">
        <v>118</v>
      </c>
      <c r="AT7" t="s">
        <v>88</v>
      </c>
      <c r="AU7">
        <v>1990</v>
      </c>
      <c r="AV7">
        <v>4</v>
      </c>
      <c r="AW7">
        <v>1</v>
      </c>
      <c r="AX7" t="s">
        <v>74</v>
      </c>
      <c r="AY7" t="s">
        <v>74</v>
      </c>
      <c r="AZ7" t="s">
        <v>74</v>
      </c>
      <c r="BA7" t="s">
        <v>74</v>
      </c>
      <c r="BB7">
        <v>85</v>
      </c>
      <c r="BC7">
        <v>102</v>
      </c>
      <c r="BD7" t="s">
        <v>74</v>
      </c>
      <c r="BE7" t="s">
        <v>153</v>
      </c>
      <c r="BF7" t="str">
        <f>HYPERLINK("http://dx.doi.org/10.1029/GB004i001p00085","http://dx.doi.org/10.1029/GB004i001p00085")</f>
        <v>http://dx.doi.org/10.1029/GB004i001p00085</v>
      </c>
      <c r="BG7" t="s">
        <v>74</v>
      </c>
      <c r="BH7" t="s">
        <v>74</v>
      </c>
      <c r="BI7">
        <v>18</v>
      </c>
      <c r="BJ7" t="s">
        <v>120</v>
      </c>
      <c r="BK7" t="s">
        <v>92</v>
      </c>
      <c r="BL7" t="s">
        <v>121</v>
      </c>
      <c r="BM7" t="s">
        <v>122</v>
      </c>
      <c r="BN7" t="s">
        <v>74</v>
      </c>
      <c r="BO7" t="s">
        <v>154</v>
      </c>
      <c r="BP7" t="s">
        <v>74</v>
      </c>
      <c r="BQ7" t="s">
        <v>74</v>
      </c>
      <c r="BR7" t="s">
        <v>95</v>
      </c>
      <c r="BS7" t="s">
        <v>155</v>
      </c>
      <c r="BT7" t="str">
        <f>HYPERLINK("https%3A%2F%2Fwww.webofscience.com%2Fwos%2Fwoscc%2Ffull-record%2FWOS:000211481300009","View Full Record in Web of Science")</f>
        <v>View Full Record in Web of Science</v>
      </c>
    </row>
    <row r="8" spans="1:72" x14ac:dyDescent="0.15">
      <c r="A8" t="s">
        <v>72</v>
      </c>
      <c r="B8" t="s">
        <v>156</v>
      </c>
      <c r="C8" t="s">
        <v>74</v>
      </c>
      <c r="D8" t="s">
        <v>74</v>
      </c>
      <c r="E8" t="s">
        <v>74</v>
      </c>
      <c r="F8" t="s">
        <v>157</v>
      </c>
      <c r="G8" t="s">
        <v>74</v>
      </c>
      <c r="H8" t="s">
        <v>74</v>
      </c>
      <c r="I8" t="s">
        <v>158</v>
      </c>
      <c r="J8" t="s">
        <v>109</v>
      </c>
      <c r="K8" t="s">
        <v>74</v>
      </c>
      <c r="L8" t="s">
        <v>74</v>
      </c>
      <c r="M8" t="s">
        <v>77</v>
      </c>
      <c r="N8" t="s">
        <v>78</v>
      </c>
      <c r="O8" t="s">
        <v>74</v>
      </c>
      <c r="P8" t="s">
        <v>74</v>
      </c>
      <c r="Q8" t="s">
        <v>74</v>
      </c>
      <c r="R8" t="s">
        <v>74</v>
      </c>
      <c r="S8" t="s">
        <v>74</v>
      </c>
      <c r="T8" t="s">
        <v>74</v>
      </c>
      <c r="U8" t="s">
        <v>159</v>
      </c>
      <c r="V8" t="s">
        <v>160</v>
      </c>
      <c r="W8" t="s">
        <v>161</v>
      </c>
      <c r="X8" t="s">
        <v>162</v>
      </c>
      <c r="Y8" t="s">
        <v>113</v>
      </c>
      <c r="Z8" t="s">
        <v>74</v>
      </c>
      <c r="AA8" t="s">
        <v>74</v>
      </c>
      <c r="AB8" t="s">
        <v>74</v>
      </c>
      <c r="AC8" t="s">
        <v>163</v>
      </c>
      <c r="AD8" t="s">
        <v>164</v>
      </c>
      <c r="AE8" t="s">
        <v>165</v>
      </c>
      <c r="AF8" t="s">
        <v>74</v>
      </c>
      <c r="AG8">
        <v>34</v>
      </c>
      <c r="AH8">
        <v>97</v>
      </c>
      <c r="AI8">
        <v>101</v>
      </c>
      <c r="AJ8">
        <v>1</v>
      </c>
      <c r="AK8">
        <v>10</v>
      </c>
      <c r="AL8" t="s">
        <v>82</v>
      </c>
      <c r="AM8" t="s">
        <v>83</v>
      </c>
      <c r="AN8" t="s">
        <v>114</v>
      </c>
      <c r="AO8" t="s">
        <v>115</v>
      </c>
      <c r="AP8" t="s">
        <v>116</v>
      </c>
      <c r="AQ8" t="s">
        <v>74</v>
      </c>
      <c r="AR8" t="s">
        <v>117</v>
      </c>
      <c r="AS8" t="s">
        <v>118</v>
      </c>
      <c r="AT8" t="s">
        <v>88</v>
      </c>
      <c r="AU8">
        <v>1990</v>
      </c>
      <c r="AV8">
        <v>4</v>
      </c>
      <c r="AW8">
        <v>1</v>
      </c>
      <c r="AX8" t="s">
        <v>74</v>
      </c>
      <c r="AY8" t="s">
        <v>74</v>
      </c>
      <c r="AZ8" t="s">
        <v>74</v>
      </c>
      <c r="BA8" t="s">
        <v>74</v>
      </c>
      <c r="BB8">
        <v>103</v>
      </c>
      <c r="BC8">
        <v>117</v>
      </c>
      <c r="BD8" t="s">
        <v>74</v>
      </c>
      <c r="BE8" t="s">
        <v>166</v>
      </c>
      <c r="BF8" t="str">
        <f>HYPERLINK("http://dx.doi.org/10.1029/GB004i001p00103","http://dx.doi.org/10.1029/GB004i001p00103")</f>
        <v>http://dx.doi.org/10.1029/GB004i001p00103</v>
      </c>
      <c r="BG8" t="s">
        <v>74</v>
      </c>
      <c r="BH8" t="s">
        <v>74</v>
      </c>
      <c r="BI8">
        <v>15</v>
      </c>
      <c r="BJ8" t="s">
        <v>120</v>
      </c>
      <c r="BK8" t="s">
        <v>92</v>
      </c>
      <c r="BL8" t="s">
        <v>121</v>
      </c>
      <c r="BM8" t="s">
        <v>122</v>
      </c>
      <c r="BN8" t="s">
        <v>74</v>
      </c>
      <c r="BO8" t="s">
        <v>154</v>
      </c>
      <c r="BP8" t="s">
        <v>74</v>
      </c>
      <c r="BQ8" t="s">
        <v>74</v>
      </c>
      <c r="BR8" t="s">
        <v>95</v>
      </c>
      <c r="BS8" t="s">
        <v>167</v>
      </c>
      <c r="BT8" t="str">
        <f>HYPERLINK("https%3A%2F%2Fwww.webofscience.com%2Fwos%2Fwoscc%2Ffull-record%2FWOS:000211481300010","View Full Record in Web of Science")</f>
        <v>View Full Record in Web of Science</v>
      </c>
    </row>
    <row r="9" spans="1:72" x14ac:dyDescent="0.15">
      <c r="A9" t="s">
        <v>72</v>
      </c>
      <c r="B9" t="s">
        <v>168</v>
      </c>
      <c r="C9" t="s">
        <v>74</v>
      </c>
      <c r="D9" t="s">
        <v>74</v>
      </c>
      <c r="E9" t="s">
        <v>74</v>
      </c>
      <c r="F9" t="s">
        <v>168</v>
      </c>
      <c r="G9" t="s">
        <v>74</v>
      </c>
      <c r="H9" t="s">
        <v>74</v>
      </c>
      <c r="I9" t="s">
        <v>169</v>
      </c>
      <c r="J9" t="s">
        <v>170</v>
      </c>
      <c r="K9" t="s">
        <v>74</v>
      </c>
      <c r="L9" t="s">
        <v>74</v>
      </c>
      <c r="M9" t="s">
        <v>171</v>
      </c>
      <c r="N9" t="s">
        <v>78</v>
      </c>
      <c r="O9" t="s">
        <v>74</v>
      </c>
      <c r="P9" t="s">
        <v>74</v>
      </c>
      <c r="Q9" t="s">
        <v>74</v>
      </c>
      <c r="R9" t="s">
        <v>74</v>
      </c>
      <c r="S9" t="s">
        <v>74</v>
      </c>
      <c r="T9" t="s">
        <v>74</v>
      </c>
      <c r="U9" t="s">
        <v>74</v>
      </c>
      <c r="V9" t="s">
        <v>74</v>
      </c>
      <c r="W9" t="s">
        <v>74</v>
      </c>
      <c r="X9" t="s">
        <v>74</v>
      </c>
      <c r="Y9" t="s">
        <v>172</v>
      </c>
      <c r="Z9" t="s">
        <v>74</v>
      </c>
      <c r="AA9" t="s">
        <v>74</v>
      </c>
      <c r="AB9" t="s">
        <v>74</v>
      </c>
      <c r="AC9" t="s">
        <v>74</v>
      </c>
      <c r="AD9" t="s">
        <v>74</v>
      </c>
      <c r="AE9" t="s">
        <v>74</v>
      </c>
      <c r="AF9" t="s">
        <v>74</v>
      </c>
      <c r="AG9">
        <v>26</v>
      </c>
      <c r="AH9">
        <v>0</v>
      </c>
      <c r="AI9">
        <v>0</v>
      </c>
      <c r="AJ9">
        <v>0</v>
      </c>
      <c r="AK9">
        <v>0</v>
      </c>
      <c r="AL9" t="s">
        <v>173</v>
      </c>
      <c r="AM9" t="s">
        <v>174</v>
      </c>
      <c r="AN9" t="s">
        <v>175</v>
      </c>
      <c r="AO9" t="s">
        <v>176</v>
      </c>
      <c r="AP9" t="s">
        <v>74</v>
      </c>
      <c r="AQ9" t="s">
        <v>74</v>
      </c>
      <c r="AR9" t="s">
        <v>177</v>
      </c>
      <c r="AS9" t="s">
        <v>74</v>
      </c>
      <c r="AT9" t="s">
        <v>88</v>
      </c>
      <c r="AU9">
        <v>1990</v>
      </c>
      <c r="AV9">
        <v>26</v>
      </c>
      <c r="AW9">
        <v>3</v>
      </c>
      <c r="AX9" t="s">
        <v>74</v>
      </c>
      <c r="AY9" t="s">
        <v>74</v>
      </c>
      <c r="AZ9" t="s">
        <v>74</v>
      </c>
      <c r="BA9" t="s">
        <v>74</v>
      </c>
      <c r="BB9">
        <v>234</v>
      </c>
      <c r="BC9">
        <v>247</v>
      </c>
      <c r="BD9" t="s">
        <v>74</v>
      </c>
      <c r="BE9" t="s">
        <v>74</v>
      </c>
      <c r="BF9" t="s">
        <v>74</v>
      </c>
      <c r="BG9" t="s">
        <v>74</v>
      </c>
      <c r="BH9" t="s">
        <v>74</v>
      </c>
      <c r="BI9">
        <v>14</v>
      </c>
      <c r="BJ9" t="s">
        <v>178</v>
      </c>
      <c r="BK9" t="s">
        <v>92</v>
      </c>
      <c r="BL9" t="s">
        <v>178</v>
      </c>
      <c r="BM9" t="s">
        <v>179</v>
      </c>
      <c r="BN9" t="s">
        <v>74</v>
      </c>
      <c r="BO9" t="s">
        <v>74</v>
      </c>
      <c r="BP9" t="s">
        <v>74</v>
      </c>
      <c r="BQ9" t="s">
        <v>74</v>
      </c>
      <c r="BR9" t="s">
        <v>95</v>
      </c>
      <c r="BS9" t="s">
        <v>180</v>
      </c>
      <c r="BT9" t="str">
        <f>HYPERLINK("https%3A%2F%2Fwww.webofscience.com%2Fwos%2Fwoscc%2Ffull-record%2FWOS:A1990CW26100002","View Full Record in Web of Science")</f>
        <v>View Full Record in Web of Science</v>
      </c>
    </row>
    <row r="10" spans="1:72" x14ac:dyDescent="0.15">
      <c r="A10" t="s">
        <v>72</v>
      </c>
      <c r="B10" t="s">
        <v>181</v>
      </c>
      <c r="C10" t="s">
        <v>74</v>
      </c>
      <c r="D10" t="s">
        <v>74</v>
      </c>
      <c r="E10" t="s">
        <v>74</v>
      </c>
      <c r="F10" t="s">
        <v>181</v>
      </c>
      <c r="G10" t="s">
        <v>74</v>
      </c>
      <c r="H10" t="s">
        <v>74</v>
      </c>
      <c r="I10" t="s">
        <v>182</v>
      </c>
      <c r="J10" t="s">
        <v>183</v>
      </c>
      <c r="K10" t="s">
        <v>74</v>
      </c>
      <c r="L10" t="s">
        <v>74</v>
      </c>
      <c r="M10" t="s">
        <v>77</v>
      </c>
      <c r="N10" t="s">
        <v>78</v>
      </c>
      <c r="O10" t="s">
        <v>74</v>
      </c>
      <c r="P10" t="s">
        <v>74</v>
      </c>
      <c r="Q10" t="s">
        <v>74</v>
      </c>
      <c r="R10" t="s">
        <v>74</v>
      </c>
      <c r="S10" t="s">
        <v>74</v>
      </c>
      <c r="T10" t="s">
        <v>74</v>
      </c>
      <c r="U10" t="s">
        <v>74</v>
      </c>
      <c r="V10" t="s">
        <v>74</v>
      </c>
      <c r="W10" t="s">
        <v>184</v>
      </c>
      <c r="X10" t="s">
        <v>185</v>
      </c>
      <c r="Y10" t="s">
        <v>74</v>
      </c>
      <c r="Z10" t="s">
        <v>74</v>
      </c>
      <c r="AA10" t="s">
        <v>186</v>
      </c>
      <c r="AB10" t="s">
        <v>187</v>
      </c>
      <c r="AC10" t="s">
        <v>74</v>
      </c>
      <c r="AD10" t="s">
        <v>74</v>
      </c>
      <c r="AE10" t="s">
        <v>74</v>
      </c>
      <c r="AF10" t="s">
        <v>74</v>
      </c>
      <c r="AG10">
        <v>20</v>
      </c>
      <c r="AH10">
        <v>112</v>
      </c>
      <c r="AI10">
        <v>115</v>
      </c>
      <c r="AJ10">
        <v>1</v>
      </c>
      <c r="AK10">
        <v>8</v>
      </c>
      <c r="AL10" t="s">
        <v>188</v>
      </c>
      <c r="AM10" t="s">
        <v>189</v>
      </c>
      <c r="AN10" t="s">
        <v>190</v>
      </c>
      <c r="AO10" t="s">
        <v>191</v>
      </c>
      <c r="AP10" t="s">
        <v>192</v>
      </c>
      <c r="AQ10" t="s">
        <v>74</v>
      </c>
      <c r="AR10" t="s">
        <v>193</v>
      </c>
      <c r="AS10" t="s">
        <v>194</v>
      </c>
      <c r="AT10" t="s">
        <v>88</v>
      </c>
      <c r="AU10">
        <v>1990</v>
      </c>
      <c r="AV10">
        <v>20</v>
      </c>
      <c r="AW10">
        <v>3</v>
      </c>
      <c r="AX10" t="s">
        <v>74</v>
      </c>
      <c r="AY10" t="s">
        <v>74</v>
      </c>
      <c r="AZ10" t="s">
        <v>74</v>
      </c>
      <c r="BA10" t="s">
        <v>74</v>
      </c>
      <c r="BB10">
        <v>321</v>
      </c>
      <c r="BC10">
        <v>343</v>
      </c>
      <c r="BD10" t="s">
        <v>74</v>
      </c>
      <c r="BE10" t="s">
        <v>195</v>
      </c>
      <c r="BF10" t="str">
        <f>HYPERLINK("http://dx.doi.org/10.1175/1520-0485(1990)020&lt;0321:TIOWDS&gt;2.0.CO;2","http://dx.doi.org/10.1175/1520-0485(1990)020&lt;0321:TIOWDS&gt;2.0.CO;2")</f>
        <v>http://dx.doi.org/10.1175/1520-0485(1990)020&lt;0321:TIOWDS&gt;2.0.CO;2</v>
      </c>
      <c r="BG10" t="s">
        <v>74</v>
      </c>
      <c r="BH10" t="s">
        <v>74</v>
      </c>
      <c r="BI10">
        <v>23</v>
      </c>
      <c r="BJ10" t="s">
        <v>196</v>
      </c>
      <c r="BK10" t="s">
        <v>92</v>
      </c>
      <c r="BL10" t="s">
        <v>196</v>
      </c>
      <c r="BM10" t="s">
        <v>197</v>
      </c>
      <c r="BN10" t="s">
        <v>74</v>
      </c>
      <c r="BO10" t="s">
        <v>198</v>
      </c>
      <c r="BP10" t="s">
        <v>74</v>
      </c>
      <c r="BQ10" t="s">
        <v>74</v>
      </c>
      <c r="BR10" t="s">
        <v>95</v>
      </c>
      <c r="BS10" t="s">
        <v>199</v>
      </c>
      <c r="BT10" t="str">
        <f>HYPERLINK("https%3A%2F%2Fwww.webofscience.com%2Fwos%2Fwoscc%2Ffull-record%2FWOS:A1990CW38000001","View Full Record in Web of Science")</f>
        <v>View Full Record in Web of Science</v>
      </c>
    </row>
    <row r="11" spans="1:72" x14ac:dyDescent="0.15">
      <c r="A11" t="s">
        <v>72</v>
      </c>
      <c r="B11" t="s">
        <v>200</v>
      </c>
      <c r="C11" t="s">
        <v>74</v>
      </c>
      <c r="D11" t="s">
        <v>74</v>
      </c>
      <c r="E11" t="s">
        <v>74</v>
      </c>
      <c r="F11" t="s">
        <v>200</v>
      </c>
      <c r="G11" t="s">
        <v>74</v>
      </c>
      <c r="H11" t="s">
        <v>74</v>
      </c>
      <c r="I11" t="s">
        <v>201</v>
      </c>
      <c r="J11" t="s">
        <v>202</v>
      </c>
      <c r="K11" t="s">
        <v>74</v>
      </c>
      <c r="L11" t="s">
        <v>74</v>
      </c>
      <c r="M11" t="s">
        <v>77</v>
      </c>
      <c r="N11" t="s">
        <v>78</v>
      </c>
      <c r="O11" t="s">
        <v>74</v>
      </c>
      <c r="P11" t="s">
        <v>74</v>
      </c>
      <c r="Q11" t="s">
        <v>74</v>
      </c>
      <c r="R11" t="s">
        <v>74</v>
      </c>
      <c r="S11" t="s">
        <v>74</v>
      </c>
      <c r="T11" t="s">
        <v>74</v>
      </c>
      <c r="U11" t="s">
        <v>74</v>
      </c>
      <c r="V11" t="s">
        <v>74</v>
      </c>
      <c r="W11" t="s">
        <v>203</v>
      </c>
      <c r="X11" t="s">
        <v>204</v>
      </c>
      <c r="Y11" t="s">
        <v>205</v>
      </c>
      <c r="Z11" t="s">
        <v>74</v>
      </c>
      <c r="AA11" t="s">
        <v>206</v>
      </c>
      <c r="AB11" t="s">
        <v>207</v>
      </c>
      <c r="AC11" t="s">
        <v>74</v>
      </c>
      <c r="AD11" t="s">
        <v>74</v>
      </c>
      <c r="AE11" t="s">
        <v>74</v>
      </c>
      <c r="AF11" t="s">
        <v>74</v>
      </c>
      <c r="AG11">
        <v>27</v>
      </c>
      <c r="AH11">
        <v>33</v>
      </c>
      <c r="AI11">
        <v>35</v>
      </c>
      <c r="AJ11">
        <v>0</v>
      </c>
      <c r="AK11">
        <v>2</v>
      </c>
      <c r="AL11" t="s">
        <v>208</v>
      </c>
      <c r="AM11" t="s">
        <v>209</v>
      </c>
      <c r="AN11" t="s">
        <v>210</v>
      </c>
      <c r="AO11" t="s">
        <v>211</v>
      </c>
      <c r="AP11" t="s">
        <v>74</v>
      </c>
      <c r="AQ11" t="s">
        <v>74</v>
      </c>
      <c r="AR11" t="s">
        <v>212</v>
      </c>
      <c r="AS11" t="s">
        <v>213</v>
      </c>
      <c r="AT11" t="s">
        <v>88</v>
      </c>
      <c r="AU11">
        <v>1990</v>
      </c>
      <c r="AV11">
        <v>12</v>
      </c>
      <c r="AW11">
        <v>2</v>
      </c>
      <c r="AX11" t="s">
        <v>74</v>
      </c>
      <c r="AY11" t="s">
        <v>74</v>
      </c>
      <c r="AZ11" t="s">
        <v>74</v>
      </c>
      <c r="BA11" t="s">
        <v>74</v>
      </c>
      <c r="BB11">
        <v>403</v>
      </c>
      <c r="BC11">
        <v>413</v>
      </c>
      <c r="BD11" t="s">
        <v>74</v>
      </c>
      <c r="BE11" t="s">
        <v>214</v>
      </c>
      <c r="BF11" t="str">
        <f>HYPERLINK("http://dx.doi.org/10.1093/plankt/12.2.403","http://dx.doi.org/10.1093/plankt/12.2.403")</f>
        <v>http://dx.doi.org/10.1093/plankt/12.2.403</v>
      </c>
      <c r="BG11" t="s">
        <v>74</v>
      </c>
      <c r="BH11" t="s">
        <v>74</v>
      </c>
      <c r="BI11">
        <v>11</v>
      </c>
      <c r="BJ11" t="s">
        <v>215</v>
      </c>
      <c r="BK11" t="s">
        <v>92</v>
      </c>
      <c r="BL11" t="s">
        <v>215</v>
      </c>
      <c r="BM11" t="s">
        <v>216</v>
      </c>
      <c r="BN11" t="s">
        <v>74</v>
      </c>
      <c r="BO11" t="s">
        <v>74</v>
      </c>
      <c r="BP11" t="s">
        <v>74</v>
      </c>
      <c r="BQ11" t="s">
        <v>74</v>
      </c>
      <c r="BR11" t="s">
        <v>95</v>
      </c>
      <c r="BS11" t="s">
        <v>217</v>
      </c>
      <c r="BT11" t="str">
        <f>HYPERLINK("https%3A%2F%2Fwww.webofscience.com%2Fwos%2Fwoscc%2Ffull-record%2FWOS:A1990CR96300013","View Full Record in Web of Science")</f>
        <v>View Full Record in Web of Science</v>
      </c>
    </row>
    <row r="12" spans="1:72" x14ac:dyDescent="0.15">
      <c r="A12" t="s">
        <v>72</v>
      </c>
      <c r="B12" t="s">
        <v>218</v>
      </c>
      <c r="C12" t="s">
        <v>74</v>
      </c>
      <c r="D12" t="s">
        <v>74</v>
      </c>
      <c r="E12" t="s">
        <v>74</v>
      </c>
      <c r="F12" t="s">
        <v>218</v>
      </c>
      <c r="G12" t="s">
        <v>74</v>
      </c>
      <c r="H12" t="s">
        <v>74</v>
      </c>
      <c r="I12" t="s">
        <v>219</v>
      </c>
      <c r="J12" t="s">
        <v>220</v>
      </c>
      <c r="K12" t="s">
        <v>74</v>
      </c>
      <c r="L12" t="s">
        <v>74</v>
      </c>
      <c r="M12" t="s">
        <v>77</v>
      </c>
      <c r="N12" t="s">
        <v>221</v>
      </c>
      <c r="O12" t="s">
        <v>222</v>
      </c>
      <c r="P12" t="s">
        <v>223</v>
      </c>
      <c r="Q12" t="s">
        <v>224</v>
      </c>
      <c r="R12" t="s">
        <v>74</v>
      </c>
      <c r="S12" t="s">
        <v>225</v>
      </c>
      <c r="T12" t="s">
        <v>74</v>
      </c>
      <c r="U12" t="s">
        <v>74</v>
      </c>
      <c r="V12" t="s">
        <v>74</v>
      </c>
      <c r="W12" t="s">
        <v>74</v>
      </c>
      <c r="X12" t="s">
        <v>74</v>
      </c>
      <c r="Y12" t="s">
        <v>226</v>
      </c>
      <c r="Z12" t="s">
        <v>74</v>
      </c>
      <c r="AA12" t="s">
        <v>74</v>
      </c>
      <c r="AB12" t="s">
        <v>74</v>
      </c>
      <c r="AC12" t="s">
        <v>74</v>
      </c>
      <c r="AD12" t="s">
        <v>74</v>
      </c>
      <c r="AE12" t="s">
        <v>74</v>
      </c>
      <c r="AF12" t="s">
        <v>74</v>
      </c>
      <c r="AG12">
        <v>17</v>
      </c>
      <c r="AH12">
        <v>0</v>
      </c>
      <c r="AI12">
        <v>0</v>
      </c>
      <c r="AJ12">
        <v>0</v>
      </c>
      <c r="AK12">
        <v>0</v>
      </c>
      <c r="AL12" t="s">
        <v>227</v>
      </c>
      <c r="AM12" t="s">
        <v>209</v>
      </c>
      <c r="AN12" t="s">
        <v>228</v>
      </c>
      <c r="AO12" t="s">
        <v>229</v>
      </c>
      <c r="AP12" t="s">
        <v>74</v>
      </c>
      <c r="AQ12" t="s">
        <v>74</v>
      </c>
      <c r="AR12" t="s">
        <v>230</v>
      </c>
      <c r="AS12" t="s">
        <v>231</v>
      </c>
      <c r="AT12" t="s">
        <v>88</v>
      </c>
      <c r="AU12">
        <v>1990</v>
      </c>
      <c r="AV12">
        <v>20</v>
      </c>
      <c r="AW12">
        <v>1</v>
      </c>
      <c r="AX12" t="s">
        <v>74</v>
      </c>
      <c r="AY12" t="s">
        <v>74</v>
      </c>
      <c r="AZ12" t="s">
        <v>74</v>
      </c>
      <c r="BA12" t="s">
        <v>74</v>
      </c>
      <c r="BB12">
        <v>13</v>
      </c>
      <c r="BC12">
        <v>16</v>
      </c>
      <c r="BD12" t="s">
        <v>74</v>
      </c>
      <c r="BE12" t="s">
        <v>232</v>
      </c>
      <c r="BF12" t="str">
        <f>HYPERLINK("http://dx.doi.org/10.1111/j.1365-2907.1990.tb00098.x","http://dx.doi.org/10.1111/j.1365-2907.1990.tb00098.x")</f>
        <v>http://dx.doi.org/10.1111/j.1365-2907.1990.tb00098.x</v>
      </c>
      <c r="BG12" t="s">
        <v>74</v>
      </c>
      <c r="BH12" t="s">
        <v>74</v>
      </c>
      <c r="BI12">
        <v>4</v>
      </c>
      <c r="BJ12" t="s">
        <v>233</v>
      </c>
      <c r="BK12" t="s">
        <v>234</v>
      </c>
      <c r="BL12" t="s">
        <v>235</v>
      </c>
      <c r="BM12" t="s">
        <v>236</v>
      </c>
      <c r="BN12" t="s">
        <v>74</v>
      </c>
      <c r="BO12" t="s">
        <v>74</v>
      </c>
      <c r="BP12" t="s">
        <v>74</v>
      </c>
      <c r="BQ12" t="s">
        <v>74</v>
      </c>
      <c r="BR12" t="s">
        <v>95</v>
      </c>
      <c r="BS12" t="s">
        <v>237</v>
      </c>
      <c r="BT12" t="str">
        <f>HYPERLINK("https%3A%2F%2Fwww.webofscience.com%2Fwos%2Fwoscc%2Ffull-record%2FWOS:A1990CW31900003","View Full Record in Web of Science")</f>
        <v>View Full Record in Web of Science</v>
      </c>
    </row>
    <row r="13" spans="1:72" x14ac:dyDescent="0.15">
      <c r="A13" t="s">
        <v>72</v>
      </c>
      <c r="B13" t="s">
        <v>238</v>
      </c>
      <c r="C13" t="s">
        <v>74</v>
      </c>
      <c r="D13" t="s">
        <v>74</v>
      </c>
      <c r="E13" t="s">
        <v>74</v>
      </c>
      <c r="F13" t="s">
        <v>238</v>
      </c>
      <c r="G13" t="s">
        <v>74</v>
      </c>
      <c r="H13" t="s">
        <v>74</v>
      </c>
      <c r="I13" t="s">
        <v>239</v>
      </c>
      <c r="J13" t="s">
        <v>220</v>
      </c>
      <c r="K13" t="s">
        <v>74</v>
      </c>
      <c r="L13" t="s">
        <v>74</v>
      </c>
      <c r="M13" t="s">
        <v>77</v>
      </c>
      <c r="N13" t="s">
        <v>221</v>
      </c>
      <c r="O13" t="s">
        <v>222</v>
      </c>
      <c r="P13" t="s">
        <v>223</v>
      </c>
      <c r="Q13" t="s">
        <v>224</v>
      </c>
      <c r="R13" t="s">
        <v>74</v>
      </c>
      <c r="S13" t="s">
        <v>225</v>
      </c>
      <c r="T13" t="s">
        <v>74</v>
      </c>
      <c r="U13" t="s">
        <v>74</v>
      </c>
      <c r="V13" t="s">
        <v>74</v>
      </c>
      <c r="W13" t="s">
        <v>74</v>
      </c>
      <c r="X13" t="s">
        <v>74</v>
      </c>
      <c r="Y13" t="s">
        <v>240</v>
      </c>
      <c r="Z13" t="s">
        <v>74</v>
      </c>
      <c r="AA13" t="s">
        <v>74</v>
      </c>
      <c r="AB13" t="s">
        <v>241</v>
      </c>
      <c r="AC13" t="s">
        <v>74</v>
      </c>
      <c r="AD13" t="s">
        <v>74</v>
      </c>
      <c r="AE13" t="s">
        <v>74</v>
      </c>
      <c r="AF13" t="s">
        <v>74</v>
      </c>
      <c r="AG13">
        <v>32</v>
      </c>
      <c r="AH13">
        <v>44</v>
      </c>
      <c r="AI13">
        <v>51</v>
      </c>
      <c r="AJ13">
        <v>0</v>
      </c>
      <c r="AK13">
        <v>6</v>
      </c>
      <c r="AL13" t="s">
        <v>227</v>
      </c>
      <c r="AM13" t="s">
        <v>209</v>
      </c>
      <c r="AN13" t="s">
        <v>228</v>
      </c>
      <c r="AO13" t="s">
        <v>229</v>
      </c>
      <c r="AP13" t="s">
        <v>74</v>
      </c>
      <c r="AQ13" t="s">
        <v>74</v>
      </c>
      <c r="AR13" t="s">
        <v>230</v>
      </c>
      <c r="AS13" t="s">
        <v>231</v>
      </c>
      <c r="AT13" t="s">
        <v>88</v>
      </c>
      <c r="AU13">
        <v>1990</v>
      </c>
      <c r="AV13">
        <v>20</v>
      </c>
      <c r="AW13">
        <v>1</v>
      </c>
      <c r="AX13" t="s">
        <v>74</v>
      </c>
      <c r="AY13" t="s">
        <v>74</v>
      </c>
      <c r="AZ13" t="s">
        <v>74</v>
      </c>
      <c r="BA13" t="s">
        <v>74</v>
      </c>
      <c r="BB13">
        <v>17</v>
      </c>
      <c r="BC13">
        <v>22</v>
      </c>
      <c r="BD13" t="s">
        <v>74</v>
      </c>
      <c r="BE13" t="s">
        <v>242</v>
      </c>
      <c r="BF13" t="str">
        <f>HYPERLINK("http://dx.doi.org/10.1111/j.1365-2907.1990.tb00099.x","http://dx.doi.org/10.1111/j.1365-2907.1990.tb00099.x")</f>
        <v>http://dx.doi.org/10.1111/j.1365-2907.1990.tb00099.x</v>
      </c>
      <c r="BG13" t="s">
        <v>74</v>
      </c>
      <c r="BH13" t="s">
        <v>74</v>
      </c>
      <c r="BI13">
        <v>6</v>
      </c>
      <c r="BJ13" t="s">
        <v>233</v>
      </c>
      <c r="BK13" t="s">
        <v>234</v>
      </c>
      <c r="BL13" t="s">
        <v>235</v>
      </c>
      <c r="BM13" t="s">
        <v>236</v>
      </c>
      <c r="BN13" t="s">
        <v>74</v>
      </c>
      <c r="BO13" t="s">
        <v>74</v>
      </c>
      <c r="BP13" t="s">
        <v>74</v>
      </c>
      <c r="BQ13" t="s">
        <v>74</v>
      </c>
      <c r="BR13" t="s">
        <v>95</v>
      </c>
      <c r="BS13" t="s">
        <v>243</v>
      </c>
      <c r="BT13" t="str">
        <f>HYPERLINK("https%3A%2F%2Fwww.webofscience.com%2Fwos%2Fwoscc%2Ffull-record%2FWOS:A1990CW31900004","View Full Record in Web of Science")</f>
        <v>View Full Record in Web of Science</v>
      </c>
    </row>
    <row r="14" spans="1:72" x14ac:dyDescent="0.15">
      <c r="A14" t="s">
        <v>72</v>
      </c>
      <c r="B14" t="s">
        <v>244</v>
      </c>
      <c r="C14" t="s">
        <v>74</v>
      </c>
      <c r="D14" t="s">
        <v>74</v>
      </c>
      <c r="E14" t="s">
        <v>74</v>
      </c>
      <c r="F14" t="s">
        <v>244</v>
      </c>
      <c r="G14" t="s">
        <v>74</v>
      </c>
      <c r="H14" t="s">
        <v>74</v>
      </c>
      <c r="I14" t="s">
        <v>245</v>
      </c>
      <c r="J14" t="s">
        <v>246</v>
      </c>
      <c r="K14" t="s">
        <v>74</v>
      </c>
      <c r="L14" t="s">
        <v>74</v>
      </c>
      <c r="M14" t="s">
        <v>77</v>
      </c>
      <c r="N14" t="s">
        <v>78</v>
      </c>
      <c r="O14" t="s">
        <v>74</v>
      </c>
      <c r="P14" t="s">
        <v>74</v>
      </c>
      <c r="Q14" t="s">
        <v>74</v>
      </c>
      <c r="R14" t="s">
        <v>74</v>
      </c>
      <c r="S14" t="s">
        <v>74</v>
      </c>
      <c r="T14" t="s">
        <v>74</v>
      </c>
      <c r="U14" t="s">
        <v>74</v>
      </c>
      <c r="V14" t="s">
        <v>74</v>
      </c>
      <c r="W14" t="s">
        <v>247</v>
      </c>
      <c r="X14" t="s">
        <v>248</v>
      </c>
      <c r="Y14" t="s">
        <v>249</v>
      </c>
      <c r="Z14" t="s">
        <v>74</v>
      </c>
      <c r="AA14" t="s">
        <v>74</v>
      </c>
      <c r="AB14" t="s">
        <v>74</v>
      </c>
      <c r="AC14" t="s">
        <v>74</v>
      </c>
      <c r="AD14" t="s">
        <v>74</v>
      </c>
      <c r="AE14" t="s">
        <v>74</v>
      </c>
      <c r="AF14" t="s">
        <v>74</v>
      </c>
      <c r="AG14">
        <v>74</v>
      </c>
      <c r="AH14">
        <v>14</v>
      </c>
      <c r="AI14">
        <v>14</v>
      </c>
      <c r="AJ14">
        <v>0</v>
      </c>
      <c r="AK14">
        <v>0</v>
      </c>
      <c r="AL14" t="s">
        <v>250</v>
      </c>
      <c r="AM14" t="s">
        <v>251</v>
      </c>
      <c r="AN14" t="s">
        <v>252</v>
      </c>
      <c r="AO14" t="s">
        <v>253</v>
      </c>
      <c r="AP14" t="s">
        <v>74</v>
      </c>
      <c r="AQ14" t="s">
        <v>74</v>
      </c>
      <c r="AR14" t="s">
        <v>254</v>
      </c>
      <c r="AS14" t="s">
        <v>255</v>
      </c>
      <c r="AT14" t="s">
        <v>88</v>
      </c>
      <c r="AU14">
        <v>1990</v>
      </c>
      <c r="AV14">
        <v>61</v>
      </c>
      <c r="AW14" t="s">
        <v>256</v>
      </c>
      <c r="AX14" t="s">
        <v>74</v>
      </c>
      <c r="AY14" t="s">
        <v>74</v>
      </c>
      <c r="AZ14" t="s">
        <v>74</v>
      </c>
      <c r="BA14" t="s">
        <v>74</v>
      </c>
      <c r="BB14">
        <v>41</v>
      </c>
      <c r="BC14">
        <v>59</v>
      </c>
      <c r="BD14" t="s">
        <v>74</v>
      </c>
      <c r="BE14" t="s">
        <v>257</v>
      </c>
      <c r="BF14" t="str">
        <f>HYPERLINK("http://dx.doi.org/10.3354/meps061041","http://dx.doi.org/10.3354/meps061041")</f>
        <v>http://dx.doi.org/10.3354/meps061041</v>
      </c>
      <c r="BG14" t="s">
        <v>74</v>
      </c>
      <c r="BH14" t="s">
        <v>74</v>
      </c>
      <c r="BI14">
        <v>19</v>
      </c>
      <c r="BJ14" t="s">
        <v>258</v>
      </c>
      <c r="BK14" t="s">
        <v>92</v>
      </c>
      <c r="BL14" t="s">
        <v>259</v>
      </c>
      <c r="BM14" t="s">
        <v>260</v>
      </c>
      <c r="BN14" t="s">
        <v>74</v>
      </c>
      <c r="BO14" t="s">
        <v>261</v>
      </c>
      <c r="BP14" t="s">
        <v>74</v>
      </c>
      <c r="BQ14" t="s">
        <v>74</v>
      </c>
      <c r="BR14" t="s">
        <v>95</v>
      </c>
      <c r="BS14" t="s">
        <v>262</v>
      </c>
      <c r="BT14" t="str">
        <f>HYPERLINK("https%3A%2F%2Fwww.webofscience.com%2Fwos%2Fwoscc%2Ffull-record%2FWOS:A1990CW43000004","View Full Record in Web of Science")</f>
        <v>View Full Record in Web of Science</v>
      </c>
    </row>
    <row r="15" spans="1:72" x14ac:dyDescent="0.15">
      <c r="A15" t="s">
        <v>72</v>
      </c>
      <c r="B15" t="s">
        <v>263</v>
      </c>
      <c r="C15" t="s">
        <v>74</v>
      </c>
      <c r="D15" t="s">
        <v>74</v>
      </c>
      <c r="E15" t="s">
        <v>74</v>
      </c>
      <c r="F15" t="s">
        <v>263</v>
      </c>
      <c r="G15" t="s">
        <v>74</v>
      </c>
      <c r="H15" t="s">
        <v>74</v>
      </c>
      <c r="I15" t="s">
        <v>264</v>
      </c>
      <c r="J15" t="s">
        <v>265</v>
      </c>
      <c r="K15" t="s">
        <v>74</v>
      </c>
      <c r="L15" t="s">
        <v>74</v>
      </c>
      <c r="M15" t="s">
        <v>77</v>
      </c>
      <c r="N15" t="s">
        <v>78</v>
      </c>
      <c r="O15" t="s">
        <v>74</v>
      </c>
      <c r="P15" t="s">
        <v>74</v>
      </c>
      <c r="Q15" t="s">
        <v>74</v>
      </c>
      <c r="R15" t="s">
        <v>74</v>
      </c>
      <c r="S15" t="s">
        <v>74</v>
      </c>
      <c r="T15" t="s">
        <v>74</v>
      </c>
      <c r="U15" t="s">
        <v>74</v>
      </c>
      <c r="V15" t="s">
        <v>74</v>
      </c>
      <c r="W15" t="s">
        <v>74</v>
      </c>
      <c r="X15" t="s">
        <v>74</v>
      </c>
      <c r="Y15" t="s">
        <v>266</v>
      </c>
      <c r="Z15" t="s">
        <v>74</v>
      </c>
      <c r="AA15" t="s">
        <v>74</v>
      </c>
      <c r="AB15" t="s">
        <v>74</v>
      </c>
      <c r="AC15" t="s">
        <v>74</v>
      </c>
      <c r="AD15" t="s">
        <v>74</v>
      </c>
      <c r="AE15" t="s">
        <v>74</v>
      </c>
      <c r="AF15" t="s">
        <v>74</v>
      </c>
      <c r="AG15">
        <v>16</v>
      </c>
      <c r="AH15">
        <v>9</v>
      </c>
      <c r="AI15">
        <v>9</v>
      </c>
      <c r="AJ15">
        <v>0</v>
      </c>
      <c r="AK15">
        <v>1</v>
      </c>
      <c r="AL15" t="s">
        <v>267</v>
      </c>
      <c r="AM15" t="s">
        <v>268</v>
      </c>
      <c r="AN15" t="s">
        <v>269</v>
      </c>
      <c r="AO15" t="s">
        <v>270</v>
      </c>
      <c r="AP15" t="s">
        <v>74</v>
      </c>
      <c r="AQ15" t="s">
        <v>74</v>
      </c>
      <c r="AR15" t="s">
        <v>271</v>
      </c>
      <c r="AS15" t="s">
        <v>272</v>
      </c>
      <c r="AT15" t="s">
        <v>88</v>
      </c>
      <c r="AU15">
        <v>1990</v>
      </c>
      <c r="AV15">
        <v>15</v>
      </c>
      <c r="AW15" t="s">
        <v>273</v>
      </c>
      <c r="AX15" t="s">
        <v>74</v>
      </c>
      <c r="AY15" t="s">
        <v>74</v>
      </c>
      <c r="AZ15" t="s">
        <v>74</v>
      </c>
      <c r="BA15" t="s">
        <v>74</v>
      </c>
      <c r="BB15">
        <v>209</v>
      </c>
      <c r="BC15">
        <v>218</v>
      </c>
      <c r="BD15" t="s">
        <v>74</v>
      </c>
      <c r="BE15" t="s">
        <v>274</v>
      </c>
      <c r="BF15" t="str">
        <f>HYPERLINK("http://dx.doi.org/10.1016/0377-8398(90)90011-A","http://dx.doi.org/10.1016/0377-8398(90)90011-A")</f>
        <v>http://dx.doi.org/10.1016/0377-8398(90)90011-A</v>
      </c>
      <c r="BG15" t="s">
        <v>74</v>
      </c>
      <c r="BH15" t="s">
        <v>74</v>
      </c>
      <c r="BI15">
        <v>10</v>
      </c>
      <c r="BJ15" t="s">
        <v>275</v>
      </c>
      <c r="BK15" t="s">
        <v>92</v>
      </c>
      <c r="BL15" t="s">
        <v>275</v>
      </c>
      <c r="BM15" t="s">
        <v>276</v>
      </c>
      <c r="BN15" t="s">
        <v>74</v>
      </c>
      <c r="BO15" t="s">
        <v>74</v>
      </c>
      <c r="BP15" t="s">
        <v>74</v>
      </c>
      <c r="BQ15" t="s">
        <v>74</v>
      </c>
      <c r="BR15" t="s">
        <v>95</v>
      </c>
      <c r="BS15" t="s">
        <v>277</v>
      </c>
      <c r="BT15" t="str">
        <f>HYPERLINK("https%3A%2F%2Fwww.webofscience.com%2Fwos%2Fwoscc%2Ffull-record%2FWOS:A1990CV85300002","View Full Record in Web of Science")</f>
        <v>View Full Record in Web of Science</v>
      </c>
    </row>
    <row r="16" spans="1:72" x14ac:dyDescent="0.15">
      <c r="A16" t="s">
        <v>72</v>
      </c>
      <c r="B16" t="s">
        <v>278</v>
      </c>
      <c r="C16" t="s">
        <v>74</v>
      </c>
      <c r="D16" t="s">
        <v>74</v>
      </c>
      <c r="E16" t="s">
        <v>74</v>
      </c>
      <c r="F16" t="s">
        <v>278</v>
      </c>
      <c r="G16" t="s">
        <v>74</v>
      </c>
      <c r="H16" t="s">
        <v>74</v>
      </c>
      <c r="I16" t="s">
        <v>279</v>
      </c>
      <c r="J16" t="s">
        <v>280</v>
      </c>
      <c r="K16" t="s">
        <v>74</v>
      </c>
      <c r="L16" t="s">
        <v>74</v>
      </c>
      <c r="M16" t="s">
        <v>77</v>
      </c>
      <c r="N16" t="s">
        <v>78</v>
      </c>
      <c r="O16" t="s">
        <v>74</v>
      </c>
      <c r="P16" t="s">
        <v>74</v>
      </c>
      <c r="Q16" t="s">
        <v>74</v>
      </c>
      <c r="R16" t="s">
        <v>74</v>
      </c>
      <c r="S16" t="s">
        <v>74</v>
      </c>
      <c r="T16" t="s">
        <v>74</v>
      </c>
      <c r="U16" t="s">
        <v>74</v>
      </c>
      <c r="V16" t="s">
        <v>74</v>
      </c>
      <c r="W16" t="s">
        <v>74</v>
      </c>
      <c r="X16" t="s">
        <v>74</v>
      </c>
      <c r="Y16" t="s">
        <v>281</v>
      </c>
      <c r="Z16" t="s">
        <v>74</v>
      </c>
      <c r="AA16" t="s">
        <v>74</v>
      </c>
      <c r="AB16" t="s">
        <v>74</v>
      </c>
      <c r="AC16" t="s">
        <v>74</v>
      </c>
      <c r="AD16" t="s">
        <v>74</v>
      </c>
      <c r="AE16" t="s">
        <v>74</v>
      </c>
      <c r="AF16" t="s">
        <v>74</v>
      </c>
      <c r="AG16">
        <v>44</v>
      </c>
      <c r="AH16">
        <v>44</v>
      </c>
      <c r="AI16">
        <v>46</v>
      </c>
      <c r="AJ16">
        <v>0</v>
      </c>
      <c r="AK16">
        <v>2</v>
      </c>
      <c r="AL16" t="s">
        <v>282</v>
      </c>
      <c r="AM16" t="s">
        <v>283</v>
      </c>
      <c r="AN16" t="s">
        <v>284</v>
      </c>
      <c r="AO16" t="s">
        <v>285</v>
      </c>
      <c r="AP16" t="s">
        <v>74</v>
      </c>
      <c r="AQ16" t="s">
        <v>74</v>
      </c>
      <c r="AR16" t="s">
        <v>280</v>
      </c>
      <c r="AS16" t="s">
        <v>286</v>
      </c>
      <c r="AT16" t="s">
        <v>88</v>
      </c>
      <c r="AU16">
        <v>1990</v>
      </c>
      <c r="AV16">
        <v>25</v>
      </c>
      <c r="AW16">
        <v>1</v>
      </c>
      <c r="AX16" t="s">
        <v>74</v>
      </c>
      <c r="AY16" t="s">
        <v>74</v>
      </c>
      <c r="AZ16" t="s">
        <v>74</v>
      </c>
      <c r="BA16" t="s">
        <v>74</v>
      </c>
      <c r="BB16">
        <v>41</v>
      </c>
      <c r="BC16">
        <v>56</v>
      </c>
      <c r="BD16" t="s">
        <v>74</v>
      </c>
      <c r="BE16" t="s">
        <v>287</v>
      </c>
      <c r="BF16" t="str">
        <f>HYPERLINK("http://dx.doi.org/10.1111/j.1945-5100.1990.tb00969.x","http://dx.doi.org/10.1111/j.1945-5100.1990.tb00969.x")</f>
        <v>http://dx.doi.org/10.1111/j.1945-5100.1990.tb00969.x</v>
      </c>
      <c r="BG16" t="s">
        <v>74</v>
      </c>
      <c r="BH16" t="s">
        <v>74</v>
      </c>
      <c r="BI16">
        <v>16</v>
      </c>
      <c r="BJ16" t="s">
        <v>288</v>
      </c>
      <c r="BK16" t="s">
        <v>92</v>
      </c>
      <c r="BL16" t="s">
        <v>288</v>
      </c>
      <c r="BM16" t="s">
        <v>289</v>
      </c>
      <c r="BN16" t="s">
        <v>74</v>
      </c>
      <c r="BO16" t="s">
        <v>74</v>
      </c>
      <c r="BP16" t="s">
        <v>74</v>
      </c>
      <c r="BQ16" t="s">
        <v>74</v>
      </c>
      <c r="BR16" t="s">
        <v>95</v>
      </c>
      <c r="BS16" t="s">
        <v>290</v>
      </c>
      <c r="BT16" t="str">
        <f>HYPERLINK("https%3A%2F%2Fwww.webofscience.com%2Fwos%2Fwoscc%2Ffull-record%2FWOS:A1990DK74600006","View Full Record in Web of Science")</f>
        <v>View Full Record in Web of Science</v>
      </c>
    </row>
    <row r="17" spans="1:72" x14ac:dyDescent="0.15">
      <c r="A17" t="s">
        <v>72</v>
      </c>
      <c r="B17" t="s">
        <v>291</v>
      </c>
      <c r="C17" t="s">
        <v>74</v>
      </c>
      <c r="D17" t="s">
        <v>74</v>
      </c>
      <c r="E17" t="s">
        <v>74</v>
      </c>
      <c r="F17" t="s">
        <v>291</v>
      </c>
      <c r="G17" t="s">
        <v>74</v>
      </c>
      <c r="H17" t="s">
        <v>74</v>
      </c>
      <c r="I17" t="s">
        <v>292</v>
      </c>
      <c r="J17" t="s">
        <v>293</v>
      </c>
      <c r="K17" t="s">
        <v>74</v>
      </c>
      <c r="L17" t="s">
        <v>74</v>
      </c>
      <c r="M17" t="s">
        <v>77</v>
      </c>
      <c r="N17" t="s">
        <v>78</v>
      </c>
      <c r="O17" t="s">
        <v>74</v>
      </c>
      <c r="P17" t="s">
        <v>74</v>
      </c>
      <c r="Q17" t="s">
        <v>74</v>
      </c>
      <c r="R17" t="s">
        <v>74</v>
      </c>
      <c r="S17" t="s">
        <v>74</v>
      </c>
      <c r="T17" t="s">
        <v>74</v>
      </c>
      <c r="U17" t="s">
        <v>74</v>
      </c>
      <c r="V17" t="s">
        <v>74</v>
      </c>
      <c r="W17" t="s">
        <v>294</v>
      </c>
      <c r="X17" t="s">
        <v>295</v>
      </c>
      <c r="Y17" t="s">
        <v>296</v>
      </c>
      <c r="Z17" t="s">
        <v>74</v>
      </c>
      <c r="AA17" t="s">
        <v>74</v>
      </c>
      <c r="AB17" t="s">
        <v>74</v>
      </c>
      <c r="AC17" t="s">
        <v>74</v>
      </c>
      <c r="AD17" t="s">
        <v>74</v>
      </c>
      <c r="AE17" t="s">
        <v>74</v>
      </c>
      <c r="AF17" t="s">
        <v>74</v>
      </c>
      <c r="AG17">
        <v>21</v>
      </c>
      <c r="AH17">
        <v>34</v>
      </c>
      <c r="AI17">
        <v>37</v>
      </c>
      <c r="AJ17">
        <v>0</v>
      </c>
      <c r="AK17">
        <v>3</v>
      </c>
      <c r="AL17" t="s">
        <v>297</v>
      </c>
      <c r="AM17" t="s">
        <v>298</v>
      </c>
      <c r="AN17" t="s">
        <v>299</v>
      </c>
      <c r="AO17" t="s">
        <v>300</v>
      </c>
      <c r="AP17" t="s">
        <v>74</v>
      </c>
      <c r="AQ17" t="s">
        <v>74</v>
      </c>
      <c r="AR17" t="s">
        <v>293</v>
      </c>
      <c r="AS17" t="s">
        <v>301</v>
      </c>
      <c r="AT17" t="s">
        <v>88</v>
      </c>
      <c r="AU17">
        <v>1990</v>
      </c>
      <c r="AV17">
        <v>29</v>
      </c>
      <c r="AW17">
        <v>1</v>
      </c>
      <c r="AX17" t="s">
        <v>74</v>
      </c>
      <c r="AY17" t="s">
        <v>74</v>
      </c>
      <c r="AZ17" t="s">
        <v>74</v>
      </c>
      <c r="BA17" t="s">
        <v>74</v>
      </c>
      <c r="BB17">
        <v>9</v>
      </c>
      <c r="BC17">
        <v>18</v>
      </c>
      <c r="BD17" t="s">
        <v>74</v>
      </c>
      <c r="BE17" t="s">
        <v>302</v>
      </c>
      <c r="BF17" t="str">
        <f>HYPERLINK("http://dx.doi.org/10.2216/i0031-8884-29-1-9.1","http://dx.doi.org/10.2216/i0031-8884-29-1-9.1")</f>
        <v>http://dx.doi.org/10.2216/i0031-8884-29-1-9.1</v>
      </c>
      <c r="BG17" t="s">
        <v>74</v>
      </c>
      <c r="BH17" t="s">
        <v>74</v>
      </c>
      <c r="BI17">
        <v>10</v>
      </c>
      <c r="BJ17" t="s">
        <v>303</v>
      </c>
      <c r="BK17" t="s">
        <v>92</v>
      </c>
      <c r="BL17" t="s">
        <v>303</v>
      </c>
      <c r="BM17" t="s">
        <v>304</v>
      </c>
      <c r="BN17" t="s">
        <v>74</v>
      </c>
      <c r="BO17" t="s">
        <v>74</v>
      </c>
      <c r="BP17" t="s">
        <v>74</v>
      </c>
      <c r="BQ17" t="s">
        <v>74</v>
      </c>
      <c r="BR17" t="s">
        <v>95</v>
      </c>
      <c r="BS17" t="s">
        <v>305</v>
      </c>
      <c r="BT17" t="str">
        <f>HYPERLINK("https%3A%2F%2Fwww.webofscience.com%2Fwos%2Fwoscc%2Ffull-record%2FWOS:A1990CR55800002","View Full Record in Web of Science")</f>
        <v>View Full Record in Web of Science</v>
      </c>
    </row>
    <row r="18" spans="1:72" x14ac:dyDescent="0.15">
      <c r="A18" t="s">
        <v>72</v>
      </c>
      <c r="B18" t="s">
        <v>306</v>
      </c>
      <c r="C18" t="s">
        <v>74</v>
      </c>
      <c r="D18" t="s">
        <v>74</v>
      </c>
      <c r="E18" t="s">
        <v>74</v>
      </c>
      <c r="F18" t="s">
        <v>306</v>
      </c>
      <c r="G18" t="s">
        <v>74</v>
      </c>
      <c r="H18" t="s">
        <v>74</v>
      </c>
      <c r="I18" t="s">
        <v>307</v>
      </c>
      <c r="J18" t="s">
        <v>308</v>
      </c>
      <c r="K18" t="s">
        <v>74</v>
      </c>
      <c r="L18" t="s">
        <v>74</v>
      </c>
      <c r="M18" t="s">
        <v>77</v>
      </c>
      <c r="N18" t="s">
        <v>78</v>
      </c>
      <c r="O18" t="s">
        <v>74</v>
      </c>
      <c r="P18" t="s">
        <v>74</v>
      </c>
      <c r="Q18" t="s">
        <v>74</v>
      </c>
      <c r="R18" t="s">
        <v>74</v>
      </c>
      <c r="S18" t="s">
        <v>74</v>
      </c>
      <c r="T18" t="s">
        <v>74</v>
      </c>
      <c r="U18" t="s">
        <v>74</v>
      </c>
      <c r="V18" t="s">
        <v>74</v>
      </c>
      <c r="W18" t="s">
        <v>309</v>
      </c>
      <c r="X18" t="s">
        <v>310</v>
      </c>
      <c r="Y18" t="s">
        <v>311</v>
      </c>
      <c r="Z18" t="s">
        <v>74</v>
      </c>
      <c r="AA18" t="s">
        <v>74</v>
      </c>
      <c r="AB18" t="s">
        <v>74</v>
      </c>
      <c r="AC18" t="s">
        <v>74</v>
      </c>
      <c r="AD18" t="s">
        <v>74</v>
      </c>
      <c r="AE18" t="s">
        <v>74</v>
      </c>
      <c r="AF18" t="s">
        <v>74</v>
      </c>
      <c r="AG18">
        <v>0</v>
      </c>
      <c r="AH18">
        <v>0</v>
      </c>
      <c r="AI18">
        <v>0</v>
      </c>
      <c r="AJ18">
        <v>0</v>
      </c>
      <c r="AK18">
        <v>0</v>
      </c>
      <c r="AL18" t="s">
        <v>227</v>
      </c>
      <c r="AM18" t="s">
        <v>209</v>
      </c>
      <c r="AN18" t="s">
        <v>228</v>
      </c>
      <c r="AO18" t="s">
        <v>312</v>
      </c>
      <c r="AP18" t="s">
        <v>74</v>
      </c>
      <c r="AQ18" t="s">
        <v>74</v>
      </c>
      <c r="AR18" t="s">
        <v>313</v>
      </c>
      <c r="AS18" t="s">
        <v>314</v>
      </c>
      <c r="AT18" t="s">
        <v>88</v>
      </c>
      <c r="AU18">
        <v>1990</v>
      </c>
      <c r="AV18">
        <v>31</v>
      </c>
      <c r="AW18">
        <v>1</v>
      </c>
      <c r="AX18" t="s">
        <v>74</v>
      </c>
      <c r="AY18" t="s">
        <v>74</v>
      </c>
      <c r="AZ18" t="s">
        <v>74</v>
      </c>
      <c r="BA18" t="s">
        <v>74</v>
      </c>
      <c r="BB18">
        <v>123</v>
      </c>
      <c r="BC18">
        <v>132</v>
      </c>
      <c r="BD18" t="s">
        <v>74</v>
      </c>
      <c r="BE18" t="s">
        <v>74</v>
      </c>
      <c r="BF18" t="s">
        <v>74</v>
      </c>
      <c r="BG18" t="s">
        <v>74</v>
      </c>
      <c r="BH18" t="s">
        <v>74</v>
      </c>
      <c r="BI18">
        <v>10</v>
      </c>
      <c r="BJ18" t="s">
        <v>315</v>
      </c>
      <c r="BK18" t="s">
        <v>92</v>
      </c>
      <c r="BL18" t="s">
        <v>315</v>
      </c>
      <c r="BM18" t="s">
        <v>316</v>
      </c>
      <c r="BN18" t="s">
        <v>74</v>
      </c>
      <c r="BO18" t="s">
        <v>74</v>
      </c>
      <c r="BP18" t="s">
        <v>74</v>
      </c>
      <c r="BQ18" t="s">
        <v>74</v>
      </c>
      <c r="BR18" t="s">
        <v>95</v>
      </c>
      <c r="BS18" t="s">
        <v>317</v>
      </c>
      <c r="BT18" t="str">
        <f>HYPERLINK("https%3A%2F%2Fwww.webofscience.com%2Fwos%2Fwoscc%2Ffull-record%2FWOS:A1990CR57100009","View Full Record in Web of Science")</f>
        <v>View Full Record in Web of Science</v>
      </c>
    </row>
    <row r="19" spans="1:72" x14ac:dyDescent="0.15">
      <c r="A19" t="s">
        <v>72</v>
      </c>
      <c r="B19" t="s">
        <v>318</v>
      </c>
      <c r="C19" t="s">
        <v>74</v>
      </c>
      <c r="D19" t="s">
        <v>74</v>
      </c>
      <c r="E19" t="s">
        <v>74</v>
      </c>
      <c r="F19" t="s">
        <v>318</v>
      </c>
      <c r="G19" t="s">
        <v>74</v>
      </c>
      <c r="H19" t="s">
        <v>74</v>
      </c>
      <c r="I19" t="s">
        <v>319</v>
      </c>
      <c r="J19" t="s">
        <v>320</v>
      </c>
      <c r="K19" t="s">
        <v>74</v>
      </c>
      <c r="L19" t="s">
        <v>74</v>
      </c>
      <c r="M19" t="s">
        <v>77</v>
      </c>
      <c r="N19" t="s">
        <v>78</v>
      </c>
      <c r="O19" t="s">
        <v>74</v>
      </c>
      <c r="P19" t="s">
        <v>74</v>
      </c>
      <c r="Q19" t="s">
        <v>74</v>
      </c>
      <c r="R19" t="s">
        <v>74</v>
      </c>
      <c r="S19" t="s">
        <v>74</v>
      </c>
      <c r="T19" t="s">
        <v>74</v>
      </c>
      <c r="U19" t="s">
        <v>74</v>
      </c>
      <c r="V19" t="s">
        <v>74</v>
      </c>
      <c r="W19" t="s">
        <v>321</v>
      </c>
      <c r="X19" t="s">
        <v>74</v>
      </c>
      <c r="Y19" t="s">
        <v>322</v>
      </c>
      <c r="Z19" t="s">
        <v>74</v>
      </c>
      <c r="AA19" t="s">
        <v>74</v>
      </c>
      <c r="AB19" t="s">
        <v>323</v>
      </c>
      <c r="AC19" t="s">
        <v>74</v>
      </c>
      <c r="AD19" t="s">
        <v>74</v>
      </c>
      <c r="AE19" t="s">
        <v>74</v>
      </c>
      <c r="AF19" t="s">
        <v>74</v>
      </c>
      <c r="AG19">
        <v>45</v>
      </c>
      <c r="AH19">
        <v>93</v>
      </c>
      <c r="AI19">
        <v>95</v>
      </c>
      <c r="AJ19">
        <v>0</v>
      </c>
      <c r="AK19">
        <v>2</v>
      </c>
      <c r="AL19" t="s">
        <v>82</v>
      </c>
      <c r="AM19" t="s">
        <v>83</v>
      </c>
      <c r="AN19" t="s">
        <v>114</v>
      </c>
      <c r="AO19" t="s">
        <v>324</v>
      </c>
      <c r="AP19" t="s">
        <v>74</v>
      </c>
      <c r="AQ19" t="s">
        <v>74</v>
      </c>
      <c r="AR19" t="s">
        <v>325</v>
      </c>
      <c r="AS19" t="s">
        <v>326</v>
      </c>
      <c r="AT19" t="s">
        <v>327</v>
      </c>
      <c r="AU19">
        <v>1990</v>
      </c>
      <c r="AV19">
        <v>95</v>
      </c>
      <c r="AW19" t="s">
        <v>328</v>
      </c>
      <c r="AX19" t="s">
        <v>74</v>
      </c>
      <c r="AY19" t="s">
        <v>74</v>
      </c>
      <c r="AZ19" t="s">
        <v>74</v>
      </c>
      <c r="BA19" t="s">
        <v>74</v>
      </c>
      <c r="BB19">
        <v>1883</v>
      </c>
      <c r="BC19">
        <v>1898</v>
      </c>
      <c r="BD19" t="s">
        <v>74</v>
      </c>
      <c r="BE19" t="s">
        <v>329</v>
      </c>
      <c r="BF19" t="str">
        <f>HYPERLINK("http://dx.doi.org/10.1029/JD095iD02p01883","http://dx.doi.org/10.1029/JD095iD02p01883")</f>
        <v>http://dx.doi.org/10.1029/JD095iD02p01883</v>
      </c>
      <c r="BG19" t="s">
        <v>74</v>
      </c>
      <c r="BH19" t="s">
        <v>74</v>
      </c>
      <c r="BI19">
        <v>16</v>
      </c>
      <c r="BJ19" t="s">
        <v>330</v>
      </c>
      <c r="BK19" t="s">
        <v>92</v>
      </c>
      <c r="BL19" t="s">
        <v>330</v>
      </c>
      <c r="BM19" t="s">
        <v>331</v>
      </c>
      <c r="BN19" t="s">
        <v>74</v>
      </c>
      <c r="BO19" t="s">
        <v>74</v>
      </c>
      <c r="BP19" t="s">
        <v>74</v>
      </c>
      <c r="BQ19" t="s">
        <v>74</v>
      </c>
      <c r="BR19" t="s">
        <v>95</v>
      </c>
      <c r="BS19" t="s">
        <v>332</v>
      </c>
      <c r="BT19" t="str">
        <f>HYPERLINK("https%3A%2F%2Fwww.webofscience.com%2Fwos%2Fwoscc%2Ffull-record%2FWOS:A1990CP91400010","View Full Record in Web of Science")</f>
        <v>View Full Record in Web of Science</v>
      </c>
    </row>
    <row r="20" spans="1:72" x14ac:dyDescent="0.15">
      <c r="A20" t="s">
        <v>72</v>
      </c>
      <c r="B20" t="s">
        <v>333</v>
      </c>
      <c r="C20" t="s">
        <v>74</v>
      </c>
      <c r="D20" t="s">
        <v>74</v>
      </c>
      <c r="E20" t="s">
        <v>74</v>
      </c>
      <c r="F20" t="s">
        <v>333</v>
      </c>
      <c r="G20" t="s">
        <v>74</v>
      </c>
      <c r="H20" t="s">
        <v>74</v>
      </c>
      <c r="I20" t="s">
        <v>334</v>
      </c>
      <c r="J20" t="s">
        <v>320</v>
      </c>
      <c r="K20" t="s">
        <v>74</v>
      </c>
      <c r="L20" t="s">
        <v>74</v>
      </c>
      <c r="M20" t="s">
        <v>77</v>
      </c>
      <c r="N20" t="s">
        <v>78</v>
      </c>
      <c r="O20" t="s">
        <v>74</v>
      </c>
      <c r="P20" t="s">
        <v>74</v>
      </c>
      <c r="Q20" t="s">
        <v>74</v>
      </c>
      <c r="R20" t="s">
        <v>74</v>
      </c>
      <c r="S20" t="s">
        <v>74</v>
      </c>
      <c r="T20" t="s">
        <v>74</v>
      </c>
      <c r="U20" t="s">
        <v>74</v>
      </c>
      <c r="V20" t="s">
        <v>74</v>
      </c>
      <c r="W20" t="s">
        <v>335</v>
      </c>
      <c r="X20" t="s">
        <v>336</v>
      </c>
      <c r="Y20" t="s">
        <v>337</v>
      </c>
      <c r="Z20" t="s">
        <v>74</v>
      </c>
      <c r="AA20" t="s">
        <v>74</v>
      </c>
      <c r="AB20" t="s">
        <v>74</v>
      </c>
      <c r="AC20" t="s">
        <v>74</v>
      </c>
      <c r="AD20" t="s">
        <v>74</v>
      </c>
      <c r="AE20" t="s">
        <v>74</v>
      </c>
      <c r="AF20" t="s">
        <v>74</v>
      </c>
      <c r="AG20">
        <v>67</v>
      </c>
      <c r="AH20">
        <v>18</v>
      </c>
      <c r="AI20">
        <v>18</v>
      </c>
      <c r="AJ20">
        <v>0</v>
      </c>
      <c r="AK20">
        <v>3</v>
      </c>
      <c r="AL20" t="s">
        <v>82</v>
      </c>
      <c r="AM20" t="s">
        <v>83</v>
      </c>
      <c r="AN20" t="s">
        <v>114</v>
      </c>
      <c r="AO20" t="s">
        <v>324</v>
      </c>
      <c r="AP20" t="s">
        <v>74</v>
      </c>
      <c r="AQ20" t="s">
        <v>74</v>
      </c>
      <c r="AR20" t="s">
        <v>325</v>
      </c>
      <c r="AS20" t="s">
        <v>326</v>
      </c>
      <c r="AT20" t="s">
        <v>327</v>
      </c>
      <c r="AU20">
        <v>1990</v>
      </c>
      <c r="AV20">
        <v>95</v>
      </c>
      <c r="AW20" t="s">
        <v>328</v>
      </c>
      <c r="AX20" t="s">
        <v>74</v>
      </c>
      <c r="AY20" t="s">
        <v>74</v>
      </c>
      <c r="AZ20" t="s">
        <v>74</v>
      </c>
      <c r="BA20" t="s">
        <v>74</v>
      </c>
      <c r="BB20">
        <v>1899</v>
      </c>
      <c r="BC20">
        <v>1908</v>
      </c>
      <c r="BD20" t="s">
        <v>74</v>
      </c>
      <c r="BE20" t="s">
        <v>338</v>
      </c>
      <c r="BF20" t="str">
        <f>HYPERLINK("http://dx.doi.org/10.1029/JD095iD02p01899","http://dx.doi.org/10.1029/JD095iD02p01899")</f>
        <v>http://dx.doi.org/10.1029/JD095iD02p01899</v>
      </c>
      <c r="BG20" t="s">
        <v>74</v>
      </c>
      <c r="BH20" t="s">
        <v>74</v>
      </c>
      <c r="BI20">
        <v>10</v>
      </c>
      <c r="BJ20" t="s">
        <v>330</v>
      </c>
      <c r="BK20" t="s">
        <v>92</v>
      </c>
      <c r="BL20" t="s">
        <v>330</v>
      </c>
      <c r="BM20" t="s">
        <v>331</v>
      </c>
      <c r="BN20" t="s">
        <v>74</v>
      </c>
      <c r="BO20" t="s">
        <v>74</v>
      </c>
      <c r="BP20" t="s">
        <v>74</v>
      </c>
      <c r="BQ20" t="s">
        <v>74</v>
      </c>
      <c r="BR20" t="s">
        <v>95</v>
      </c>
      <c r="BS20" t="s">
        <v>339</v>
      </c>
      <c r="BT20" t="str">
        <f>HYPERLINK("https%3A%2F%2Fwww.webofscience.com%2Fwos%2Fwoscc%2Ffull-record%2FWOS:A1990CP91400011","View Full Record in Web of Science")</f>
        <v>View Full Record in Web of Science</v>
      </c>
    </row>
    <row r="21" spans="1:72" x14ac:dyDescent="0.15">
      <c r="A21" t="s">
        <v>72</v>
      </c>
      <c r="B21" t="s">
        <v>340</v>
      </c>
      <c r="C21" t="s">
        <v>74</v>
      </c>
      <c r="D21" t="s">
        <v>74</v>
      </c>
      <c r="E21" t="s">
        <v>74</v>
      </c>
      <c r="F21" t="s">
        <v>340</v>
      </c>
      <c r="G21" t="s">
        <v>74</v>
      </c>
      <c r="H21" t="s">
        <v>74</v>
      </c>
      <c r="I21" t="s">
        <v>341</v>
      </c>
      <c r="J21" t="s">
        <v>342</v>
      </c>
      <c r="K21" t="s">
        <v>74</v>
      </c>
      <c r="L21" t="s">
        <v>74</v>
      </c>
      <c r="M21" t="s">
        <v>77</v>
      </c>
      <c r="N21" t="s">
        <v>78</v>
      </c>
      <c r="O21" t="s">
        <v>74</v>
      </c>
      <c r="P21" t="s">
        <v>74</v>
      </c>
      <c r="Q21" t="s">
        <v>74</v>
      </c>
      <c r="R21" t="s">
        <v>74</v>
      </c>
      <c r="S21" t="s">
        <v>74</v>
      </c>
      <c r="T21" t="s">
        <v>74</v>
      </c>
      <c r="U21" t="s">
        <v>74</v>
      </c>
      <c r="V21" t="s">
        <v>74</v>
      </c>
      <c r="W21" t="s">
        <v>343</v>
      </c>
      <c r="X21" t="s">
        <v>344</v>
      </c>
      <c r="Y21" t="s">
        <v>345</v>
      </c>
      <c r="Z21" t="s">
        <v>74</v>
      </c>
      <c r="AA21" t="s">
        <v>74</v>
      </c>
      <c r="AB21" t="s">
        <v>74</v>
      </c>
      <c r="AC21" t="s">
        <v>74</v>
      </c>
      <c r="AD21" t="s">
        <v>74</v>
      </c>
      <c r="AE21" t="s">
        <v>74</v>
      </c>
      <c r="AF21" t="s">
        <v>74</v>
      </c>
      <c r="AG21">
        <v>21</v>
      </c>
      <c r="AH21">
        <v>83</v>
      </c>
      <c r="AI21">
        <v>92</v>
      </c>
      <c r="AJ21">
        <v>0</v>
      </c>
      <c r="AK21">
        <v>4</v>
      </c>
      <c r="AL21" t="s">
        <v>82</v>
      </c>
      <c r="AM21" t="s">
        <v>83</v>
      </c>
      <c r="AN21" t="s">
        <v>114</v>
      </c>
      <c r="AO21" t="s">
        <v>346</v>
      </c>
      <c r="AP21" t="s">
        <v>347</v>
      </c>
      <c r="AQ21" t="s">
        <v>74</v>
      </c>
      <c r="AR21" t="s">
        <v>348</v>
      </c>
      <c r="AS21" t="s">
        <v>349</v>
      </c>
      <c r="AT21" t="s">
        <v>350</v>
      </c>
      <c r="AU21">
        <v>1990</v>
      </c>
      <c r="AV21">
        <v>95</v>
      </c>
      <c r="AW21" t="s">
        <v>351</v>
      </c>
      <c r="AX21" t="s">
        <v>74</v>
      </c>
      <c r="AY21" t="s">
        <v>74</v>
      </c>
      <c r="AZ21" t="s">
        <v>74</v>
      </c>
      <c r="BA21" t="s">
        <v>74</v>
      </c>
      <c r="BB21">
        <v>1741</v>
      </c>
      <c r="BC21">
        <v>1755</v>
      </c>
      <c r="BD21" t="s">
        <v>74</v>
      </c>
      <c r="BE21" t="s">
        <v>352</v>
      </c>
      <c r="BF21" t="str">
        <f>HYPERLINK("http://dx.doi.org/10.1029/JC095iC02p01741","http://dx.doi.org/10.1029/JC095iC02p01741")</f>
        <v>http://dx.doi.org/10.1029/JC095iC02p01741</v>
      </c>
      <c r="BG21" t="s">
        <v>74</v>
      </c>
      <c r="BH21" t="s">
        <v>74</v>
      </c>
      <c r="BI21">
        <v>15</v>
      </c>
      <c r="BJ21" t="s">
        <v>196</v>
      </c>
      <c r="BK21" t="s">
        <v>92</v>
      </c>
      <c r="BL21" t="s">
        <v>196</v>
      </c>
      <c r="BM21" t="s">
        <v>353</v>
      </c>
      <c r="BN21" t="s">
        <v>74</v>
      </c>
      <c r="BO21" t="s">
        <v>74</v>
      </c>
      <c r="BP21" t="s">
        <v>74</v>
      </c>
      <c r="BQ21" t="s">
        <v>74</v>
      </c>
      <c r="BR21" t="s">
        <v>95</v>
      </c>
      <c r="BS21" t="s">
        <v>354</v>
      </c>
      <c r="BT21" t="str">
        <f>HYPERLINK("https%3A%2F%2Fwww.webofscience.com%2Fwos%2Fwoscc%2Ffull-record%2FWOS:A1990CP31100021","View Full Record in Web of Science")</f>
        <v>View Full Record in Web of Science</v>
      </c>
    </row>
    <row r="22" spans="1:72" x14ac:dyDescent="0.15">
      <c r="A22" t="s">
        <v>72</v>
      </c>
      <c r="B22" t="s">
        <v>355</v>
      </c>
      <c r="C22" t="s">
        <v>74</v>
      </c>
      <c r="D22" t="s">
        <v>74</v>
      </c>
      <c r="E22" t="s">
        <v>74</v>
      </c>
      <c r="F22" t="s">
        <v>355</v>
      </c>
      <c r="G22" t="s">
        <v>74</v>
      </c>
      <c r="H22" t="s">
        <v>74</v>
      </c>
      <c r="I22" t="s">
        <v>356</v>
      </c>
      <c r="J22" t="s">
        <v>357</v>
      </c>
      <c r="K22" t="s">
        <v>74</v>
      </c>
      <c r="L22" t="s">
        <v>74</v>
      </c>
      <c r="M22" t="s">
        <v>77</v>
      </c>
      <c r="N22" t="s">
        <v>78</v>
      </c>
      <c r="O22" t="s">
        <v>74</v>
      </c>
      <c r="P22" t="s">
        <v>74</v>
      </c>
      <c r="Q22" t="s">
        <v>74</v>
      </c>
      <c r="R22" t="s">
        <v>74</v>
      </c>
      <c r="S22" t="s">
        <v>74</v>
      </c>
      <c r="T22" t="s">
        <v>74</v>
      </c>
      <c r="U22" t="s">
        <v>74</v>
      </c>
      <c r="V22" t="s">
        <v>74</v>
      </c>
      <c r="W22" t="s">
        <v>74</v>
      </c>
      <c r="X22" t="s">
        <v>74</v>
      </c>
      <c r="Y22" t="s">
        <v>358</v>
      </c>
      <c r="Z22" t="s">
        <v>74</v>
      </c>
      <c r="AA22" t="s">
        <v>359</v>
      </c>
      <c r="AB22" t="s">
        <v>74</v>
      </c>
      <c r="AC22" t="s">
        <v>74</v>
      </c>
      <c r="AD22" t="s">
        <v>74</v>
      </c>
      <c r="AE22" t="s">
        <v>74</v>
      </c>
      <c r="AF22" t="s">
        <v>74</v>
      </c>
      <c r="AG22">
        <v>23</v>
      </c>
      <c r="AH22">
        <v>38</v>
      </c>
      <c r="AI22">
        <v>39</v>
      </c>
      <c r="AJ22">
        <v>0</v>
      </c>
      <c r="AK22">
        <v>3</v>
      </c>
      <c r="AL22" t="s">
        <v>360</v>
      </c>
      <c r="AM22" t="s">
        <v>361</v>
      </c>
      <c r="AN22" t="s">
        <v>362</v>
      </c>
      <c r="AO22" t="s">
        <v>363</v>
      </c>
      <c r="AP22" t="s">
        <v>74</v>
      </c>
      <c r="AQ22" t="s">
        <v>74</v>
      </c>
      <c r="AR22" t="s">
        <v>357</v>
      </c>
      <c r="AS22" t="s">
        <v>364</v>
      </c>
      <c r="AT22" t="s">
        <v>350</v>
      </c>
      <c r="AU22">
        <v>1990</v>
      </c>
      <c r="AV22">
        <v>343</v>
      </c>
      <c r="AW22">
        <v>6259</v>
      </c>
      <c r="AX22" t="s">
        <v>74</v>
      </c>
      <c r="AY22" t="s">
        <v>74</v>
      </c>
      <c r="AZ22" t="s">
        <v>74</v>
      </c>
      <c r="BA22" t="s">
        <v>74</v>
      </c>
      <c r="BB22">
        <v>627</v>
      </c>
      <c r="BC22">
        <v>629</v>
      </c>
      <c r="BD22" t="s">
        <v>74</v>
      </c>
      <c r="BE22" t="s">
        <v>365</v>
      </c>
      <c r="BF22" t="str">
        <f>HYPERLINK("http://dx.doi.org/10.1038/343627a0","http://dx.doi.org/10.1038/343627a0")</f>
        <v>http://dx.doi.org/10.1038/343627a0</v>
      </c>
      <c r="BG22" t="s">
        <v>74</v>
      </c>
      <c r="BH22" t="s">
        <v>74</v>
      </c>
      <c r="BI22">
        <v>3</v>
      </c>
      <c r="BJ22" t="s">
        <v>366</v>
      </c>
      <c r="BK22" t="s">
        <v>92</v>
      </c>
      <c r="BL22" t="s">
        <v>367</v>
      </c>
      <c r="BM22" t="s">
        <v>368</v>
      </c>
      <c r="BN22" t="s">
        <v>74</v>
      </c>
      <c r="BO22" t="s">
        <v>74</v>
      </c>
      <c r="BP22" t="s">
        <v>74</v>
      </c>
      <c r="BQ22" t="s">
        <v>74</v>
      </c>
      <c r="BR22" t="s">
        <v>95</v>
      </c>
      <c r="BS22" t="s">
        <v>369</v>
      </c>
      <c r="BT22" t="str">
        <f>HYPERLINK("https%3A%2F%2Fwww.webofscience.com%2Fwos%2Fwoscc%2Ffull-record%2FWOS:A1990CN98900057","View Full Record in Web of Science")</f>
        <v>View Full Record in Web of Science</v>
      </c>
    </row>
    <row r="23" spans="1:72" x14ac:dyDescent="0.15">
      <c r="A23" t="s">
        <v>72</v>
      </c>
      <c r="B23" t="s">
        <v>370</v>
      </c>
      <c r="C23" t="s">
        <v>74</v>
      </c>
      <c r="D23" t="s">
        <v>74</v>
      </c>
      <c r="E23" t="s">
        <v>74</v>
      </c>
      <c r="F23" t="s">
        <v>370</v>
      </c>
      <c r="G23" t="s">
        <v>74</v>
      </c>
      <c r="H23" t="s">
        <v>74</v>
      </c>
      <c r="I23" t="s">
        <v>371</v>
      </c>
      <c r="J23" t="s">
        <v>357</v>
      </c>
      <c r="K23" t="s">
        <v>74</v>
      </c>
      <c r="L23" t="s">
        <v>74</v>
      </c>
      <c r="M23" t="s">
        <v>77</v>
      </c>
      <c r="N23" t="s">
        <v>110</v>
      </c>
      <c r="O23" t="s">
        <v>74</v>
      </c>
      <c r="P23" t="s">
        <v>74</v>
      </c>
      <c r="Q23" t="s">
        <v>74</v>
      </c>
      <c r="R23" t="s">
        <v>74</v>
      </c>
      <c r="S23" t="s">
        <v>74</v>
      </c>
      <c r="T23" t="s">
        <v>74</v>
      </c>
      <c r="U23" t="s">
        <v>74</v>
      </c>
      <c r="V23" t="s">
        <v>74</v>
      </c>
      <c r="W23" t="s">
        <v>74</v>
      </c>
      <c r="X23" t="s">
        <v>74</v>
      </c>
      <c r="Y23" t="s">
        <v>74</v>
      </c>
      <c r="Z23" t="s">
        <v>74</v>
      </c>
      <c r="AA23" t="s">
        <v>74</v>
      </c>
      <c r="AB23" t="s">
        <v>74</v>
      </c>
      <c r="AC23" t="s">
        <v>74</v>
      </c>
      <c r="AD23" t="s">
        <v>74</v>
      </c>
      <c r="AE23" t="s">
        <v>74</v>
      </c>
      <c r="AF23" t="s">
        <v>74</v>
      </c>
      <c r="AG23">
        <v>0</v>
      </c>
      <c r="AH23">
        <v>0</v>
      </c>
      <c r="AI23">
        <v>0</v>
      </c>
      <c r="AJ23">
        <v>0</v>
      </c>
      <c r="AK23">
        <v>0</v>
      </c>
      <c r="AL23" t="s">
        <v>360</v>
      </c>
      <c r="AM23" t="s">
        <v>361</v>
      </c>
      <c r="AN23" t="s">
        <v>362</v>
      </c>
      <c r="AO23" t="s">
        <v>363</v>
      </c>
      <c r="AP23" t="s">
        <v>74</v>
      </c>
      <c r="AQ23" t="s">
        <v>74</v>
      </c>
      <c r="AR23" t="s">
        <v>357</v>
      </c>
      <c r="AS23" t="s">
        <v>364</v>
      </c>
      <c r="AT23" t="s">
        <v>372</v>
      </c>
      <c r="AU23">
        <v>1990</v>
      </c>
      <c r="AV23">
        <v>343</v>
      </c>
      <c r="AW23">
        <v>6258</v>
      </c>
      <c r="AX23" t="s">
        <v>74</v>
      </c>
      <c r="AY23" t="s">
        <v>74</v>
      </c>
      <c r="AZ23" t="s">
        <v>74</v>
      </c>
      <c r="BA23" t="s">
        <v>74</v>
      </c>
      <c r="BB23">
        <v>501</v>
      </c>
      <c r="BC23">
        <v>501</v>
      </c>
      <c r="BD23" t="s">
        <v>74</v>
      </c>
      <c r="BE23" t="s">
        <v>373</v>
      </c>
      <c r="BF23" t="str">
        <f>HYPERLINK("http://dx.doi.org/10.1038/343501b0","http://dx.doi.org/10.1038/343501b0")</f>
        <v>http://dx.doi.org/10.1038/343501b0</v>
      </c>
      <c r="BG23" t="s">
        <v>74</v>
      </c>
      <c r="BH23" t="s">
        <v>74</v>
      </c>
      <c r="BI23">
        <v>1</v>
      </c>
      <c r="BJ23" t="s">
        <v>366</v>
      </c>
      <c r="BK23" t="s">
        <v>92</v>
      </c>
      <c r="BL23" t="s">
        <v>367</v>
      </c>
      <c r="BM23" t="s">
        <v>374</v>
      </c>
      <c r="BN23" t="s">
        <v>74</v>
      </c>
      <c r="BO23" t="s">
        <v>261</v>
      </c>
      <c r="BP23" t="s">
        <v>74</v>
      </c>
      <c r="BQ23" t="s">
        <v>74</v>
      </c>
      <c r="BR23" t="s">
        <v>95</v>
      </c>
      <c r="BS23" t="s">
        <v>375</v>
      </c>
      <c r="BT23" t="str">
        <f>HYPERLINK("https%3A%2F%2Fwww.webofscience.com%2Fwos%2Fwoscc%2Ffull-record%2FWOS:A1990CM83000021","View Full Record in Web of Science")</f>
        <v>View Full Record in Web of Science</v>
      </c>
    </row>
    <row r="24" spans="1:72" x14ac:dyDescent="0.15">
      <c r="A24" t="s">
        <v>72</v>
      </c>
      <c r="B24" t="s">
        <v>376</v>
      </c>
      <c r="C24" t="s">
        <v>74</v>
      </c>
      <c r="D24" t="s">
        <v>74</v>
      </c>
      <c r="E24" t="s">
        <v>74</v>
      </c>
      <c r="F24" t="s">
        <v>376</v>
      </c>
      <c r="G24" t="s">
        <v>74</v>
      </c>
      <c r="H24" t="s">
        <v>74</v>
      </c>
      <c r="I24" t="s">
        <v>377</v>
      </c>
      <c r="J24" t="s">
        <v>378</v>
      </c>
      <c r="K24" t="s">
        <v>74</v>
      </c>
      <c r="L24" t="s">
        <v>74</v>
      </c>
      <c r="M24" t="s">
        <v>77</v>
      </c>
      <c r="N24" t="s">
        <v>78</v>
      </c>
      <c r="O24" t="s">
        <v>74</v>
      </c>
      <c r="P24" t="s">
        <v>74</v>
      </c>
      <c r="Q24" t="s">
        <v>74</v>
      </c>
      <c r="R24" t="s">
        <v>74</v>
      </c>
      <c r="S24" t="s">
        <v>74</v>
      </c>
      <c r="T24" t="s">
        <v>74</v>
      </c>
      <c r="U24" t="s">
        <v>74</v>
      </c>
      <c r="V24" t="s">
        <v>74</v>
      </c>
      <c r="W24" t="s">
        <v>379</v>
      </c>
      <c r="X24" t="s">
        <v>380</v>
      </c>
      <c r="Y24" t="s">
        <v>381</v>
      </c>
      <c r="Z24" t="s">
        <v>74</v>
      </c>
      <c r="AA24" t="s">
        <v>74</v>
      </c>
      <c r="AB24" t="s">
        <v>74</v>
      </c>
      <c r="AC24" t="s">
        <v>74</v>
      </c>
      <c r="AD24" t="s">
        <v>74</v>
      </c>
      <c r="AE24" t="s">
        <v>74</v>
      </c>
      <c r="AF24" t="s">
        <v>74</v>
      </c>
      <c r="AG24">
        <v>9</v>
      </c>
      <c r="AH24">
        <v>25</v>
      </c>
      <c r="AI24">
        <v>25</v>
      </c>
      <c r="AJ24">
        <v>1</v>
      </c>
      <c r="AK24">
        <v>3</v>
      </c>
      <c r="AL24" t="s">
        <v>382</v>
      </c>
      <c r="AM24" t="s">
        <v>383</v>
      </c>
      <c r="AN24" t="s">
        <v>384</v>
      </c>
      <c r="AO24" t="s">
        <v>385</v>
      </c>
      <c r="AP24" t="s">
        <v>74</v>
      </c>
      <c r="AQ24" t="s">
        <v>74</v>
      </c>
      <c r="AR24" t="s">
        <v>386</v>
      </c>
      <c r="AS24" t="s">
        <v>387</v>
      </c>
      <c r="AT24" t="s">
        <v>388</v>
      </c>
      <c r="AU24">
        <v>1990</v>
      </c>
      <c r="AV24">
        <v>22</v>
      </c>
      <c r="AW24">
        <v>1</v>
      </c>
      <c r="AX24" t="s">
        <v>74</v>
      </c>
      <c r="AY24" t="s">
        <v>74</v>
      </c>
      <c r="AZ24" t="s">
        <v>74</v>
      </c>
      <c r="BA24" t="s">
        <v>74</v>
      </c>
      <c r="BB24">
        <v>108</v>
      </c>
      <c r="BC24">
        <v>113</v>
      </c>
      <c r="BD24" t="s">
        <v>74</v>
      </c>
      <c r="BE24" t="s">
        <v>389</v>
      </c>
      <c r="BF24" t="str">
        <f>HYPERLINK("http://dx.doi.org/10.2307/1551725","http://dx.doi.org/10.2307/1551725")</f>
        <v>http://dx.doi.org/10.2307/1551725</v>
      </c>
      <c r="BG24" t="s">
        <v>74</v>
      </c>
      <c r="BH24" t="s">
        <v>74</v>
      </c>
      <c r="BI24">
        <v>6</v>
      </c>
      <c r="BJ24" t="s">
        <v>390</v>
      </c>
      <c r="BK24" t="s">
        <v>92</v>
      </c>
      <c r="BL24" t="s">
        <v>391</v>
      </c>
      <c r="BM24" t="s">
        <v>392</v>
      </c>
      <c r="BN24" t="s">
        <v>74</v>
      </c>
      <c r="BO24" t="s">
        <v>74</v>
      </c>
      <c r="BP24" t="s">
        <v>74</v>
      </c>
      <c r="BQ24" t="s">
        <v>74</v>
      </c>
      <c r="BR24" t="s">
        <v>95</v>
      </c>
      <c r="BS24" t="s">
        <v>393</v>
      </c>
      <c r="BT24" t="str">
        <f>HYPERLINK("https%3A%2F%2Fwww.webofscience.com%2Fwos%2Fwoscc%2Ffull-record%2FWOS:A1990CQ32100010","View Full Record in Web of Science")</f>
        <v>View Full Record in Web of Science</v>
      </c>
    </row>
    <row r="25" spans="1:72" x14ac:dyDescent="0.15">
      <c r="A25" t="s">
        <v>72</v>
      </c>
      <c r="B25" t="s">
        <v>394</v>
      </c>
      <c r="C25" t="s">
        <v>74</v>
      </c>
      <c r="D25" t="s">
        <v>74</v>
      </c>
      <c r="E25" t="s">
        <v>74</v>
      </c>
      <c r="F25" t="s">
        <v>394</v>
      </c>
      <c r="G25" t="s">
        <v>74</v>
      </c>
      <c r="H25" t="s">
        <v>74</v>
      </c>
      <c r="I25" t="s">
        <v>395</v>
      </c>
      <c r="J25" t="s">
        <v>396</v>
      </c>
      <c r="K25" t="s">
        <v>74</v>
      </c>
      <c r="L25" t="s">
        <v>74</v>
      </c>
      <c r="M25" t="s">
        <v>77</v>
      </c>
      <c r="N25" t="s">
        <v>78</v>
      </c>
      <c r="O25" t="s">
        <v>74</v>
      </c>
      <c r="P25" t="s">
        <v>74</v>
      </c>
      <c r="Q25" t="s">
        <v>74</v>
      </c>
      <c r="R25" t="s">
        <v>74</v>
      </c>
      <c r="S25" t="s">
        <v>74</v>
      </c>
      <c r="T25" t="s">
        <v>74</v>
      </c>
      <c r="U25" t="s">
        <v>74</v>
      </c>
      <c r="V25" t="s">
        <v>74</v>
      </c>
      <c r="W25" t="s">
        <v>74</v>
      </c>
      <c r="X25" t="s">
        <v>74</v>
      </c>
      <c r="Y25" t="s">
        <v>397</v>
      </c>
      <c r="Z25" t="s">
        <v>74</v>
      </c>
      <c r="AA25" t="s">
        <v>74</v>
      </c>
      <c r="AB25" t="s">
        <v>74</v>
      </c>
      <c r="AC25" t="s">
        <v>74</v>
      </c>
      <c r="AD25" t="s">
        <v>74</v>
      </c>
      <c r="AE25" t="s">
        <v>74</v>
      </c>
      <c r="AF25" t="s">
        <v>74</v>
      </c>
      <c r="AG25">
        <v>13</v>
      </c>
      <c r="AH25">
        <v>8</v>
      </c>
      <c r="AI25">
        <v>9</v>
      </c>
      <c r="AJ25">
        <v>0</v>
      </c>
      <c r="AK25">
        <v>0</v>
      </c>
      <c r="AL25" t="s">
        <v>267</v>
      </c>
      <c r="AM25" t="s">
        <v>268</v>
      </c>
      <c r="AN25" t="s">
        <v>269</v>
      </c>
      <c r="AO25" t="s">
        <v>398</v>
      </c>
      <c r="AP25" t="s">
        <v>74</v>
      </c>
      <c r="AQ25" t="s">
        <v>74</v>
      </c>
      <c r="AR25" t="s">
        <v>399</v>
      </c>
      <c r="AS25" t="s">
        <v>400</v>
      </c>
      <c r="AT25" t="s">
        <v>388</v>
      </c>
      <c r="AU25">
        <v>1990</v>
      </c>
      <c r="AV25">
        <v>17</v>
      </c>
      <c r="AW25">
        <v>3</v>
      </c>
      <c r="AX25" t="s">
        <v>74</v>
      </c>
      <c r="AY25" t="s">
        <v>74</v>
      </c>
      <c r="AZ25" t="s">
        <v>74</v>
      </c>
      <c r="BA25" t="s">
        <v>74</v>
      </c>
      <c r="BB25">
        <v>301</v>
      </c>
      <c r="BC25">
        <v>307</v>
      </c>
      <c r="BD25" t="s">
        <v>74</v>
      </c>
      <c r="BE25" t="s">
        <v>401</v>
      </c>
      <c r="BF25" t="str">
        <f>HYPERLINK("http://dx.doi.org/10.1016/S0165-232X(05)80008-4","http://dx.doi.org/10.1016/S0165-232X(05)80008-4")</f>
        <v>http://dx.doi.org/10.1016/S0165-232X(05)80008-4</v>
      </c>
      <c r="BG25" t="s">
        <v>74</v>
      </c>
      <c r="BH25" t="s">
        <v>74</v>
      </c>
      <c r="BI25">
        <v>7</v>
      </c>
      <c r="BJ25" t="s">
        <v>402</v>
      </c>
      <c r="BK25" t="s">
        <v>92</v>
      </c>
      <c r="BL25" t="s">
        <v>403</v>
      </c>
      <c r="BM25" t="s">
        <v>404</v>
      </c>
      <c r="BN25" t="s">
        <v>74</v>
      </c>
      <c r="BO25" t="s">
        <v>74</v>
      </c>
      <c r="BP25" t="s">
        <v>74</v>
      </c>
      <c r="BQ25" t="s">
        <v>74</v>
      </c>
      <c r="BR25" t="s">
        <v>95</v>
      </c>
      <c r="BS25" t="s">
        <v>405</v>
      </c>
      <c r="BT25" t="str">
        <f>HYPERLINK("https%3A%2F%2Fwww.webofscience.com%2Fwos%2Fwoscc%2Ffull-record%2FWOS:A1990CT44900008","View Full Record in Web of Science")</f>
        <v>View Full Record in Web of Science</v>
      </c>
    </row>
    <row r="26" spans="1:72" x14ac:dyDescent="0.15">
      <c r="A26" t="s">
        <v>72</v>
      </c>
      <c r="B26" t="s">
        <v>406</v>
      </c>
      <c r="C26" t="s">
        <v>74</v>
      </c>
      <c r="D26" t="s">
        <v>74</v>
      </c>
      <c r="E26" t="s">
        <v>74</v>
      </c>
      <c r="F26" t="s">
        <v>406</v>
      </c>
      <c r="G26" t="s">
        <v>74</v>
      </c>
      <c r="H26" t="s">
        <v>74</v>
      </c>
      <c r="I26" t="s">
        <v>407</v>
      </c>
      <c r="J26" t="s">
        <v>170</v>
      </c>
      <c r="K26" t="s">
        <v>74</v>
      </c>
      <c r="L26" t="s">
        <v>74</v>
      </c>
      <c r="M26" t="s">
        <v>171</v>
      </c>
      <c r="N26" t="s">
        <v>78</v>
      </c>
      <c r="O26" t="s">
        <v>74</v>
      </c>
      <c r="P26" t="s">
        <v>74</v>
      </c>
      <c r="Q26" t="s">
        <v>74</v>
      </c>
      <c r="R26" t="s">
        <v>74</v>
      </c>
      <c r="S26" t="s">
        <v>74</v>
      </c>
      <c r="T26" t="s">
        <v>74</v>
      </c>
      <c r="U26" t="s">
        <v>74</v>
      </c>
      <c r="V26" t="s">
        <v>74</v>
      </c>
      <c r="W26" t="s">
        <v>74</v>
      </c>
      <c r="X26" t="s">
        <v>74</v>
      </c>
      <c r="Y26" t="s">
        <v>408</v>
      </c>
      <c r="Z26" t="s">
        <v>74</v>
      </c>
      <c r="AA26" t="s">
        <v>74</v>
      </c>
      <c r="AB26" t="s">
        <v>74</v>
      </c>
      <c r="AC26" t="s">
        <v>74</v>
      </c>
      <c r="AD26" t="s">
        <v>74</v>
      </c>
      <c r="AE26" t="s">
        <v>74</v>
      </c>
      <c r="AF26" t="s">
        <v>74</v>
      </c>
      <c r="AG26">
        <v>7</v>
      </c>
      <c r="AH26">
        <v>1</v>
      </c>
      <c r="AI26">
        <v>1</v>
      </c>
      <c r="AJ26">
        <v>0</v>
      </c>
      <c r="AK26">
        <v>0</v>
      </c>
      <c r="AL26" t="s">
        <v>173</v>
      </c>
      <c r="AM26" t="s">
        <v>174</v>
      </c>
      <c r="AN26" t="s">
        <v>175</v>
      </c>
      <c r="AO26" t="s">
        <v>176</v>
      </c>
      <c r="AP26" t="s">
        <v>74</v>
      </c>
      <c r="AQ26" t="s">
        <v>74</v>
      </c>
      <c r="AR26" t="s">
        <v>177</v>
      </c>
      <c r="AS26" t="s">
        <v>74</v>
      </c>
      <c r="AT26" t="s">
        <v>388</v>
      </c>
      <c r="AU26">
        <v>1990</v>
      </c>
      <c r="AV26">
        <v>26</v>
      </c>
      <c r="AW26">
        <v>2</v>
      </c>
      <c r="AX26" t="s">
        <v>74</v>
      </c>
      <c r="AY26" t="s">
        <v>74</v>
      </c>
      <c r="AZ26" t="s">
        <v>74</v>
      </c>
      <c r="BA26" t="s">
        <v>74</v>
      </c>
      <c r="BB26">
        <v>143</v>
      </c>
      <c r="BC26">
        <v>149</v>
      </c>
      <c r="BD26" t="s">
        <v>74</v>
      </c>
      <c r="BE26" t="s">
        <v>74</v>
      </c>
      <c r="BF26" t="s">
        <v>74</v>
      </c>
      <c r="BG26" t="s">
        <v>74</v>
      </c>
      <c r="BH26" t="s">
        <v>74</v>
      </c>
      <c r="BI26">
        <v>7</v>
      </c>
      <c r="BJ26" t="s">
        <v>178</v>
      </c>
      <c r="BK26" t="s">
        <v>92</v>
      </c>
      <c r="BL26" t="s">
        <v>178</v>
      </c>
      <c r="BM26" t="s">
        <v>409</v>
      </c>
      <c r="BN26" t="s">
        <v>74</v>
      </c>
      <c r="BO26" t="s">
        <v>74</v>
      </c>
      <c r="BP26" t="s">
        <v>74</v>
      </c>
      <c r="BQ26" t="s">
        <v>74</v>
      </c>
      <c r="BR26" t="s">
        <v>95</v>
      </c>
      <c r="BS26" t="s">
        <v>410</v>
      </c>
      <c r="BT26" t="str">
        <f>HYPERLINK("https%3A%2F%2Fwww.webofscience.com%2Fwos%2Fwoscc%2Ffull-record%2FWOS:A1990CR12400005","View Full Record in Web of Science")</f>
        <v>View Full Record in Web of Science</v>
      </c>
    </row>
    <row r="27" spans="1:72" x14ac:dyDescent="0.15">
      <c r="A27" t="s">
        <v>72</v>
      </c>
      <c r="B27" t="s">
        <v>411</v>
      </c>
      <c r="C27" t="s">
        <v>74</v>
      </c>
      <c r="D27" t="s">
        <v>74</v>
      </c>
      <c r="E27" t="s">
        <v>74</v>
      </c>
      <c r="F27" t="s">
        <v>411</v>
      </c>
      <c r="G27" t="s">
        <v>74</v>
      </c>
      <c r="H27" t="s">
        <v>74</v>
      </c>
      <c r="I27" t="s">
        <v>412</v>
      </c>
      <c r="J27" t="s">
        <v>413</v>
      </c>
      <c r="K27" t="s">
        <v>74</v>
      </c>
      <c r="L27" t="s">
        <v>74</v>
      </c>
      <c r="M27" t="s">
        <v>77</v>
      </c>
      <c r="N27" t="s">
        <v>414</v>
      </c>
      <c r="O27" t="s">
        <v>74</v>
      </c>
      <c r="P27" t="s">
        <v>74</v>
      </c>
      <c r="Q27" t="s">
        <v>74</v>
      </c>
      <c r="R27" t="s">
        <v>74</v>
      </c>
      <c r="S27" t="s">
        <v>74</v>
      </c>
      <c r="T27" t="s">
        <v>74</v>
      </c>
      <c r="U27" t="s">
        <v>74</v>
      </c>
      <c r="V27" t="s">
        <v>74</v>
      </c>
      <c r="W27" t="s">
        <v>74</v>
      </c>
      <c r="X27" t="s">
        <v>74</v>
      </c>
      <c r="Y27" t="s">
        <v>415</v>
      </c>
      <c r="Z27" t="s">
        <v>74</v>
      </c>
      <c r="AA27" t="s">
        <v>74</v>
      </c>
      <c r="AB27" t="s">
        <v>74</v>
      </c>
      <c r="AC27" t="s">
        <v>74</v>
      </c>
      <c r="AD27" t="s">
        <v>74</v>
      </c>
      <c r="AE27" t="s">
        <v>74</v>
      </c>
      <c r="AF27" t="s">
        <v>74</v>
      </c>
      <c r="AG27">
        <v>13</v>
      </c>
      <c r="AH27">
        <v>5</v>
      </c>
      <c r="AI27">
        <v>5</v>
      </c>
      <c r="AJ27">
        <v>0</v>
      </c>
      <c r="AK27">
        <v>2</v>
      </c>
      <c r="AL27" t="s">
        <v>416</v>
      </c>
      <c r="AM27" t="s">
        <v>417</v>
      </c>
      <c r="AN27" t="s">
        <v>418</v>
      </c>
      <c r="AO27" t="s">
        <v>419</v>
      </c>
      <c r="AP27" t="s">
        <v>74</v>
      </c>
      <c r="AQ27" t="s">
        <v>74</v>
      </c>
      <c r="AR27" t="s">
        <v>420</v>
      </c>
      <c r="AS27" t="s">
        <v>421</v>
      </c>
      <c r="AT27" t="s">
        <v>388</v>
      </c>
      <c r="AU27">
        <v>1990</v>
      </c>
      <c r="AV27">
        <v>71</v>
      </c>
      <c r="AW27">
        <v>1</v>
      </c>
      <c r="AX27" t="s">
        <v>74</v>
      </c>
      <c r="AY27" t="s">
        <v>74</v>
      </c>
      <c r="AZ27" t="s">
        <v>74</v>
      </c>
      <c r="BA27" t="s">
        <v>74</v>
      </c>
      <c r="BB27">
        <v>101</v>
      </c>
      <c r="BC27">
        <v>103</v>
      </c>
      <c r="BD27" t="s">
        <v>74</v>
      </c>
      <c r="BE27" t="s">
        <v>422</v>
      </c>
      <c r="BF27" t="str">
        <f>HYPERLINK("http://dx.doi.org/10.2307/1381325","http://dx.doi.org/10.2307/1381325")</f>
        <v>http://dx.doi.org/10.2307/1381325</v>
      </c>
      <c r="BG27" t="s">
        <v>74</v>
      </c>
      <c r="BH27" t="s">
        <v>74</v>
      </c>
      <c r="BI27">
        <v>3</v>
      </c>
      <c r="BJ27" t="s">
        <v>423</v>
      </c>
      <c r="BK27" t="s">
        <v>92</v>
      </c>
      <c r="BL27" t="s">
        <v>423</v>
      </c>
      <c r="BM27" t="s">
        <v>424</v>
      </c>
      <c r="BN27" t="s">
        <v>74</v>
      </c>
      <c r="BO27" t="s">
        <v>74</v>
      </c>
      <c r="BP27" t="s">
        <v>74</v>
      </c>
      <c r="BQ27" t="s">
        <v>74</v>
      </c>
      <c r="BR27" t="s">
        <v>95</v>
      </c>
      <c r="BS27" t="s">
        <v>425</v>
      </c>
      <c r="BT27" t="str">
        <f>HYPERLINK("https%3A%2F%2Fwww.webofscience.com%2Fwos%2Fwoscc%2Ffull-record%2FWOS:A1990CQ20100015","View Full Record in Web of Science")</f>
        <v>View Full Record in Web of Science</v>
      </c>
    </row>
    <row r="28" spans="1:72" x14ac:dyDescent="0.15">
      <c r="A28" t="s">
        <v>72</v>
      </c>
      <c r="B28" t="s">
        <v>426</v>
      </c>
      <c r="C28" t="s">
        <v>74</v>
      </c>
      <c r="D28" t="s">
        <v>74</v>
      </c>
      <c r="E28" t="s">
        <v>74</v>
      </c>
      <c r="F28" t="s">
        <v>426</v>
      </c>
      <c r="G28" t="s">
        <v>74</v>
      </c>
      <c r="H28" t="s">
        <v>74</v>
      </c>
      <c r="I28" t="s">
        <v>427</v>
      </c>
      <c r="J28" t="s">
        <v>428</v>
      </c>
      <c r="K28" t="s">
        <v>74</v>
      </c>
      <c r="L28" t="s">
        <v>74</v>
      </c>
      <c r="M28" t="s">
        <v>77</v>
      </c>
      <c r="N28" t="s">
        <v>78</v>
      </c>
      <c r="O28" t="s">
        <v>74</v>
      </c>
      <c r="P28" t="s">
        <v>74</v>
      </c>
      <c r="Q28" t="s">
        <v>74</v>
      </c>
      <c r="R28" t="s">
        <v>74</v>
      </c>
      <c r="S28" t="s">
        <v>74</v>
      </c>
      <c r="T28" t="s">
        <v>74</v>
      </c>
      <c r="U28" t="s">
        <v>74</v>
      </c>
      <c r="V28" t="s">
        <v>74</v>
      </c>
      <c r="W28" t="s">
        <v>429</v>
      </c>
      <c r="X28" t="s">
        <v>430</v>
      </c>
      <c r="Y28" t="s">
        <v>74</v>
      </c>
      <c r="Z28" t="s">
        <v>74</v>
      </c>
      <c r="AA28" t="s">
        <v>74</v>
      </c>
      <c r="AB28" t="s">
        <v>74</v>
      </c>
      <c r="AC28" t="s">
        <v>74</v>
      </c>
      <c r="AD28" t="s">
        <v>74</v>
      </c>
      <c r="AE28" t="s">
        <v>74</v>
      </c>
      <c r="AF28" t="s">
        <v>74</v>
      </c>
      <c r="AG28">
        <v>17</v>
      </c>
      <c r="AH28">
        <v>23</v>
      </c>
      <c r="AI28">
        <v>23</v>
      </c>
      <c r="AJ28">
        <v>1</v>
      </c>
      <c r="AK28">
        <v>9</v>
      </c>
      <c r="AL28" t="s">
        <v>431</v>
      </c>
      <c r="AM28" t="s">
        <v>432</v>
      </c>
      <c r="AN28" t="s">
        <v>433</v>
      </c>
      <c r="AO28" t="s">
        <v>434</v>
      </c>
      <c r="AP28" t="s">
        <v>74</v>
      </c>
      <c r="AQ28" t="s">
        <v>74</v>
      </c>
      <c r="AR28" t="s">
        <v>435</v>
      </c>
      <c r="AS28" t="s">
        <v>436</v>
      </c>
      <c r="AT28" t="s">
        <v>388</v>
      </c>
      <c r="AU28">
        <v>1990</v>
      </c>
      <c r="AV28">
        <v>48</v>
      </c>
      <c r="AW28">
        <v>1</v>
      </c>
      <c r="AX28" t="s">
        <v>74</v>
      </c>
      <c r="AY28" t="s">
        <v>74</v>
      </c>
      <c r="AZ28" t="s">
        <v>74</v>
      </c>
      <c r="BA28" t="s">
        <v>74</v>
      </c>
      <c r="BB28">
        <v>75</v>
      </c>
      <c r="BC28">
        <v>87</v>
      </c>
      <c r="BD28" t="s">
        <v>74</v>
      </c>
      <c r="BE28" t="s">
        <v>437</v>
      </c>
      <c r="BF28" t="str">
        <f>HYPERLINK("http://dx.doi.org/10.1357/002224090784984641","http://dx.doi.org/10.1357/002224090784984641")</f>
        <v>http://dx.doi.org/10.1357/002224090784984641</v>
      </c>
      <c r="BG28" t="s">
        <v>74</v>
      </c>
      <c r="BH28" t="s">
        <v>74</v>
      </c>
      <c r="BI28">
        <v>13</v>
      </c>
      <c r="BJ28" t="s">
        <v>196</v>
      </c>
      <c r="BK28" t="s">
        <v>92</v>
      </c>
      <c r="BL28" t="s">
        <v>196</v>
      </c>
      <c r="BM28" t="s">
        <v>438</v>
      </c>
      <c r="BN28" t="s">
        <v>74</v>
      </c>
      <c r="BO28" t="s">
        <v>74</v>
      </c>
      <c r="BP28" t="s">
        <v>74</v>
      </c>
      <c r="BQ28" t="s">
        <v>74</v>
      </c>
      <c r="BR28" t="s">
        <v>95</v>
      </c>
      <c r="BS28" t="s">
        <v>439</v>
      </c>
      <c r="BT28" t="str">
        <f>HYPERLINK("https%3A%2F%2Fwww.webofscience.com%2Fwos%2Fwoscc%2Ffull-record%2FWOS:A1990DB86300004","View Full Record in Web of Science")</f>
        <v>View Full Record in Web of Science</v>
      </c>
    </row>
    <row r="29" spans="1:72" x14ac:dyDescent="0.15">
      <c r="A29" t="s">
        <v>72</v>
      </c>
      <c r="B29" t="s">
        <v>440</v>
      </c>
      <c r="C29" t="s">
        <v>74</v>
      </c>
      <c r="D29" t="s">
        <v>74</v>
      </c>
      <c r="E29" t="s">
        <v>74</v>
      </c>
      <c r="F29" t="s">
        <v>440</v>
      </c>
      <c r="G29" t="s">
        <v>74</v>
      </c>
      <c r="H29" t="s">
        <v>74</v>
      </c>
      <c r="I29" t="s">
        <v>441</v>
      </c>
      <c r="J29" t="s">
        <v>442</v>
      </c>
      <c r="K29" t="s">
        <v>74</v>
      </c>
      <c r="L29" t="s">
        <v>74</v>
      </c>
      <c r="M29" t="s">
        <v>77</v>
      </c>
      <c r="N29" t="s">
        <v>78</v>
      </c>
      <c r="O29" t="s">
        <v>74</v>
      </c>
      <c r="P29" t="s">
        <v>74</v>
      </c>
      <c r="Q29" t="s">
        <v>74</v>
      </c>
      <c r="R29" t="s">
        <v>74</v>
      </c>
      <c r="S29" t="s">
        <v>74</v>
      </c>
      <c r="T29" t="s">
        <v>74</v>
      </c>
      <c r="U29" t="s">
        <v>74</v>
      </c>
      <c r="V29" t="s">
        <v>74</v>
      </c>
      <c r="W29" t="s">
        <v>74</v>
      </c>
      <c r="X29" t="s">
        <v>74</v>
      </c>
      <c r="Y29" t="s">
        <v>443</v>
      </c>
      <c r="Z29" t="s">
        <v>74</v>
      </c>
      <c r="AA29" t="s">
        <v>74</v>
      </c>
      <c r="AB29" t="s">
        <v>74</v>
      </c>
      <c r="AC29" t="s">
        <v>74</v>
      </c>
      <c r="AD29" t="s">
        <v>74</v>
      </c>
      <c r="AE29" t="s">
        <v>74</v>
      </c>
      <c r="AF29" t="s">
        <v>74</v>
      </c>
      <c r="AG29">
        <v>30</v>
      </c>
      <c r="AH29">
        <v>9</v>
      </c>
      <c r="AI29">
        <v>9</v>
      </c>
      <c r="AJ29">
        <v>0</v>
      </c>
      <c r="AK29">
        <v>2</v>
      </c>
      <c r="AL29" t="s">
        <v>444</v>
      </c>
      <c r="AM29" t="s">
        <v>445</v>
      </c>
      <c r="AN29" t="s">
        <v>446</v>
      </c>
      <c r="AO29" t="s">
        <v>447</v>
      </c>
      <c r="AP29" t="s">
        <v>74</v>
      </c>
      <c r="AQ29" t="s">
        <v>74</v>
      </c>
      <c r="AR29" t="s">
        <v>448</v>
      </c>
      <c r="AS29" t="s">
        <v>449</v>
      </c>
      <c r="AT29" t="s">
        <v>388</v>
      </c>
      <c r="AU29">
        <v>1990</v>
      </c>
      <c r="AV29">
        <v>51</v>
      </c>
      <c r="AW29">
        <v>1</v>
      </c>
      <c r="AX29" t="s">
        <v>74</v>
      </c>
      <c r="AY29" t="s">
        <v>74</v>
      </c>
      <c r="AZ29" t="s">
        <v>74</v>
      </c>
      <c r="BA29" t="s">
        <v>74</v>
      </c>
      <c r="BB29">
        <v>29</v>
      </c>
      <c r="BC29">
        <v>40</v>
      </c>
      <c r="BD29" t="s">
        <v>74</v>
      </c>
      <c r="BE29" t="s">
        <v>450</v>
      </c>
      <c r="BF29" t="str">
        <f>HYPERLINK("http://dx.doi.org/10.1016/1010-6030(90)87038-D","http://dx.doi.org/10.1016/1010-6030(90)87038-D")</f>
        <v>http://dx.doi.org/10.1016/1010-6030(90)87038-D</v>
      </c>
      <c r="BG29" t="s">
        <v>74</v>
      </c>
      <c r="BH29" t="s">
        <v>74</v>
      </c>
      <c r="BI29">
        <v>12</v>
      </c>
      <c r="BJ29" t="s">
        <v>451</v>
      </c>
      <c r="BK29" t="s">
        <v>92</v>
      </c>
      <c r="BL29" t="s">
        <v>452</v>
      </c>
      <c r="BM29" t="s">
        <v>453</v>
      </c>
      <c r="BN29" t="s">
        <v>74</v>
      </c>
      <c r="BO29" t="s">
        <v>74</v>
      </c>
      <c r="BP29" t="s">
        <v>74</v>
      </c>
      <c r="BQ29" t="s">
        <v>74</v>
      </c>
      <c r="BR29" t="s">
        <v>95</v>
      </c>
      <c r="BS29" t="s">
        <v>454</v>
      </c>
      <c r="BT29" t="str">
        <f>HYPERLINK("https%3A%2F%2Fwww.webofscience.com%2Fwos%2Fwoscc%2Ffull-record%2FWOS:A1990CT75600007","View Full Record in Web of Science")</f>
        <v>View Full Record in Web of Science</v>
      </c>
    </row>
    <row r="30" spans="1:72" x14ac:dyDescent="0.15">
      <c r="A30" t="s">
        <v>72</v>
      </c>
      <c r="B30" t="s">
        <v>455</v>
      </c>
      <c r="C30" t="s">
        <v>74</v>
      </c>
      <c r="D30" t="s">
        <v>74</v>
      </c>
      <c r="E30" t="s">
        <v>74</v>
      </c>
      <c r="F30" t="s">
        <v>455</v>
      </c>
      <c r="G30" t="s">
        <v>74</v>
      </c>
      <c r="H30" t="s">
        <v>74</v>
      </c>
      <c r="I30" t="s">
        <v>456</v>
      </c>
      <c r="J30" t="s">
        <v>457</v>
      </c>
      <c r="K30" t="s">
        <v>74</v>
      </c>
      <c r="L30" t="s">
        <v>74</v>
      </c>
      <c r="M30" t="s">
        <v>77</v>
      </c>
      <c r="N30" t="s">
        <v>78</v>
      </c>
      <c r="O30" t="s">
        <v>74</v>
      </c>
      <c r="P30" t="s">
        <v>74</v>
      </c>
      <c r="Q30" t="s">
        <v>74</v>
      </c>
      <c r="R30" t="s">
        <v>74</v>
      </c>
      <c r="S30" t="s">
        <v>74</v>
      </c>
      <c r="T30" t="s">
        <v>74</v>
      </c>
      <c r="U30" t="s">
        <v>74</v>
      </c>
      <c r="V30" t="s">
        <v>74</v>
      </c>
      <c r="W30" t="s">
        <v>458</v>
      </c>
      <c r="X30" t="s">
        <v>74</v>
      </c>
      <c r="Y30" t="s">
        <v>74</v>
      </c>
      <c r="Z30" t="s">
        <v>74</v>
      </c>
      <c r="AA30" t="s">
        <v>74</v>
      </c>
      <c r="AB30" t="s">
        <v>74</v>
      </c>
      <c r="AC30" t="s">
        <v>74</v>
      </c>
      <c r="AD30" t="s">
        <v>74</v>
      </c>
      <c r="AE30" t="s">
        <v>74</v>
      </c>
      <c r="AF30" t="s">
        <v>74</v>
      </c>
      <c r="AG30">
        <v>9</v>
      </c>
      <c r="AH30">
        <v>0</v>
      </c>
      <c r="AI30">
        <v>0</v>
      </c>
      <c r="AJ30">
        <v>0</v>
      </c>
      <c r="AK30">
        <v>0</v>
      </c>
      <c r="AL30" t="s">
        <v>459</v>
      </c>
      <c r="AM30" t="s">
        <v>460</v>
      </c>
      <c r="AN30" t="s">
        <v>461</v>
      </c>
      <c r="AO30" t="s">
        <v>462</v>
      </c>
      <c r="AP30" t="s">
        <v>74</v>
      </c>
      <c r="AQ30" t="s">
        <v>74</v>
      </c>
      <c r="AR30" t="s">
        <v>463</v>
      </c>
      <c r="AS30" t="s">
        <v>464</v>
      </c>
      <c r="AT30" t="s">
        <v>388</v>
      </c>
      <c r="AU30">
        <v>1990</v>
      </c>
      <c r="AV30">
        <v>116</v>
      </c>
      <c r="AW30">
        <v>1</v>
      </c>
      <c r="AX30" t="s">
        <v>74</v>
      </c>
      <c r="AY30" t="s">
        <v>74</v>
      </c>
      <c r="AZ30" t="s">
        <v>74</v>
      </c>
      <c r="BA30" t="s">
        <v>74</v>
      </c>
      <c r="BB30">
        <v>17</v>
      </c>
      <c r="BC30">
        <v>29</v>
      </c>
      <c r="BD30" t="s">
        <v>74</v>
      </c>
      <c r="BE30" t="s">
        <v>465</v>
      </c>
      <c r="BF30" t="str">
        <f>HYPERLINK("http://dx.doi.org/10.1061/(ASCE)0733-9453(1990)116:1(17)","http://dx.doi.org/10.1061/(ASCE)0733-9453(1990)116:1(17)")</f>
        <v>http://dx.doi.org/10.1061/(ASCE)0733-9453(1990)116:1(17)</v>
      </c>
      <c r="BG30" t="s">
        <v>74</v>
      </c>
      <c r="BH30" t="s">
        <v>74</v>
      </c>
      <c r="BI30">
        <v>13</v>
      </c>
      <c r="BJ30" t="s">
        <v>466</v>
      </c>
      <c r="BK30" t="s">
        <v>92</v>
      </c>
      <c r="BL30" t="s">
        <v>467</v>
      </c>
      <c r="BM30" t="s">
        <v>468</v>
      </c>
      <c r="BN30" t="s">
        <v>74</v>
      </c>
      <c r="BO30" t="s">
        <v>74</v>
      </c>
      <c r="BP30" t="s">
        <v>74</v>
      </c>
      <c r="BQ30" t="s">
        <v>74</v>
      </c>
      <c r="BR30" t="s">
        <v>95</v>
      </c>
      <c r="BS30" t="s">
        <v>469</v>
      </c>
      <c r="BT30" t="str">
        <f>HYPERLINK("https%3A%2F%2Fwww.webofscience.com%2Fwos%2Fwoscc%2Ffull-record%2FWOS:A1990CL04800003","View Full Record in Web of Science")</f>
        <v>View Full Record in Web of Science</v>
      </c>
    </row>
    <row r="31" spans="1:72" x14ac:dyDescent="0.15">
      <c r="A31" t="s">
        <v>72</v>
      </c>
      <c r="B31" t="s">
        <v>470</v>
      </c>
      <c r="C31" t="s">
        <v>74</v>
      </c>
      <c r="D31" t="s">
        <v>74</v>
      </c>
      <c r="E31" t="s">
        <v>74</v>
      </c>
      <c r="F31" t="s">
        <v>470</v>
      </c>
      <c r="G31" t="s">
        <v>74</v>
      </c>
      <c r="H31" t="s">
        <v>74</v>
      </c>
      <c r="I31" t="s">
        <v>471</v>
      </c>
      <c r="J31" t="s">
        <v>472</v>
      </c>
      <c r="K31" t="s">
        <v>74</v>
      </c>
      <c r="L31" t="s">
        <v>74</v>
      </c>
      <c r="M31" t="s">
        <v>77</v>
      </c>
      <c r="N31" t="s">
        <v>414</v>
      </c>
      <c r="O31" t="s">
        <v>74</v>
      </c>
      <c r="P31" t="s">
        <v>74</v>
      </c>
      <c r="Q31" t="s">
        <v>74</v>
      </c>
      <c r="R31" t="s">
        <v>74</v>
      </c>
      <c r="S31" t="s">
        <v>74</v>
      </c>
      <c r="T31" t="s">
        <v>74</v>
      </c>
      <c r="U31" t="s">
        <v>74</v>
      </c>
      <c r="V31" t="s">
        <v>74</v>
      </c>
      <c r="W31" t="s">
        <v>74</v>
      </c>
      <c r="X31" t="s">
        <v>74</v>
      </c>
      <c r="Y31" t="s">
        <v>473</v>
      </c>
      <c r="Z31" t="s">
        <v>74</v>
      </c>
      <c r="AA31" t="s">
        <v>74</v>
      </c>
      <c r="AB31" t="s">
        <v>474</v>
      </c>
      <c r="AC31" t="s">
        <v>74</v>
      </c>
      <c r="AD31" t="s">
        <v>74</v>
      </c>
      <c r="AE31" t="s">
        <v>74</v>
      </c>
      <c r="AF31" t="s">
        <v>74</v>
      </c>
      <c r="AG31">
        <v>6</v>
      </c>
      <c r="AH31">
        <v>0</v>
      </c>
      <c r="AI31">
        <v>0</v>
      </c>
      <c r="AJ31">
        <v>0</v>
      </c>
      <c r="AK31">
        <v>0</v>
      </c>
      <c r="AL31" t="s">
        <v>475</v>
      </c>
      <c r="AM31" t="s">
        <v>460</v>
      </c>
      <c r="AN31" t="s">
        <v>476</v>
      </c>
      <c r="AO31" t="s">
        <v>477</v>
      </c>
      <c r="AP31" t="s">
        <v>74</v>
      </c>
      <c r="AQ31" t="s">
        <v>74</v>
      </c>
      <c r="AR31" t="s">
        <v>478</v>
      </c>
      <c r="AS31" t="s">
        <v>479</v>
      </c>
      <c r="AT31" t="s">
        <v>388</v>
      </c>
      <c r="AU31">
        <v>1990</v>
      </c>
      <c r="AV31">
        <v>70</v>
      </c>
      <c r="AW31">
        <v>1</v>
      </c>
      <c r="AX31" t="s">
        <v>74</v>
      </c>
      <c r="AY31" t="s">
        <v>74</v>
      </c>
      <c r="AZ31" t="s">
        <v>74</v>
      </c>
      <c r="BA31" t="s">
        <v>74</v>
      </c>
      <c r="BB31">
        <v>245</v>
      </c>
      <c r="BC31">
        <v>245</v>
      </c>
      <c r="BD31" t="s">
        <v>74</v>
      </c>
      <c r="BE31" t="s">
        <v>480</v>
      </c>
      <c r="BF31" t="str">
        <f>HYPERLINK("http://dx.doi.org/10.1017/S0025315400034342","http://dx.doi.org/10.1017/S0025315400034342")</f>
        <v>http://dx.doi.org/10.1017/S0025315400034342</v>
      </c>
      <c r="BG31" t="s">
        <v>74</v>
      </c>
      <c r="BH31" t="s">
        <v>74</v>
      </c>
      <c r="BI31">
        <v>1</v>
      </c>
      <c r="BJ31" t="s">
        <v>481</v>
      </c>
      <c r="BK31" t="s">
        <v>92</v>
      </c>
      <c r="BL31" t="s">
        <v>481</v>
      </c>
      <c r="BM31" t="s">
        <v>482</v>
      </c>
      <c r="BN31" t="s">
        <v>74</v>
      </c>
      <c r="BO31" t="s">
        <v>74</v>
      </c>
      <c r="BP31" t="s">
        <v>74</v>
      </c>
      <c r="BQ31" t="s">
        <v>74</v>
      </c>
      <c r="BR31" t="s">
        <v>95</v>
      </c>
      <c r="BS31" t="s">
        <v>483</v>
      </c>
      <c r="BT31" t="str">
        <f>HYPERLINK("https%3A%2F%2Fwww.webofscience.com%2Fwos%2Fwoscc%2Ffull-record%2FWOS:A1990CR61500021","View Full Record in Web of Science")</f>
        <v>View Full Record in Web of Science</v>
      </c>
    </row>
    <row r="32" spans="1:72" x14ac:dyDescent="0.15">
      <c r="A32" t="s">
        <v>72</v>
      </c>
      <c r="B32" t="s">
        <v>484</v>
      </c>
      <c r="C32" t="s">
        <v>74</v>
      </c>
      <c r="D32" t="s">
        <v>74</v>
      </c>
      <c r="E32" t="s">
        <v>74</v>
      </c>
      <c r="F32" t="s">
        <v>484</v>
      </c>
      <c r="G32" t="s">
        <v>74</v>
      </c>
      <c r="H32" t="s">
        <v>74</v>
      </c>
      <c r="I32" t="s">
        <v>485</v>
      </c>
      <c r="J32" t="s">
        <v>486</v>
      </c>
      <c r="K32" t="s">
        <v>74</v>
      </c>
      <c r="L32" t="s">
        <v>74</v>
      </c>
      <c r="M32" t="s">
        <v>77</v>
      </c>
      <c r="N32" t="s">
        <v>78</v>
      </c>
      <c r="O32" t="s">
        <v>74</v>
      </c>
      <c r="P32" t="s">
        <v>74</v>
      </c>
      <c r="Q32" t="s">
        <v>74</v>
      </c>
      <c r="R32" t="s">
        <v>74</v>
      </c>
      <c r="S32" t="s">
        <v>74</v>
      </c>
      <c r="T32" t="s">
        <v>74</v>
      </c>
      <c r="U32" t="s">
        <v>74</v>
      </c>
      <c r="V32" t="s">
        <v>74</v>
      </c>
      <c r="W32" t="s">
        <v>74</v>
      </c>
      <c r="X32" t="s">
        <v>74</v>
      </c>
      <c r="Y32" t="s">
        <v>487</v>
      </c>
      <c r="Z32" t="s">
        <v>74</v>
      </c>
      <c r="AA32" t="s">
        <v>74</v>
      </c>
      <c r="AB32" t="s">
        <v>488</v>
      </c>
      <c r="AC32" t="s">
        <v>74</v>
      </c>
      <c r="AD32" t="s">
        <v>74</v>
      </c>
      <c r="AE32" t="s">
        <v>74</v>
      </c>
      <c r="AF32" t="s">
        <v>74</v>
      </c>
      <c r="AG32">
        <v>52</v>
      </c>
      <c r="AH32">
        <v>48</v>
      </c>
      <c r="AI32">
        <v>49</v>
      </c>
      <c r="AJ32">
        <v>1</v>
      </c>
      <c r="AK32">
        <v>4</v>
      </c>
      <c r="AL32" t="s">
        <v>267</v>
      </c>
      <c r="AM32" t="s">
        <v>268</v>
      </c>
      <c r="AN32" t="s">
        <v>269</v>
      </c>
      <c r="AO32" t="s">
        <v>489</v>
      </c>
      <c r="AP32" t="s">
        <v>74</v>
      </c>
      <c r="AQ32" t="s">
        <v>74</v>
      </c>
      <c r="AR32" t="s">
        <v>490</v>
      </c>
      <c r="AS32" t="s">
        <v>491</v>
      </c>
      <c r="AT32" t="s">
        <v>388</v>
      </c>
      <c r="AU32">
        <v>1990</v>
      </c>
      <c r="AV32">
        <v>40</v>
      </c>
      <c r="AW32">
        <v>2</v>
      </c>
      <c r="AX32" t="s">
        <v>74</v>
      </c>
      <c r="AY32" t="s">
        <v>74</v>
      </c>
      <c r="AZ32" t="s">
        <v>74</v>
      </c>
      <c r="BA32" t="s">
        <v>74</v>
      </c>
      <c r="BB32">
        <v>149</v>
      </c>
      <c r="BC32">
        <v>167</v>
      </c>
      <c r="BD32" t="s">
        <v>74</v>
      </c>
      <c r="BE32" t="s">
        <v>492</v>
      </c>
      <c r="BF32" t="str">
        <f>HYPERLINK("http://dx.doi.org/10.1016/0377-0273(90)90118-Y","http://dx.doi.org/10.1016/0377-0273(90)90118-Y")</f>
        <v>http://dx.doi.org/10.1016/0377-0273(90)90118-Y</v>
      </c>
      <c r="BG32" t="s">
        <v>74</v>
      </c>
      <c r="BH32" t="s">
        <v>74</v>
      </c>
      <c r="BI32">
        <v>19</v>
      </c>
      <c r="BJ32" t="s">
        <v>91</v>
      </c>
      <c r="BK32" t="s">
        <v>92</v>
      </c>
      <c r="BL32" t="s">
        <v>93</v>
      </c>
      <c r="BM32" t="s">
        <v>493</v>
      </c>
      <c r="BN32" t="s">
        <v>74</v>
      </c>
      <c r="BO32" t="s">
        <v>74</v>
      </c>
      <c r="BP32" t="s">
        <v>74</v>
      </c>
      <c r="BQ32" t="s">
        <v>74</v>
      </c>
      <c r="BR32" t="s">
        <v>95</v>
      </c>
      <c r="BS32" t="s">
        <v>494</v>
      </c>
      <c r="BT32" t="str">
        <f>HYPERLINK("https%3A%2F%2Fwww.webofscience.com%2Fwos%2Fwoscc%2Ffull-record%2FWOS:A1990CU87600004","View Full Record in Web of Science")</f>
        <v>View Full Record in Web of Science</v>
      </c>
    </row>
    <row r="33" spans="1:72" x14ac:dyDescent="0.15">
      <c r="A33" t="s">
        <v>72</v>
      </c>
      <c r="B33" t="s">
        <v>495</v>
      </c>
      <c r="C33" t="s">
        <v>74</v>
      </c>
      <c r="D33" t="s">
        <v>74</v>
      </c>
      <c r="E33" t="s">
        <v>74</v>
      </c>
      <c r="F33" t="s">
        <v>495</v>
      </c>
      <c r="G33" t="s">
        <v>74</v>
      </c>
      <c r="H33" t="s">
        <v>74</v>
      </c>
      <c r="I33" t="s">
        <v>496</v>
      </c>
      <c r="J33" t="s">
        <v>246</v>
      </c>
      <c r="K33" t="s">
        <v>74</v>
      </c>
      <c r="L33" t="s">
        <v>74</v>
      </c>
      <c r="M33" t="s">
        <v>77</v>
      </c>
      <c r="N33" t="s">
        <v>78</v>
      </c>
      <c r="O33" t="s">
        <v>74</v>
      </c>
      <c r="P33" t="s">
        <v>74</v>
      </c>
      <c r="Q33" t="s">
        <v>74</v>
      </c>
      <c r="R33" t="s">
        <v>74</v>
      </c>
      <c r="S33" t="s">
        <v>74</v>
      </c>
      <c r="T33" t="s">
        <v>74</v>
      </c>
      <c r="U33" t="s">
        <v>74</v>
      </c>
      <c r="V33" t="s">
        <v>74</v>
      </c>
      <c r="W33" t="s">
        <v>497</v>
      </c>
      <c r="X33" t="s">
        <v>498</v>
      </c>
      <c r="Y33" t="s">
        <v>499</v>
      </c>
      <c r="Z33" t="s">
        <v>74</v>
      </c>
      <c r="AA33" t="s">
        <v>74</v>
      </c>
      <c r="AB33" t="s">
        <v>74</v>
      </c>
      <c r="AC33" t="s">
        <v>74</v>
      </c>
      <c r="AD33" t="s">
        <v>74</v>
      </c>
      <c r="AE33" t="s">
        <v>74</v>
      </c>
      <c r="AF33" t="s">
        <v>74</v>
      </c>
      <c r="AG33">
        <v>35</v>
      </c>
      <c r="AH33">
        <v>65</v>
      </c>
      <c r="AI33">
        <v>67</v>
      </c>
      <c r="AJ33">
        <v>0</v>
      </c>
      <c r="AK33">
        <v>6</v>
      </c>
      <c r="AL33" t="s">
        <v>250</v>
      </c>
      <c r="AM33" t="s">
        <v>251</v>
      </c>
      <c r="AN33" t="s">
        <v>252</v>
      </c>
      <c r="AO33" t="s">
        <v>253</v>
      </c>
      <c r="AP33" t="s">
        <v>74</v>
      </c>
      <c r="AQ33" t="s">
        <v>74</v>
      </c>
      <c r="AR33" t="s">
        <v>254</v>
      </c>
      <c r="AS33" t="s">
        <v>255</v>
      </c>
      <c r="AT33" t="s">
        <v>388</v>
      </c>
      <c r="AU33">
        <v>1990</v>
      </c>
      <c r="AV33">
        <v>60</v>
      </c>
      <c r="AW33" t="s">
        <v>256</v>
      </c>
      <c r="AX33" t="s">
        <v>74</v>
      </c>
      <c r="AY33" t="s">
        <v>74</v>
      </c>
      <c r="AZ33" t="s">
        <v>74</v>
      </c>
      <c r="BA33" t="s">
        <v>74</v>
      </c>
      <c r="BB33">
        <v>75</v>
      </c>
      <c r="BC33">
        <v>84</v>
      </c>
      <c r="BD33" t="s">
        <v>74</v>
      </c>
      <c r="BE33" t="s">
        <v>500</v>
      </c>
      <c r="BF33" t="str">
        <f>HYPERLINK("http://dx.doi.org/10.3354/meps060075","http://dx.doi.org/10.3354/meps060075")</f>
        <v>http://dx.doi.org/10.3354/meps060075</v>
      </c>
      <c r="BG33" t="s">
        <v>74</v>
      </c>
      <c r="BH33" t="s">
        <v>74</v>
      </c>
      <c r="BI33">
        <v>10</v>
      </c>
      <c r="BJ33" t="s">
        <v>258</v>
      </c>
      <c r="BK33" t="s">
        <v>92</v>
      </c>
      <c r="BL33" t="s">
        <v>259</v>
      </c>
      <c r="BM33" t="s">
        <v>501</v>
      </c>
      <c r="BN33" t="s">
        <v>74</v>
      </c>
      <c r="BO33" t="s">
        <v>261</v>
      </c>
      <c r="BP33" t="s">
        <v>74</v>
      </c>
      <c r="BQ33" t="s">
        <v>74</v>
      </c>
      <c r="BR33" t="s">
        <v>95</v>
      </c>
      <c r="BS33" t="s">
        <v>502</v>
      </c>
      <c r="BT33" t="str">
        <f>HYPERLINK("https%3A%2F%2Fwww.webofscience.com%2Fwos%2Fwoscc%2Ffull-record%2FWOS:A1990CQ15200008","View Full Record in Web of Science")</f>
        <v>View Full Record in Web of Science</v>
      </c>
    </row>
    <row r="34" spans="1:72" x14ac:dyDescent="0.15">
      <c r="A34" t="s">
        <v>72</v>
      </c>
      <c r="B34" t="s">
        <v>503</v>
      </c>
      <c r="C34" t="s">
        <v>74</v>
      </c>
      <c r="D34" t="s">
        <v>74</v>
      </c>
      <c r="E34" t="s">
        <v>74</v>
      </c>
      <c r="F34" t="s">
        <v>503</v>
      </c>
      <c r="G34" t="s">
        <v>74</v>
      </c>
      <c r="H34" t="s">
        <v>74</v>
      </c>
      <c r="I34" t="s">
        <v>504</v>
      </c>
      <c r="J34" t="s">
        <v>505</v>
      </c>
      <c r="K34" t="s">
        <v>74</v>
      </c>
      <c r="L34" t="s">
        <v>74</v>
      </c>
      <c r="M34" t="s">
        <v>77</v>
      </c>
      <c r="N34" t="s">
        <v>78</v>
      </c>
      <c r="O34" t="s">
        <v>74</v>
      </c>
      <c r="P34" t="s">
        <v>74</v>
      </c>
      <c r="Q34" t="s">
        <v>74</v>
      </c>
      <c r="R34" t="s">
        <v>74</v>
      </c>
      <c r="S34" t="s">
        <v>74</v>
      </c>
      <c r="T34" t="s">
        <v>74</v>
      </c>
      <c r="U34" t="s">
        <v>74</v>
      </c>
      <c r="V34" t="s">
        <v>74</v>
      </c>
      <c r="W34" t="s">
        <v>506</v>
      </c>
      <c r="X34" t="s">
        <v>507</v>
      </c>
      <c r="Y34" t="s">
        <v>508</v>
      </c>
      <c r="Z34" t="s">
        <v>74</v>
      </c>
      <c r="AA34" t="s">
        <v>509</v>
      </c>
      <c r="AB34" t="s">
        <v>510</v>
      </c>
      <c r="AC34" t="s">
        <v>74</v>
      </c>
      <c r="AD34" t="s">
        <v>74</v>
      </c>
      <c r="AE34" t="s">
        <v>74</v>
      </c>
      <c r="AF34" t="s">
        <v>74</v>
      </c>
      <c r="AG34">
        <v>28</v>
      </c>
      <c r="AH34">
        <v>16</v>
      </c>
      <c r="AI34">
        <v>17</v>
      </c>
      <c r="AJ34">
        <v>0</v>
      </c>
      <c r="AK34">
        <v>0</v>
      </c>
      <c r="AL34" t="s">
        <v>511</v>
      </c>
      <c r="AM34" t="s">
        <v>209</v>
      </c>
      <c r="AN34" t="s">
        <v>512</v>
      </c>
      <c r="AO34" t="s">
        <v>513</v>
      </c>
      <c r="AP34" t="s">
        <v>74</v>
      </c>
      <c r="AQ34" t="s">
        <v>74</v>
      </c>
      <c r="AR34" t="s">
        <v>514</v>
      </c>
      <c r="AS34" t="s">
        <v>515</v>
      </c>
      <c r="AT34" t="s">
        <v>388</v>
      </c>
      <c r="AU34">
        <v>1990</v>
      </c>
      <c r="AV34">
        <v>38</v>
      </c>
      <c r="AW34">
        <v>2</v>
      </c>
      <c r="AX34" t="s">
        <v>74</v>
      </c>
      <c r="AY34" t="s">
        <v>74</v>
      </c>
      <c r="AZ34" t="s">
        <v>74</v>
      </c>
      <c r="BA34" t="s">
        <v>74</v>
      </c>
      <c r="BB34">
        <v>311</v>
      </c>
      <c r="BC34">
        <v>318</v>
      </c>
      <c r="BD34" t="s">
        <v>74</v>
      </c>
      <c r="BE34" t="s">
        <v>516</v>
      </c>
      <c r="BF34" t="str">
        <f>HYPERLINK("http://dx.doi.org/10.1016/0032-0633(90)90095-8","http://dx.doi.org/10.1016/0032-0633(90)90095-8")</f>
        <v>http://dx.doi.org/10.1016/0032-0633(90)90095-8</v>
      </c>
      <c r="BG34" t="s">
        <v>74</v>
      </c>
      <c r="BH34" t="s">
        <v>74</v>
      </c>
      <c r="BI34">
        <v>8</v>
      </c>
      <c r="BJ34" t="s">
        <v>315</v>
      </c>
      <c r="BK34" t="s">
        <v>92</v>
      </c>
      <c r="BL34" t="s">
        <v>315</v>
      </c>
      <c r="BM34" t="s">
        <v>517</v>
      </c>
      <c r="BN34" t="s">
        <v>74</v>
      </c>
      <c r="BO34" t="s">
        <v>74</v>
      </c>
      <c r="BP34" t="s">
        <v>74</v>
      </c>
      <c r="BQ34" t="s">
        <v>74</v>
      </c>
      <c r="BR34" t="s">
        <v>95</v>
      </c>
      <c r="BS34" t="s">
        <v>518</v>
      </c>
      <c r="BT34" t="str">
        <f>HYPERLINK("https%3A%2F%2Fwww.webofscience.com%2Fwos%2Fwoscc%2Ffull-record%2FWOS:A1990CQ55500015","View Full Record in Web of Science")</f>
        <v>View Full Record in Web of Science</v>
      </c>
    </row>
    <row r="35" spans="1:72" x14ac:dyDescent="0.15">
      <c r="A35" t="s">
        <v>72</v>
      </c>
      <c r="B35" t="s">
        <v>519</v>
      </c>
      <c r="C35" t="s">
        <v>74</v>
      </c>
      <c r="D35" t="s">
        <v>74</v>
      </c>
      <c r="E35" t="s">
        <v>74</v>
      </c>
      <c r="F35" t="s">
        <v>519</v>
      </c>
      <c r="G35" t="s">
        <v>74</v>
      </c>
      <c r="H35" t="s">
        <v>74</v>
      </c>
      <c r="I35" t="s">
        <v>520</v>
      </c>
      <c r="J35" t="s">
        <v>521</v>
      </c>
      <c r="K35" t="s">
        <v>74</v>
      </c>
      <c r="L35" t="s">
        <v>74</v>
      </c>
      <c r="M35" t="s">
        <v>77</v>
      </c>
      <c r="N35" t="s">
        <v>78</v>
      </c>
      <c r="O35" t="s">
        <v>74</v>
      </c>
      <c r="P35" t="s">
        <v>74</v>
      </c>
      <c r="Q35" t="s">
        <v>74</v>
      </c>
      <c r="R35" t="s">
        <v>74</v>
      </c>
      <c r="S35" t="s">
        <v>74</v>
      </c>
      <c r="T35" t="s">
        <v>74</v>
      </c>
      <c r="U35" t="s">
        <v>74</v>
      </c>
      <c r="V35" t="s">
        <v>74</v>
      </c>
      <c r="W35" t="s">
        <v>74</v>
      </c>
      <c r="X35" t="s">
        <v>74</v>
      </c>
      <c r="Y35" t="s">
        <v>522</v>
      </c>
      <c r="Z35" t="s">
        <v>74</v>
      </c>
      <c r="AA35" t="s">
        <v>74</v>
      </c>
      <c r="AB35" t="s">
        <v>74</v>
      </c>
      <c r="AC35" t="s">
        <v>74</v>
      </c>
      <c r="AD35" t="s">
        <v>74</v>
      </c>
      <c r="AE35" t="s">
        <v>74</v>
      </c>
      <c r="AF35" t="s">
        <v>74</v>
      </c>
      <c r="AG35">
        <v>26</v>
      </c>
      <c r="AH35">
        <v>39</v>
      </c>
      <c r="AI35">
        <v>42</v>
      </c>
      <c r="AJ35">
        <v>0</v>
      </c>
      <c r="AK35">
        <v>11</v>
      </c>
      <c r="AL35" t="s">
        <v>523</v>
      </c>
      <c r="AM35" t="s">
        <v>460</v>
      </c>
      <c r="AN35" t="s">
        <v>524</v>
      </c>
      <c r="AO35" t="s">
        <v>525</v>
      </c>
      <c r="AP35" t="s">
        <v>74</v>
      </c>
      <c r="AQ35" t="s">
        <v>74</v>
      </c>
      <c r="AR35" t="s">
        <v>526</v>
      </c>
      <c r="AS35" t="s">
        <v>527</v>
      </c>
      <c r="AT35" t="s">
        <v>388</v>
      </c>
      <c r="AU35">
        <v>1990</v>
      </c>
      <c r="AV35">
        <v>10</v>
      </c>
      <c r="AW35">
        <v>4</v>
      </c>
      <c r="AX35" t="s">
        <v>74</v>
      </c>
      <c r="AY35" t="s">
        <v>74</v>
      </c>
      <c r="AZ35" t="s">
        <v>74</v>
      </c>
      <c r="BA35" t="s">
        <v>74</v>
      </c>
      <c r="BB35">
        <v>241</v>
      </c>
      <c r="BC35">
        <v>245</v>
      </c>
      <c r="BD35" t="s">
        <v>74</v>
      </c>
      <c r="BE35" t="s">
        <v>74</v>
      </c>
      <c r="BF35" t="s">
        <v>74</v>
      </c>
      <c r="BG35" t="s">
        <v>74</v>
      </c>
      <c r="BH35" t="s">
        <v>74</v>
      </c>
      <c r="BI35">
        <v>5</v>
      </c>
      <c r="BJ35" t="s">
        <v>528</v>
      </c>
      <c r="BK35" t="s">
        <v>92</v>
      </c>
      <c r="BL35" t="s">
        <v>529</v>
      </c>
      <c r="BM35" t="s">
        <v>530</v>
      </c>
      <c r="BN35" t="s">
        <v>74</v>
      </c>
      <c r="BO35" t="s">
        <v>74</v>
      </c>
      <c r="BP35" t="s">
        <v>74</v>
      </c>
      <c r="BQ35" t="s">
        <v>74</v>
      </c>
      <c r="BR35" t="s">
        <v>95</v>
      </c>
      <c r="BS35" t="s">
        <v>531</v>
      </c>
      <c r="BT35" t="str">
        <f>HYPERLINK("https%3A%2F%2Fwww.webofscience.com%2Fwos%2Fwoscc%2Ffull-record%2FWOS:A1990CR06000001","View Full Record in Web of Science")</f>
        <v>View Full Record in Web of Science</v>
      </c>
    </row>
    <row r="36" spans="1:72" x14ac:dyDescent="0.15">
      <c r="A36" t="s">
        <v>72</v>
      </c>
      <c r="B36" t="s">
        <v>532</v>
      </c>
      <c r="C36" t="s">
        <v>74</v>
      </c>
      <c r="D36" t="s">
        <v>74</v>
      </c>
      <c r="E36" t="s">
        <v>74</v>
      </c>
      <c r="F36" t="s">
        <v>532</v>
      </c>
      <c r="G36" t="s">
        <v>74</v>
      </c>
      <c r="H36" t="s">
        <v>74</v>
      </c>
      <c r="I36" t="s">
        <v>533</v>
      </c>
      <c r="J36" t="s">
        <v>521</v>
      </c>
      <c r="K36" t="s">
        <v>74</v>
      </c>
      <c r="L36" t="s">
        <v>74</v>
      </c>
      <c r="M36" t="s">
        <v>77</v>
      </c>
      <c r="N36" t="s">
        <v>78</v>
      </c>
      <c r="O36" t="s">
        <v>74</v>
      </c>
      <c r="P36" t="s">
        <v>74</v>
      </c>
      <c r="Q36" t="s">
        <v>74</v>
      </c>
      <c r="R36" t="s">
        <v>74</v>
      </c>
      <c r="S36" t="s">
        <v>74</v>
      </c>
      <c r="T36" t="s">
        <v>74</v>
      </c>
      <c r="U36" t="s">
        <v>74</v>
      </c>
      <c r="V36" t="s">
        <v>74</v>
      </c>
      <c r="W36" t="s">
        <v>74</v>
      </c>
      <c r="X36" t="s">
        <v>74</v>
      </c>
      <c r="Y36" t="s">
        <v>534</v>
      </c>
      <c r="Z36" t="s">
        <v>74</v>
      </c>
      <c r="AA36" t="s">
        <v>535</v>
      </c>
      <c r="AB36" t="s">
        <v>536</v>
      </c>
      <c r="AC36" t="s">
        <v>74</v>
      </c>
      <c r="AD36" t="s">
        <v>74</v>
      </c>
      <c r="AE36" t="s">
        <v>74</v>
      </c>
      <c r="AF36" t="s">
        <v>74</v>
      </c>
      <c r="AG36">
        <v>20</v>
      </c>
      <c r="AH36">
        <v>19</v>
      </c>
      <c r="AI36">
        <v>19</v>
      </c>
      <c r="AJ36">
        <v>0</v>
      </c>
      <c r="AK36">
        <v>0</v>
      </c>
      <c r="AL36" t="s">
        <v>523</v>
      </c>
      <c r="AM36" t="s">
        <v>460</v>
      </c>
      <c r="AN36" t="s">
        <v>524</v>
      </c>
      <c r="AO36" t="s">
        <v>525</v>
      </c>
      <c r="AP36" t="s">
        <v>74</v>
      </c>
      <c r="AQ36" t="s">
        <v>74</v>
      </c>
      <c r="AR36" t="s">
        <v>526</v>
      </c>
      <c r="AS36" t="s">
        <v>527</v>
      </c>
      <c r="AT36" t="s">
        <v>388</v>
      </c>
      <c r="AU36">
        <v>1990</v>
      </c>
      <c r="AV36">
        <v>10</v>
      </c>
      <c r="AW36">
        <v>4</v>
      </c>
      <c r="AX36" t="s">
        <v>74</v>
      </c>
      <c r="AY36" t="s">
        <v>74</v>
      </c>
      <c r="AZ36" t="s">
        <v>74</v>
      </c>
      <c r="BA36" t="s">
        <v>74</v>
      </c>
      <c r="BB36">
        <v>269</v>
      </c>
      <c r="BC36">
        <v>274</v>
      </c>
      <c r="BD36" t="s">
        <v>74</v>
      </c>
      <c r="BE36" t="s">
        <v>537</v>
      </c>
      <c r="BF36" t="str">
        <f>HYPERLINK("http://dx.doi.org/10.1007/BF00238425","http://dx.doi.org/10.1007/BF00238425")</f>
        <v>http://dx.doi.org/10.1007/BF00238425</v>
      </c>
      <c r="BG36" t="s">
        <v>74</v>
      </c>
      <c r="BH36" t="s">
        <v>74</v>
      </c>
      <c r="BI36">
        <v>6</v>
      </c>
      <c r="BJ36" t="s">
        <v>528</v>
      </c>
      <c r="BK36" t="s">
        <v>92</v>
      </c>
      <c r="BL36" t="s">
        <v>529</v>
      </c>
      <c r="BM36" t="s">
        <v>530</v>
      </c>
      <c r="BN36" t="s">
        <v>74</v>
      </c>
      <c r="BO36" t="s">
        <v>74</v>
      </c>
      <c r="BP36" t="s">
        <v>74</v>
      </c>
      <c r="BQ36" t="s">
        <v>74</v>
      </c>
      <c r="BR36" t="s">
        <v>95</v>
      </c>
      <c r="BS36" t="s">
        <v>538</v>
      </c>
      <c r="BT36" t="str">
        <f>HYPERLINK("https%3A%2F%2Fwww.webofscience.com%2Fwos%2Fwoscc%2Ffull-record%2FWOS:A1990CR06000006","View Full Record in Web of Science")</f>
        <v>View Full Record in Web of Science</v>
      </c>
    </row>
    <row r="37" spans="1:72" x14ac:dyDescent="0.15">
      <c r="A37" t="s">
        <v>72</v>
      </c>
      <c r="B37" t="s">
        <v>539</v>
      </c>
      <c r="C37" t="s">
        <v>74</v>
      </c>
      <c r="D37" t="s">
        <v>74</v>
      </c>
      <c r="E37" t="s">
        <v>74</v>
      </c>
      <c r="F37" t="s">
        <v>539</v>
      </c>
      <c r="G37" t="s">
        <v>74</v>
      </c>
      <c r="H37" t="s">
        <v>74</v>
      </c>
      <c r="I37" t="s">
        <v>540</v>
      </c>
      <c r="J37" t="s">
        <v>521</v>
      </c>
      <c r="K37" t="s">
        <v>74</v>
      </c>
      <c r="L37" t="s">
        <v>74</v>
      </c>
      <c r="M37" t="s">
        <v>77</v>
      </c>
      <c r="N37" t="s">
        <v>78</v>
      </c>
      <c r="O37" t="s">
        <v>74</v>
      </c>
      <c r="P37" t="s">
        <v>74</v>
      </c>
      <c r="Q37" t="s">
        <v>74</v>
      </c>
      <c r="R37" t="s">
        <v>74</v>
      </c>
      <c r="S37" t="s">
        <v>74</v>
      </c>
      <c r="T37" t="s">
        <v>74</v>
      </c>
      <c r="U37" t="s">
        <v>74</v>
      </c>
      <c r="V37" t="s">
        <v>74</v>
      </c>
      <c r="W37" t="s">
        <v>74</v>
      </c>
      <c r="X37" t="s">
        <v>74</v>
      </c>
      <c r="Y37" t="s">
        <v>541</v>
      </c>
      <c r="Z37" t="s">
        <v>74</v>
      </c>
      <c r="AA37" t="s">
        <v>74</v>
      </c>
      <c r="AB37" t="s">
        <v>74</v>
      </c>
      <c r="AC37" t="s">
        <v>74</v>
      </c>
      <c r="AD37" t="s">
        <v>74</v>
      </c>
      <c r="AE37" t="s">
        <v>74</v>
      </c>
      <c r="AF37" t="s">
        <v>74</v>
      </c>
      <c r="AG37">
        <v>22</v>
      </c>
      <c r="AH37">
        <v>49</v>
      </c>
      <c r="AI37">
        <v>55</v>
      </c>
      <c r="AJ37">
        <v>0</v>
      </c>
      <c r="AK37">
        <v>4</v>
      </c>
      <c r="AL37" t="s">
        <v>523</v>
      </c>
      <c r="AM37" t="s">
        <v>460</v>
      </c>
      <c r="AN37" t="s">
        <v>524</v>
      </c>
      <c r="AO37" t="s">
        <v>525</v>
      </c>
      <c r="AP37" t="s">
        <v>74</v>
      </c>
      <c r="AQ37" t="s">
        <v>74</v>
      </c>
      <c r="AR37" t="s">
        <v>526</v>
      </c>
      <c r="AS37" t="s">
        <v>527</v>
      </c>
      <c r="AT37" t="s">
        <v>388</v>
      </c>
      <c r="AU37">
        <v>1990</v>
      </c>
      <c r="AV37">
        <v>10</v>
      </c>
      <c r="AW37">
        <v>4</v>
      </c>
      <c r="AX37" t="s">
        <v>74</v>
      </c>
      <c r="AY37" t="s">
        <v>74</v>
      </c>
      <c r="AZ37" t="s">
        <v>74</v>
      </c>
      <c r="BA37" t="s">
        <v>74</v>
      </c>
      <c r="BB37">
        <v>293</v>
      </c>
      <c r="BC37">
        <v>299</v>
      </c>
      <c r="BD37" t="s">
        <v>74</v>
      </c>
      <c r="BE37" t="s">
        <v>74</v>
      </c>
      <c r="BF37" t="s">
        <v>74</v>
      </c>
      <c r="BG37" t="s">
        <v>74</v>
      </c>
      <c r="BH37" t="s">
        <v>74</v>
      </c>
      <c r="BI37">
        <v>7</v>
      </c>
      <c r="BJ37" t="s">
        <v>528</v>
      </c>
      <c r="BK37" t="s">
        <v>92</v>
      </c>
      <c r="BL37" t="s">
        <v>529</v>
      </c>
      <c r="BM37" t="s">
        <v>530</v>
      </c>
      <c r="BN37" t="s">
        <v>74</v>
      </c>
      <c r="BO37" t="s">
        <v>74</v>
      </c>
      <c r="BP37" t="s">
        <v>74</v>
      </c>
      <c r="BQ37" t="s">
        <v>74</v>
      </c>
      <c r="BR37" t="s">
        <v>95</v>
      </c>
      <c r="BS37" t="s">
        <v>542</v>
      </c>
      <c r="BT37" t="str">
        <f>HYPERLINK("https%3A%2F%2Fwww.webofscience.com%2Fwos%2Fwoscc%2Ffull-record%2FWOS:A1990CR06000009","View Full Record in Web of Science")</f>
        <v>View Full Record in Web of Science</v>
      </c>
    </row>
    <row r="38" spans="1:72" x14ac:dyDescent="0.15">
      <c r="A38" t="s">
        <v>72</v>
      </c>
      <c r="B38" t="s">
        <v>543</v>
      </c>
      <c r="C38" t="s">
        <v>74</v>
      </c>
      <c r="D38" t="s">
        <v>74</v>
      </c>
      <c r="E38" t="s">
        <v>74</v>
      </c>
      <c r="F38" t="s">
        <v>543</v>
      </c>
      <c r="G38" t="s">
        <v>74</v>
      </c>
      <c r="H38" t="s">
        <v>74</v>
      </c>
      <c r="I38" t="s">
        <v>544</v>
      </c>
      <c r="J38" t="s">
        <v>521</v>
      </c>
      <c r="K38" t="s">
        <v>74</v>
      </c>
      <c r="L38" t="s">
        <v>74</v>
      </c>
      <c r="M38" t="s">
        <v>77</v>
      </c>
      <c r="N38" t="s">
        <v>78</v>
      </c>
      <c r="O38" t="s">
        <v>74</v>
      </c>
      <c r="P38" t="s">
        <v>74</v>
      </c>
      <c r="Q38" t="s">
        <v>74</v>
      </c>
      <c r="R38" t="s">
        <v>74</v>
      </c>
      <c r="S38" t="s">
        <v>74</v>
      </c>
      <c r="T38" t="s">
        <v>74</v>
      </c>
      <c r="U38" t="s">
        <v>74</v>
      </c>
      <c r="V38" t="s">
        <v>74</v>
      </c>
      <c r="W38" t="s">
        <v>74</v>
      </c>
      <c r="X38" t="s">
        <v>74</v>
      </c>
      <c r="Y38" t="s">
        <v>545</v>
      </c>
      <c r="Z38" t="s">
        <v>74</v>
      </c>
      <c r="AA38" t="s">
        <v>546</v>
      </c>
      <c r="AB38" t="s">
        <v>74</v>
      </c>
      <c r="AC38" t="s">
        <v>74</v>
      </c>
      <c r="AD38" t="s">
        <v>74</v>
      </c>
      <c r="AE38" t="s">
        <v>74</v>
      </c>
      <c r="AF38" t="s">
        <v>74</v>
      </c>
      <c r="AG38">
        <v>34</v>
      </c>
      <c r="AH38">
        <v>24</v>
      </c>
      <c r="AI38">
        <v>27</v>
      </c>
      <c r="AJ38">
        <v>0</v>
      </c>
      <c r="AK38">
        <v>1</v>
      </c>
      <c r="AL38" t="s">
        <v>523</v>
      </c>
      <c r="AM38" t="s">
        <v>460</v>
      </c>
      <c r="AN38" t="s">
        <v>524</v>
      </c>
      <c r="AO38" t="s">
        <v>525</v>
      </c>
      <c r="AP38" t="s">
        <v>74</v>
      </c>
      <c r="AQ38" t="s">
        <v>74</v>
      </c>
      <c r="AR38" t="s">
        <v>526</v>
      </c>
      <c r="AS38" t="s">
        <v>527</v>
      </c>
      <c r="AT38" t="s">
        <v>388</v>
      </c>
      <c r="AU38">
        <v>1990</v>
      </c>
      <c r="AV38">
        <v>10</v>
      </c>
      <c r="AW38">
        <v>4</v>
      </c>
      <c r="AX38" t="s">
        <v>74</v>
      </c>
      <c r="AY38" t="s">
        <v>74</v>
      </c>
      <c r="AZ38" t="s">
        <v>74</v>
      </c>
      <c r="BA38" t="s">
        <v>74</v>
      </c>
      <c r="BB38">
        <v>307</v>
      </c>
      <c r="BC38">
        <v>315</v>
      </c>
      <c r="BD38" t="s">
        <v>74</v>
      </c>
      <c r="BE38" t="s">
        <v>74</v>
      </c>
      <c r="BF38" t="s">
        <v>74</v>
      </c>
      <c r="BG38" t="s">
        <v>74</v>
      </c>
      <c r="BH38" t="s">
        <v>74</v>
      </c>
      <c r="BI38">
        <v>9</v>
      </c>
      <c r="BJ38" t="s">
        <v>528</v>
      </c>
      <c r="BK38" t="s">
        <v>92</v>
      </c>
      <c r="BL38" t="s">
        <v>529</v>
      </c>
      <c r="BM38" t="s">
        <v>530</v>
      </c>
      <c r="BN38" t="s">
        <v>74</v>
      </c>
      <c r="BO38" t="s">
        <v>74</v>
      </c>
      <c r="BP38" t="s">
        <v>74</v>
      </c>
      <c r="BQ38" t="s">
        <v>74</v>
      </c>
      <c r="BR38" t="s">
        <v>95</v>
      </c>
      <c r="BS38" t="s">
        <v>547</v>
      </c>
      <c r="BT38" t="str">
        <f>HYPERLINK("https%3A%2F%2Fwww.webofscience.com%2Fwos%2Fwoscc%2Ffull-record%2FWOS:A1990CR06000011","View Full Record in Web of Science")</f>
        <v>View Full Record in Web of Science</v>
      </c>
    </row>
    <row r="39" spans="1:72" x14ac:dyDescent="0.15">
      <c r="A39" t="s">
        <v>72</v>
      </c>
      <c r="B39" t="s">
        <v>548</v>
      </c>
      <c r="C39" t="s">
        <v>74</v>
      </c>
      <c r="D39" t="s">
        <v>74</v>
      </c>
      <c r="E39" t="s">
        <v>74</v>
      </c>
      <c r="F39" t="s">
        <v>548</v>
      </c>
      <c r="G39" t="s">
        <v>74</v>
      </c>
      <c r="H39" t="s">
        <v>74</v>
      </c>
      <c r="I39" t="s">
        <v>549</v>
      </c>
      <c r="J39" t="s">
        <v>521</v>
      </c>
      <c r="K39" t="s">
        <v>74</v>
      </c>
      <c r="L39" t="s">
        <v>74</v>
      </c>
      <c r="M39" t="s">
        <v>77</v>
      </c>
      <c r="N39" t="s">
        <v>78</v>
      </c>
      <c r="O39" t="s">
        <v>74</v>
      </c>
      <c r="P39" t="s">
        <v>74</v>
      </c>
      <c r="Q39" t="s">
        <v>74</v>
      </c>
      <c r="R39" t="s">
        <v>74</v>
      </c>
      <c r="S39" t="s">
        <v>74</v>
      </c>
      <c r="T39" t="s">
        <v>74</v>
      </c>
      <c r="U39" t="s">
        <v>74</v>
      </c>
      <c r="V39" t="s">
        <v>74</v>
      </c>
      <c r="W39" t="s">
        <v>74</v>
      </c>
      <c r="X39" t="s">
        <v>74</v>
      </c>
      <c r="Y39" t="s">
        <v>550</v>
      </c>
      <c r="Z39" t="s">
        <v>74</v>
      </c>
      <c r="AA39" t="s">
        <v>74</v>
      </c>
      <c r="AB39" t="s">
        <v>74</v>
      </c>
      <c r="AC39" t="s">
        <v>74</v>
      </c>
      <c r="AD39" t="s">
        <v>74</v>
      </c>
      <c r="AE39" t="s">
        <v>74</v>
      </c>
      <c r="AF39" t="s">
        <v>74</v>
      </c>
      <c r="AG39">
        <v>24</v>
      </c>
      <c r="AH39">
        <v>40</v>
      </c>
      <c r="AI39">
        <v>41</v>
      </c>
      <c r="AJ39">
        <v>0</v>
      </c>
      <c r="AK39">
        <v>0</v>
      </c>
      <c r="AL39" t="s">
        <v>523</v>
      </c>
      <c r="AM39" t="s">
        <v>460</v>
      </c>
      <c r="AN39" t="s">
        <v>524</v>
      </c>
      <c r="AO39" t="s">
        <v>525</v>
      </c>
      <c r="AP39" t="s">
        <v>74</v>
      </c>
      <c r="AQ39" t="s">
        <v>74</v>
      </c>
      <c r="AR39" t="s">
        <v>526</v>
      </c>
      <c r="AS39" t="s">
        <v>527</v>
      </c>
      <c r="AT39" t="s">
        <v>388</v>
      </c>
      <c r="AU39">
        <v>1990</v>
      </c>
      <c r="AV39">
        <v>10</v>
      </c>
      <c r="AW39">
        <v>4</v>
      </c>
      <c r="AX39" t="s">
        <v>74</v>
      </c>
      <c r="AY39" t="s">
        <v>74</v>
      </c>
      <c r="AZ39" t="s">
        <v>74</v>
      </c>
      <c r="BA39" t="s">
        <v>74</v>
      </c>
      <c r="BB39">
        <v>317</v>
      </c>
      <c r="BC39">
        <v>320</v>
      </c>
      <c r="BD39" t="s">
        <v>74</v>
      </c>
      <c r="BE39" t="s">
        <v>74</v>
      </c>
      <c r="BF39" t="s">
        <v>74</v>
      </c>
      <c r="BG39" t="s">
        <v>74</v>
      </c>
      <c r="BH39" t="s">
        <v>74</v>
      </c>
      <c r="BI39">
        <v>4</v>
      </c>
      <c r="BJ39" t="s">
        <v>528</v>
      </c>
      <c r="BK39" t="s">
        <v>92</v>
      </c>
      <c r="BL39" t="s">
        <v>529</v>
      </c>
      <c r="BM39" t="s">
        <v>530</v>
      </c>
      <c r="BN39" t="s">
        <v>74</v>
      </c>
      <c r="BO39" t="s">
        <v>74</v>
      </c>
      <c r="BP39" t="s">
        <v>74</v>
      </c>
      <c r="BQ39" t="s">
        <v>74</v>
      </c>
      <c r="BR39" t="s">
        <v>95</v>
      </c>
      <c r="BS39" t="s">
        <v>551</v>
      </c>
      <c r="BT39" t="str">
        <f>HYPERLINK("https%3A%2F%2Fwww.webofscience.com%2Fwos%2Fwoscc%2Ffull-record%2FWOS:A1990CR06000012","View Full Record in Web of Science")</f>
        <v>View Full Record in Web of Science</v>
      </c>
    </row>
    <row r="40" spans="1:72" x14ac:dyDescent="0.15">
      <c r="A40" t="s">
        <v>72</v>
      </c>
      <c r="B40" t="s">
        <v>552</v>
      </c>
      <c r="C40" t="s">
        <v>74</v>
      </c>
      <c r="D40" t="s">
        <v>74</v>
      </c>
      <c r="E40" t="s">
        <v>74</v>
      </c>
      <c r="F40" t="s">
        <v>552</v>
      </c>
      <c r="G40" t="s">
        <v>74</v>
      </c>
      <c r="H40" t="s">
        <v>74</v>
      </c>
      <c r="I40" t="s">
        <v>553</v>
      </c>
      <c r="J40" t="s">
        <v>554</v>
      </c>
      <c r="K40" t="s">
        <v>74</v>
      </c>
      <c r="L40" t="s">
        <v>74</v>
      </c>
      <c r="M40" t="s">
        <v>77</v>
      </c>
      <c r="N40" t="s">
        <v>78</v>
      </c>
      <c r="O40" t="s">
        <v>74</v>
      </c>
      <c r="P40" t="s">
        <v>74</v>
      </c>
      <c r="Q40" t="s">
        <v>74</v>
      </c>
      <c r="R40" t="s">
        <v>74</v>
      </c>
      <c r="S40" t="s">
        <v>74</v>
      </c>
      <c r="T40" t="s">
        <v>74</v>
      </c>
      <c r="U40" t="s">
        <v>74</v>
      </c>
      <c r="V40" t="s">
        <v>74</v>
      </c>
      <c r="W40" t="s">
        <v>555</v>
      </c>
      <c r="X40" t="s">
        <v>556</v>
      </c>
      <c r="Y40" t="s">
        <v>557</v>
      </c>
      <c r="Z40" t="s">
        <v>74</v>
      </c>
      <c r="AA40" t="s">
        <v>558</v>
      </c>
      <c r="AB40" t="s">
        <v>559</v>
      </c>
      <c r="AC40" t="s">
        <v>74</v>
      </c>
      <c r="AD40" t="s">
        <v>74</v>
      </c>
      <c r="AE40" t="s">
        <v>74</v>
      </c>
      <c r="AF40" t="s">
        <v>74</v>
      </c>
      <c r="AG40">
        <v>10</v>
      </c>
      <c r="AH40">
        <v>79</v>
      </c>
      <c r="AI40">
        <v>84</v>
      </c>
      <c r="AJ40">
        <v>0</v>
      </c>
      <c r="AK40">
        <v>7</v>
      </c>
      <c r="AL40" t="s">
        <v>560</v>
      </c>
      <c r="AM40" t="s">
        <v>361</v>
      </c>
      <c r="AN40" t="s">
        <v>561</v>
      </c>
      <c r="AO40" t="s">
        <v>562</v>
      </c>
      <c r="AP40" t="s">
        <v>74</v>
      </c>
      <c r="AQ40" t="s">
        <v>74</v>
      </c>
      <c r="AR40" t="s">
        <v>563</v>
      </c>
      <c r="AS40" t="s">
        <v>564</v>
      </c>
      <c r="AT40" t="s">
        <v>565</v>
      </c>
      <c r="AU40">
        <v>1990</v>
      </c>
      <c r="AV40">
        <v>126</v>
      </c>
      <c r="AW40">
        <v>4</v>
      </c>
      <c r="AX40" t="s">
        <v>74</v>
      </c>
      <c r="AY40" t="s">
        <v>74</v>
      </c>
      <c r="AZ40" t="s">
        <v>74</v>
      </c>
      <c r="BA40" t="s">
        <v>74</v>
      </c>
      <c r="BB40">
        <v>75</v>
      </c>
      <c r="BC40">
        <v>77</v>
      </c>
      <c r="BD40" t="s">
        <v>74</v>
      </c>
      <c r="BE40" t="s">
        <v>74</v>
      </c>
      <c r="BF40" t="s">
        <v>74</v>
      </c>
      <c r="BG40" t="s">
        <v>74</v>
      </c>
      <c r="BH40" t="s">
        <v>74</v>
      </c>
      <c r="BI40">
        <v>3</v>
      </c>
      <c r="BJ40" t="s">
        <v>566</v>
      </c>
      <c r="BK40" t="s">
        <v>92</v>
      </c>
      <c r="BL40" t="s">
        <v>566</v>
      </c>
      <c r="BM40" t="s">
        <v>567</v>
      </c>
      <c r="BN40">
        <v>2309387</v>
      </c>
      <c r="BO40" t="s">
        <v>74</v>
      </c>
      <c r="BP40" t="s">
        <v>74</v>
      </c>
      <c r="BQ40" t="s">
        <v>74</v>
      </c>
      <c r="BR40" t="s">
        <v>95</v>
      </c>
      <c r="BS40" t="s">
        <v>568</v>
      </c>
      <c r="BT40" t="str">
        <f>HYPERLINK("https%3A%2F%2Fwww.webofscience.com%2Fwos%2Fwoscc%2Ffull-record%2FWOS:A1990CL14900003","View Full Record in Web of Science")</f>
        <v>View Full Record in Web of Science</v>
      </c>
    </row>
    <row r="41" spans="1:72" x14ac:dyDescent="0.15">
      <c r="A41" t="s">
        <v>569</v>
      </c>
      <c r="B41" t="s">
        <v>570</v>
      </c>
      <c r="C41" t="s">
        <v>74</v>
      </c>
      <c r="D41" t="s">
        <v>571</v>
      </c>
      <c r="E41" t="s">
        <v>74</v>
      </c>
      <c r="F41" t="s">
        <v>570</v>
      </c>
      <c r="G41" t="s">
        <v>74</v>
      </c>
      <c r="H41" t="s">
        <v>74</v>
      </c>
      <c r="I41" t="s">
        <v>572</v>
      </c>
      <c r="J41" t="s">
        <v>573</v>
      </c>
      <c r="K41" t="s">
        <v>574</v>
      </c>
      <c r="L41" t="s">
        <v>74</v>
      </c>
      <c r="M41" t="s">
        <v>77</v>
      </c>
      <c r="N41" t="s">
        <v>575</v>
      </c>
      <c r="O41" t="s">
        <v>576</v>
      </c>
      <c r="P41" t="s">
        <v>577</v>
      </c>
      <c r="Q41" t="s">
        <v>578</v>
      </c>
      <c r="R41" t="s">
        <v>74</v>
      </c>
      <c r="S41" t="s">
        <v>74</v>
      </c>
      <c r="T41" t="s">
        <v>74</v>
      </c>
      <c r="U41" t="s">
        <v>74</v>
      </c>
      <c r="V41" t="s">
        <v>74</v>
      </c>
      <c r="W41" t="s">
        <v>74</v>
      </c>
      <c r="X41" t="s">
        <v>74</v>
      </c>
      <c r="Y41" t="s">
        <v>74</v>
      </c>
      <c r="Z41" t="s">
        <v>74</v>
      </c>
      <c r="AA41" t="s">
        <v>74</v>
      </c>
      <c r="AB41" t="s">
        <v>74</v>
      </c>
      <c r="AC41" t="s">
        <v>74</v>
      </c>
      <c r="AD41" t="s">
        <v>74</v>
      </c>
      <c r="AE41" t="s">
        <v>74</v>
      </c>
      <c r="AF41" t="s">
        <v>74</v>
      </c>
      <c r="AG41">
        <v>0</v>
      </c>
      <c r="AH41">
        <v>0</v>
      </c>
      <c r="AI41">
        <v>0</v>
      </c>
      <c r="AJ41">
        <v>0</v>
      </c>
      <c r="AK41">
        <v>0</v>
      </c>
      <c r="AL41" t="s">
        <v>579</v>
      </c>
      <c r="AM41" t="s">
        <v>580</v>
      </c>
      <c r="AN41" t="s">
        <v>580</v>
      </c>
      <c r="AO41" t="s">
        <v>74</v>
      </c>
      <c r="AP41" t="s">
        <v>74</v>
      </c>
      <c r="AQ41" t="s">
        <v>581</v>
      </c>
      <c r="AR41" t="s">
        <v>582</v>
      </c>
      <c r="AS41" t="s">
        <v>74</v>
      </c>
      <c r="AT41" t="s">
        <v>74</v>
      </c>
      <c r="AU41">
        <v>1990</v>
      </c>
      <c r="AV41">
        <v>27</v>
      </c>
      <c r="AW41" t="s">
        <v>74</v>
      </c>
      <c r="AX41" t="s">
        <v>74</v>
      </c>
      <c r="AY41" t="s">
        <v>74</v>
      </c>
      <c r="AZ41" t="s">
        <v>74</v>
      </c>
      <c r="BA41" t="s">
        <v>74</v>
      </c>
      <c r="BB41">
        <v>3</v>
      </c>
      <c r="BC41">
        <v>8</v>
      </c>
      <c r="BD41" t="s">
        <v>74</v>
      </c>
      <c r="BE41" t="s">
        <v>74</v>
      </c>
      <c r="BF41" t="s">
        <v>74</v>
      </c>
      <c r="BG41" t="s">
        <v>74</v>
      </c>
      <c r="BH41" t="s">
        <v>74</v>
      </c>
      <c r="BI41">
        <v>6</v>
      </c>
      <c r="BJ41" t="s">
        <v>330</v>
      </c>
      <c r="BK41" t="s">
        <v>583</v>
      </c>
      <c r="BL41" t="s">
        <v>330</v>
      </c>
      <c r="BM41" t="s">
        <v>584</v>
      </c>
      <c r="BN41" t="s">
        <v>74</v>
      </c>
      <c r="BO41" t="s">
        <v>74</v>
      </c>
      <c r="BP41" t="s">
        <v>74</v>
      </c>
      <c r="BQ41" t="s">
        <v>74</v>
      </c>
      <c r="BR41" t="s">
        <v>95</v>
      </c>
      <c r="BS41" t="s">
        <v>585</v>
      </c>
      <c r="BT41" t="str">
        <f>HYPERLINK("https%3A%2F%2Fwww.webofscience.com%2Fwos%2Fwoscc%2Ffull-record%2FWOS:A1990BS30U00001","View Full Record in Web of Science")</f>
        <v>View Full Record in Web of Science</v>
      </c>
    </row>
    <row r="42" spans="1:72" x14ac:dyDescent="0.15">
      <c r="A42" t="s">
        <v>569</v>
      </c>
      <c r="B42" t="s">
        <v>586</v>
      </c>
      <c r="C42" t="s">
        <v>74</v>
      </c>
      <c r="D42" t="s">
        <v>571</v>
      </c>
      <c r="E42" t="s">
        <v>74</v>
      </c>
      <c r="F42" t="s">
        <v>586</v>
      </c>
      <c r="G42" t="s">
        <v>74</v>
      </c>
      <c r="H42" t="s">
        <v>74</v>
      </c>
      <c r="I42" t="s">
        <v>587</v>
      </c>
      <c r="J42" t="s">
        <v>573</v>
      </c>
      <c r="K42" t="s">
        <v>574</v>
      </c>
      <c r="L42" t="s">
        <v>74</v>
      </c>
      <c r="M42" t="s">
        <v>77</v>
      </c>
      <c r="N42" t="s">
        <v>575</v>
      </c>
      <c r="O42" t="s">
        <v>576</v>
      </c>
      <c r="P42" t="s">
        <v>577</v>
      </c>
      <c r="Q42" t="s">
        <v>578</v>
      </c>
      <c r="R42" t="s">
        <v>74</v>
      </c>
      <c r="S42" t="s">
        <v>74</v>
      </c>
      <c r="T42" t="s">
        <v>74</v>
      </c>
      <c r="U42" t="s">
        <v>74</v>
      </c>
      <c r="V42" t="s">
        <v>74</v>
      </c>
      <c r="W42" t="s">
        <v>74</v>
      </c>
      <c r="X42" t="s">
        <v>74</v>
      </c>
      <c r="Y42" t="s">
        <v>74</v>
      </c>
      <c r="Z42" t="s">
        <v>74</v>
      </c>
      <c r="AA42" t="s">
        <v>74</v>
      </c>
      <c r="AB42" t="s">
        <v>74</v>
      </c>
      <c r="AC42" t="s">
        <v>74</v>
      </c>
      <c r="AD42" t="s">
        <v>74</v>
      </c>
      <c r="AE42" t="s">
        <v>74</v>
      </c>
      <c r="AF42" t="s">
        <v>74</v>
      </c>
      <c r="AG42">
        <v>0</v>
      </c>
      <c r="AH42">
        <v>0</v>
      </c>
      <c r="AI42">
        <v>0</v>
      </c>
      <c r="AJ42">
        <v>0</v>
      </c>
      <c r="AK42">
        <v>0</v>
      </c>
      <c r="AL42" t="s">
        <v>579</v>
      </c>
      <c r="AM42" t="s">
        <v>580</v>
      </c>
      <c r="AN42" t="s">
        <v>580</v>
      </c>
      <c r="AO42" t="s">
        <v>74</v>
      </c>
      <c r="AP42" t="s">
        <v>74</v>
      </c>
      <c r="AQ42" t="s">
        <v>581</v>
      </c>
      <c r="AR42" t="s">
        <v>582</v>
      </c>
      <c r="AS42" t="s">
        <v>74</v>
      </c>
      <c r="AT42" t="s">
        <v>74</v>
      </c>
      <c r="AU42">
        <v>1990</v>
      </c>
      <c r="AV42">
        <v>27</v>
      </c>
      <c r="AW42" t="s">
        <v>74</v>
      </c>
      <c r="AX42" t="s">
        <v>74</v>
      </c>
      <c r="AY42" t="s">
        <v>74</v>
      </c>
      <c r="AZ42" t="s">
        <v>74</v>
      </c>
      <c r="BA42" t="s">
        <v>74</v>
      </c>
      <c r="BB42">
        <v>9</v>
      </c>
      <c r="BC42">
        <v>15</v>
      </c>
      <c r="BD42" t="s">
        <v>74</v>
      </c>
      <c r="BE42" t="s">
        <v>74</v>
      </c>
      <c r="BF42" t="s">
        <v>74</v>
      </c>
      <c r="BG42" t="s">
        <v>74</v>
      </c>
      <c r="BH42" t="s">
        <v>74</v>
      </c>
      <c r="BI42">
        <v>7</v>
      </c>
      <c r="BJ42" t="s">
        <v>330</v>
      </c>
      <c r="BK42" t="s">
        <v>583</v>
      </c>
      <c r="BL42" t="s">
        <v>330</v>
      </c>
      <c r="BM42" t="s">
        <v>584</v>
      </c>
      <c r="BN42" t="s">
        <v>74</v>
      </c>
      <c r="BO42" t="s">
        <v>74</v>
      </c>
      <c r="BP42" t="s">
        <v>74</v>
      </c>
      <c r="BQ42" t="s">
        <v>74</v>
      </c>
      <c r="BR42" t="s">
        <v>95</v>
      </c>
      <c r="BS42" t="s">
        <v>588</v>
      </c>
      <c r="BT42" t="str">
        <f>HYPERLINK("https%3A%2F%2Fwww.webofscience.com%2Fwos%2Fwoscc%2Ffull-record%2FWOS:A1990BS30U00002","View Full Record in Web of Science")</f>
        <v>View Full Record in Web of Science</v>
      </c>
    </row>
    <row r="43" spans="1:72" x14ac:dyDescent="0.15">
      <c r="A43" t="s">
        <v>569</v>
      </c>
      <c r="B43" t="s">
        <v>355</v>
      </c>
      <c r="C43" t="s">
        <v>74</v>
      </c>
      <c r="D43" t="s">
        <v>571</v>
      </c>
      <c r="E43" t="s">
        <v>74</v>
      </c>
      <c r="F43" t="s">
        <v>355</v>
      </c>
      <c r="G43" t="s">
        <v>74</v>
      </c>
      <c r="H43" t="s">
        <v>74</v>
      </c>
      <c r="I43" t="s">
        <v>589</v>
      </c>
      <c r="J43" t="s">
        <v>573</v>
      </c>
      <c r="K43" t="s">
        <v>574</v>
      </c>
      <c r="L43" t="s">
        <v>74</v>
      </c>
      <c r="M43" t="s">
        <v>77</v>
      </c>
      <c r="N43" t="s">
        <v>575</v>
      </c>
      <c r="O43" t="s">
        <v>576</v>
      </c>
      <c r="P43" t="s">
        <v>577</v>
      </c>
      <c r="Q43" t="s">
        <v>578</v>
      </c>
      <c r="R43" t="s">
        <v>74</v>
      </c>
      <c r="S43" t="s">
        <v>74</v>
      </c>
      <c r="T43" t="s">
        <v>74</v>
      </c>
      <c r="U43" t="s">
        <v>74</v>
      </c>
      <c r="V43" t="s">
        <v>74</v>
      </c>
      <c r="W43" t="s">
        <v>74</v>
      </c>
      <c r="X43" t="s">
        <v>74</v>
      </c>
      <c r="Y43" t="s">
        <v>358</v>
      </c>
      <c r="Z43" t="s">
        <v>74</v>
      </c>
      <c r="AA43" t="s">
        <v>359</v>
      </c>
      <c r="AB43" t="s">
        <v>74</v>
      </c>
      <c r="AC43" t="s">
        <v>74</v>
      </c>
      <c r="AD43" t="s">
        <v>74</v>
      </c>
      <c r="AE43" t="s">
        <v>74</v>
      </c>
      <c r="AF43" t="s">
        <v>74</v>
      </c>
      <c r="AG43">
        <v>0</v>
      </c>
      <c r="AH43">
        <v>0</v>
      </c>
      <c r="AI43">
        <v>0</v>
      </c>
      <c r="AJ43">
        <v>0</v>
      </c>
      <c r="AK43">
        <v>0</v>
      </c>
      <c r="AL43" t="s">
        <v>579</v>
      </c>
      <c r="AM43" t="s">
        <v>580</v>
      </c>
      <c r="AN43" t="s">
        <v>580</v>
      </c>
      <c r="AO43" t="s">
        <v>74</v>
      </c>
      <c r="AP43" t="s">
        <v>74</v>
      </c>
      <c r="AQ43" t="s">
        <v>581</v>
      </c>
      <c r="AR43" t="s">
        <v>582</v>
      </c>
      <c r="AS43" t="s">
        <v>74</v>
      </c>
      <c r="AT43" t="s">
        <v>74</v>
      </c>
      <c r="AU43">
        <v>1990</v>
      </c>
      <c r="AV43">
        <v>27</v>
      </c>
      <c r="AW43" t="s">
        <v>74</v>
      </c>
      <c r="AX43" t="s">
        <v>74</v>
      </c>
      <c r="AY43" t="s">
        <v>74</v>
      </c>
      <c r="AZ43" t="s">
        <v>74</v>
      </c>
      <c r="BA43" t="s">
        <v>74</v>
      </c>
      <c r="BB43">
        <v>19</v>
      </c>
      <c r="BC43">
        <v>25</v>
      </c>
      <c r="BD43" t="s">
        <v>74</v>
      </c>
      <c r="BE43" t="s">
        <v>74</v>
      </c>
      <c r="BF43" t="s">
        <v>74</v>
      </c>
      <c r="BG43" t="s">
        <v>74</v>
      </c>
      <c r="BH43" t="s">
        <v>74</v>
      </c>
      <c r="BI43">
        <v>7</v>
      </c>
      <c r="BJ43" t="s">
        <v>330</v>
      </c>
      <c r="BK43" t="s">
        <v>583</v>
      </c>
      <c r="BL43" t="s">
        <v>330</v>
      </c>
      <c r="BM43" t="s">
        <v>584</v>
      </c>
      <c r="BN43" t="s">
        <v>74</v>
      </c>
      <c r="BO43" t="s">
        <v>74</v>
      </c>
      <c r="BP43" t="s">
        <v>74</v>
      </c>
      <c r="BQ43" t="s">
        <v>74</v>
      </c>
      <c r="BR43" t="s">
        <v>95</v>
      </c>
      <c r="BS43" t="s">
        <v>590</v>
      </c>
      <c r="BT43" t="str">
        <f>HYPERLINK("https%3A%2F%2Fwww.webofscience.com%2Fwos%2Fwoscc%2Ffull-record%2FWOS:A1990BS30U00003","View Full Record in Web of Science")</f>
        <v>View Full Record in Web of Science</v>
      </c>
    </row>
    <row r="44" spans="1:72" x14ac:dyDescent="0.15">
      <c r="A44" t="s">
        <v>569</v>
      </c>
      <c r="B44" t="s">
        <v>591</v>
      </c>
      <c r="C44" t="s">
        <v>74</v>
      </c>
      <c r="D44" t="s">
        <v>571</v>
      </c>
      <c r="E44" t="s">
        <v>74</v>
      </c>
      <c r="F44" t="s">
        <v>591</v>
      </c>
      <c r="G44" t="s">
        <v>74</v>
      </c>
      <c r="H44" t="s">
        <v>74</v>
      </c>
      <c r="I44" t="s">
        <v>592</v>
      </c>
      <c r="J44" t="s">
        <v>573</v>
      </c>
      <c r="K44" t="s">
        <v>574</v>
      </c>
      <c r="L44" t="s">
        <v>74</v>
      </c>
      <c r="M44" t="s">
        <v>77</v>
      </c>
      <c r="N44" t="s">
        <v>575</v>
      </c>
      <c r="O44" t="s">
        <v>576</v>
      </c>
      <c r="P44" t="s">
        <v>577</v>
      </c>
      <c r="Q44" t="s">
        <v>578</v>
      </c>
      <c r="R44" t="s">
        <v>74</v>
      </c>
      <c r="S44" t="s">
        <v>74</v>
      </c>
      <c r="T44" t="s">
        <v>74</v>
      </c>
      <c r="U44" t="s">
        <v>74</v>
      </c>
      <c r="V44" t="s">
        <v>74</v>
      </c>
      <c r="W44" t="s">
        <v>74</v>
      </c>
      <c r="X44" t="s">
        <v>74</v>
      </c>
      <c r="Y44" t="s">
        <v>74</v>
      </c>
      <c r="Z44" t="s">
        <v>74</v>
      </c>
      <c r="AA44" t="s">
        <v>74</v>
      </c>
      <c r="AB44" t="s">
        <v>74</v>
      </c>
      <c r="AC44" t="s">
        <v>74</v>
      </c>
      <c r="AD44" t="s">
        <v>74</v>
      </c>
      <c r="AE44" t="s">
        <v>74</v>
      </c>
      <c r="AF44" t="s">
        <v>74</v>
      </c>
      <c r="AG44">
        <v>0</v>
      </c>
      <c r="AH44">
        <v>0</v>
      </c>
      <c r="AI44">
        <v>0</v>
      </c>
      <c r="AJ44">
        <v>0</v>
      </c>
      <c r="AK44">
        <v>0</v>
      </c>
      <c r="AL44" t="s">
        <v>579</v>
      </c>
      <c r="AM44" t="s">
        <v>580</v>
      </c>
      <c r="AN44" t="s">
        <v>580</v>
      </c>
      <c r="AO44" t="s">
        <v>74</v>
      </c>
      <c r="AP44" t="s">
        <v>74</v>
      </c>
      <c r="AQ44" t="s">
        <v>581</v>
      </c>
      <c r="AR44" t="s">
        <v>582</v>
      </c>
      <c r="AS44" t="s">
        <v>74</v>
      </c>
      <c r="AT44" t="s">
        <v>74</v>
      </c>
      <c r="AU44">
        <v>1990</v>
      </c>
      <c r="AV44">
        <v>27</v>
      </c>
      <c r="AW44" t="s">
        <v>74</v>
      </c>
      <c r="AX44" t="s">
        <v>74</v>
      </c>
      <c r="AY44" t="s">
        <v>74</v>
      </c>
      <c r="AZ44" t="s">
        <v>74</v>
      </c>
      <c r="BA44" t="s">
        <v>74</v>
      </c>
      <c r="BB44">
        <v>27</v>
      </c>
      <c r="BC44">
        <v>34</v>
      </c>
      <c r="BD44" t="s">
        <v>74</v>
      </c>
      <c r="BE44" t="s">
        <v>74</v>
      </c>
      <c r="BF44" t="s">
        <v>74</v>
      </c>
      <c r="BG44" t="s">
        <v>74</v>
      </c>
      <c r="BH44" t="s">
        <v>74</v>
      </c>
      <c r="BI44">
        <v>8</v>
      </c>
      <c r="BJ44" t="s">
        <v>330</v>
      </c>
      <c r="BK44" t="s">
        <v>583</v>
      </c>
      <c r="BL44" t="s">
        <v>330</v>
      </c>
      <c r="BM44" t="s">
        <v>584</v>
      </c>
      <c r="BN44" t="s">
        <v>74</v>
      </c>
      <c r="BO44" t="s">
        <v>74</v>
      </c>
      <c r="BP44" t="s">
        <v>74</v>
      </c>
      <c r="BQ44" t="s">
        <v>74</v>
      </c>
      <c r="BR44" t="s">
        <v>95</v>
      </c>
      <c r="BS44" t="s">
        <v>593</v>
      </c>
      <c r="BT44" t="str">
        <f>HYPERLINK("https%3A%2F%2Fwww.webofscience.com%2Fwos%2Fwoscc%2Ffull-record%2FWOS:A1990BS30U00004","View Full Record in Web of Science")</f>
        <v>View Full Record in Web of Science</v>
      </c>
    </row>
    <row r="45" spans="1:72" x14ac:dyDescent="0.15">
      <c r="A45" t="s">
        <v>569</v>
      </c>
      <c r="B45" t="s">
        <v>594</v>
      </c>
      <c r="C45" t="s">
        <v>74</v>
      </c>
      <c r="D45" t="s">
        <v>571</v>
      </c>
      <c r="E45" t="s">
        <v>74</v>
      </c>
      <c r="F45" t="s">
        <v>594</v>
      </c>
      <c r="G45" t="s">
        <v>74</v>
      </c>
      <c r="H45" t="s">
        <v>74</v>
      </c>
      <c r="I45" t="s">
        <v>595</v>
      </c>
      <c r="J45" t="s">
        <v>573</v>
      </c>
      <c r="K45" t="s">
        <v>574</v>
      </c>
      <c r="L45" t="s">
        <v>74</v>
      </c>
      <c r="M45" t="s">
        <v>77</v>
      </c>
      <c r="N45" t="s">
        <v>575</v>
      </c>
      <c r="O45" t="s">
        <v>576</v>
      </c>
      <c r="P45" t="s">
        <v>577</v>
      </c>
      <c r="Q45" t="s">
        <v>578</v>
      </c>
      <c r="R45" t="s">
        <v>74</v>
      </c>
      <c r="S45" t="s">
        <v>74</v>
      </c>
      <c r="T45" t="s">
        <v>74</v>
      </c>
      <c r="U45" t="s">
        <v>74</v>
      </c>
      <c r="V45" t="s">
        <v>74</v>
      </c>
      <c r="W45" t="s">
        <v>74</v>
      </c>
      <c r="X45" t="s">
        <v>74</v>
      </c>
      <c r="Y45" t="s">
        <v>74</v>
      </c>
      <c r="Z45" t="s">
        <v>74</v>
      </c>
      <c r="AA45" t="s">
        <v>596</v>
      </c>
      <c r="AB45" t="s">
        <v>597</v>
      </c>
      <c r="AC45" t="s">
        <v>74</v>
      </c>
      <c r="AD45" t="s">
        <v>74</v>
      </c>
      <c r="AE45" t="s">
        <v>74</v>
      </c>
      <c r="AF45" t="s">
        <v>74</v>
      </c>
      <c r="AG45">
        <v>0</v>
      </c>
      <c r="AH45">
        <v>0</v>
      </c>
      <c r="AI45">
        <v>0</v>
      </c>
      <c r="AJ45">
        <v>0</v>
      </c>
      <c r="AK45">
        <v>1</v>
      </c>
      <c r="AL45" t="s">
        <v>579</v>
      </c>
      <c r="AM45" t="s">
        <v>580</v>
      </c>
      <c r="AN45" t="s">
        <v>580</v>
      </c>
      <c r="AO45" t="s">
        <v>74</v>
      </c>
      <c r="AP45" t="s">
        <v>74</v>
      </c>
      <c r="AQ45" t="s">
        <v>581</v>
      </c>
      <c r="AR45" t="s">
        <v>582</v>
      </c>
      <c r="AS45" t="s">
        <v>74</v>
      </c>
      <c r="AT45" t="s">
        <v>74</v>
      </c>
      <c r="AU45">
        <v>1990</v>
      </c>
      <c r="AV45">
        <v>27</v>
      </c>
      <c r="AW45" t="s">
        <v>74</v>
      </c>
      <c r="AX45" t="s">
        <v>74</v>
      </c>
      <c r="AY45" t="s">
        <v>74</v>
      </c>
      <c r="AZ45" t="s">
        <v>74</v>
      </c>
      <c r="BA45" t="s">
        <v>74</v>
      </c>
      <c r="BB45">
        <v>35</v>
      </c>
      <c r="BC45">
        <v>44</v>
      </c>
      <c r="BD45" t="s">
        <v>74</v>
      </c>
      <c r="BE45" t="s">
        <v>74</v>
      </c>
      <c r="BF45" t="s">
        <v>74</v>
      </c>
      <c r="BG45" t="s">
        <v>74</v>
      </c>
      <c r="BH45" t="s">
        <v>74</v>
      </c>
      <c r="BI45">
        <v>10</v>
      </c>
      <c r="BJ45" t="s">
        <v>330</v>
      </c>
      <c r="BK45" t="s">
        <v>583</v>
      </c>
      <c r="BL45" t="s">
        <v>330</v>
      </c>
      <c r="BM45" t="s">
        <v>584</v>
      </c>
      <c r="BN45" t="s">
        <v>74</v>
      </c>
      <c r="BO45" t="s">
        <v>74</v>
      </c>
      <c r="BP45" t="s">
        <v>74</v>
      </c>
      <c r="BQ45" t="s">
        <v>74</v>
      </c>
      <c r="BR45" t="s">
        <v>95</v>
      </c>
      <c r="BS45" t="s">
        <v>598</v>
      </c>
      <c r="BT45" t="str">
        <f>HYPERLINK("https%3A%2F%2Fwww.webofscience.com%2Fwos%2Fwoscc%2Ffull-record%2FWOS:A1990BS30U00005","View Full Record in Web of Science")</f>
        <v>View Full Record in Web of Science</v>
      </c>
    </row>
    <row r="46" spans="1:72" x14ac:dyDescent="0.15">
      <c r="A46" t="s">
        <v>569</v>
      </c>
      <c r="B46" t="s">
        <v>599</v>
      </c>
      <c r="C46" t="s">
        <v>74</v>
      </c>
      <c r="D46" t="s">
        <v>571</v>
      </c>
      <c r="E46" t="s">
        <v>74</v>
      </c>
      <c r="F46" t="s">
        <v>599</v>
      </c>
      <c r="G46" t="s">
        <v>74</v>
      </c>
      <c r="H46" t="s">
        <v>74</v>
      </c>
      <c r="I46" t="s">
        <v>600</v>
      </c>
      <c r="J46" t="s">
        <v>573</v>
      </c>
      <c r="K46" t="s">
        <v>574</v>
      </c>
      <c r="L46" t="s">
        <v>74</v>
      </c>
      <c r="M46" t="s">
        <v>77</v>
      </c>
      <c r="N46" t="s">
        <v>575</v>
      </c>
      <c r="O46" t="s">
        <v>576</v>
      </c>
      <c r="P46" t="s">
        <v>577</v>
      </c>
      <c r="Q46" t="s">
        <v>578</v>
      </c>
      <c r="R46" t="s">
        <v>74</v>
      </c>
      <c r="S46" t="s">
        <v>74</v>
      </c>
      <c r="T46" t="s">
        <v>74</v>
      </c>
      <c r="U46" t="s">
        <v>74</v>
      </c>
      <c r="V46" t="s">
        <v>74</v>
      </c>
      <c r="W46" t="s">
        <v>74</v>
      </c>
      <c r="X46" t="s">
        <v>74</v>
      </c>
      <c r="Y46" t="s">
        <v>74</v>
      </c>
      <c r="Z46" t="s">
        <v>74</v>
      </c>
      <c r="AA46" t="s">
        <v>74</v>
      </c>
      <c r="AB46" t="s">
        <v>74</v>
      </c>
      <c r="AC46" t="s">
        <v>74</v>
      </c>
      <c r="AD46" t="s">
        <v>74</v>
      </c>
      <c r="AE46" t="s">
        <v>74</v>
      </c>
      <c r="AF46" t="s">
        <v>74</v>
      </c>
      <c r="AG46">
        <v>0</v>
      </c>
      <c r="AH46">
        <v>0</v>
      </c>
      <c r="AI46">
        <v>0</v>
      </c>
      <c r="AJ46">
        <v>0</v>
      </c>
      <c r="AK46">
        <v>0</v>
      </c>
      <c r="AL46" t="s">
        <v>579</v>
      </c>
      <c r="AM46" t="s">
        <v>580</v>
      </c>
      <c r="AN46" t="s">
        <v>580</v>
      </c>
      <c r="AO46" t="s">
        <v>74</v>
      </c>
      <c r="AP46" t="s">
        <v>74</v>
      </c>
      <c r="AQ46" t="s">
        <v>581</v>
      </c>
      <c r="AR46" t="s">
        <v>582</v>
      </c>
      <c r="AS46" t="s">
        <v>74</v>
      </c>
      <c r="AT46" t="s">
        <v>74</v>
      </c>
      <c r="AU46">
        <v>1990</v>
      </c>
      <c r="AV46">
        <v>27</v>
      </c>
      <c r="AW46" t="s">
        <v>74</v>
      </c>
      <c r="AX46" t="s">
        <v>74</v>
      </c>
      <c r="AY46" t="s">
        <v>74</v>
      </c>
      <c r="AZ46" t="s">
        <v>74</v>
      </c>
      <c r="BA46" t="s">
        <v>74</v>
      </c>
      <c r="BB46">
        <v>45</v>
      </c>
      <c r="BC46">
        <v>60</v>
      </c>
      <c r="BD46" t="s">
        <v>74</v>
      </c>
      <c r="BE46" t="s">
        <v>74</v>
      </c>
      <c r="BF46" t="s">
        <v>74</v>
      </c>
      <c r="BG46" t="s">
        <v>74</v>
      </c>
      <c r="BH46" t="s">
        <v>74</v>
      </c>
      <c r="BI46">
        <v>16</v>
      </c>
      <c r="BJ46" t="s">
        <v>330</v>
      </c>
      <c r="BK46" t="s">
        <v>583</v>
      </c>
      <c r="BL46" t="s">
        <v>330</v>
      </c>
      <c r="BM46" t="s">
        <v>584</v>
      </c>
      <c r="BN46" t="s">
        <v>74</v>
      </c>
      <c r="BO46" t="s">
        <v>74</v>
      </c>
      <c r="BP46" t="s">
        <v>74</v>
      </c>
      <c r="BQ46" t="s">
        <v>74</v>
      </c>
      <c r="BR46" t="s">
        <v>95</v>
      </c>
      <c r="BS46" t="s">
        <v>601</v>
      </c>
      <c r="BT46" t="str">
        <f>HYPERLINK("https%3A%2F%2Fwww.webofscience.com%2Fwos%2Fwoscc%2Ffull-record%2FWOS:A1990BS30U00006","View Full Record in Web of Science")</f>
        <v>View Full Record in Web of Science</v>
      </c>
    </row>
    <row r="47" spans="1:72" x14ac:dyDescent="0.15">
      <c r="A47" t="s">
        <v>569</v>
      </c>
      <c r="B47" t="s">
        <v>602</v>
      </c>
      <c r="C47" t="s">
        <v>74</v>
      </c>
      <c r="D47" t="s">
        <v>571</v>
      </c>
      <c r="E47" t="s">
        <v>74</v>
      </c>
      <c r="F47" t="s">
        <v>602</v>
      </c>
      <c r="G47" t="s">
        <v>74</v>
      </c>
      <c r="H47" t="s">
        <v>74</v>
      </c>
      <c r="I47" t="s">
        <v>603</v>
      </c>
      <c r="J47" t="s">
        <v>573</v>
      </c>
      <c r="K47" t="s">
        <v>574</v>
      </c>
      <c r="L47" t="s">
        <v>74</v>
      </c>
      <c r="M47" t="s">
        <v>77</v>
      </c>
      <c r="N47" t="s">
        <v>575</v>
      </c>
      <c r="O47" t="s">
        <v>576</v>
      </c>
      <c r="P47" t="s">
        <v>577</v>
      </c>
      <c r="Q47" t="s">
        <v>578</v>
      </c>
      <c r="R47" t="s">
        <v>74</v>
      </c>
      <c r="S47" t="s">
        <v>74</v>
      </c>
      <c r="T47" t="s">
        <v>74</v>
      </c>
      <c r="U47" t="s">
        <v>74</v>
      </c>
      <c r="V47" t="s">
        <v>74</v>
      </c>
      <c r="W47" t="s">
        <v>74</v>
      </c>
      <c r="X47" t="s">
        <v>74</v>
      </c>
      <c r="Y47" t="s">
        <v>74</v>
      </c>
      <c r="Z47" t="s">
        <v>74</v>
      </c>
      <c r="AA47" t="s">
        <v>74</v>
      </c>
      <c r="AB47" t="s">
        <v>74</v>
      </c>
      <c r="AC47" t="s">
        <v>74</v>
      </c>
      <c r="AD47" t="s">
        <v>74</v>
      </c>
      <c r="AE47" t="s">
        <v>74</v>
      </c>
      <c r="AF47" t="s">
        <v>74</v>
      </c>
      <c r="AG47">
        <v>0</v>
      </c>
      <c r="AH47">
        <v>0</v>
      </c>
      <c r="AI47">
        <v>0</v>
      </c>
      <c r="AJ47">
        <v>0</v>
      </c>
      <c r="AK47">
        <v>0</v>
      </c>
      <c r="AL47" t="s">
        <v>579</v>
      </c>
      <c r="AM47" t="s">
        <v>580</v>
      </c>
      <c r="AN47" t="s">
        <v>580</v>
      </c>
      <c r="AO47" t="s">
        <v>74</v>
      </c>
      <c r="AP47" t="s">
        <v>74</v>
      </c>
      <c r="AQ47" t="s">
        <v>581</v>
      </c>
      <c r="AR47" t="s">
        <v>582</v>
      </c>
      <c r="AS47" t="s">
        <v>74</v>
      </c>
      <c r="AT47" t="s">
        <v>74</v>
      </c>
      <c r="AU47">
        <v>1990</v>
      </c>
      <c r="AV47">
        <v>27</v>
      </c>
      <c r="AW47" t="s">
        <v>74</v>
      </c>
      <c r="AX47" t="s">
        <v>74</v>
      </c>
      <c r="AY47" t="s">
        <v>74</v>
      </c>
      <c r="AZ47" t="s">
        <v>74</v>
      </c>
      <c r="BA47" t="s">
        <v>74</v>
      </c>
      <c r="BB47">
        <v>61</v>
      </c>
      <c r="BC47">
        <v>72</v>
      </c>
      <c r="BD47" t="s">
        <v>74</v>
      </c>
      <c r="BE47" t="s">
        <v>74</v>
      </c>
      <c r="BF47" t="s">
        <v>74</v>
      </c>
      <c r="BG47" t="s">
        <v>74</v>
      </c>
      <c r="BH47" t="s">
        <v>74</v>
      </c>
      <c r="BI47">
        <v>12</v>
      </c>
      <c r="BJ47" t="s">
        <v>330</v>
      </c>
      <c r="BK47" t="s">
        <v>583</v>
      </c>
      <c r="BL47" t="s">
        <v>330</v>
      </c>
      <c r="BM47" t="s">
        <v>584</v>
      </c>
      <c r="BN47" t="s">
        <v>74</v>
      </c>
      <c r="BO47" t="s">
        <v>74</v>
      </c>
      <c r="BP47" t="s">
        <v>74</v>
      </c>
      <c r="BQ47" t="s">
        <v>74</v>
      </c>
      <c r="BR47" t="s">
        <v>95</v>
      </c>
      <c r="BS47" t="s">
        <v>604</v>
      </c>
      <c r="BT47" t="str">
        <f>HYPERLINK("https%3A%2F%2Fwww.webofscience.com%2Fwos%2Fwoscc%2Ffull-record%2FWOS:A1990BS30U00007","View Full Record in Web of Science")</f>
        <v>View Full Record in Web of Science</v>
      </c>
    </row>
    <row r="48" spans="1:72" x14ac:dyDescent="0.15">
      <c r="A48" t="s">
        <v>569</v>
      </c>
      <c r="B48" t="s">
        <v>605</v>
      </c>
      <c r="C48" t="s">
        <v>74</v>
      </c>
      <c r="D48" t="s">
        <v>571</v>
      </c>
      <c r="E48" t="s">
        <v>74</v>
      </c>
      <c r="F48" t="s">
        <v>605</v>
      </c>
      <c r="G48" t="s">
        <v>74</v>
      </c>
      <c r="H48" t="s">
        <v>74</v>
      </c>
      <c r="I48" t="s">
        <v>606</v>
      </c>
      <c r="J48" t="s">
        <v>573</v>
      </c>
      <c r="K48" t="s">
        <v>574</v>
      </c>
      <c r="L48" t="s">
        <v>74</v>
      </c>
      <c r="M48" t="s">
        <v>77</v>
      </c>
      <c r="N48" t="s">
        <v>575</v>
      </c>
      <c r="O48" t="s">
        <v>576</v>
      </c>
      <c r="P48" t="s">
        <v>577</v>
      </c>
      <c r="Q48" t="s">
        <v>578</v>
      </c>
      <c r="R48" t="s">
        <v>74</v>
      </c>
      <c r="S48" t="s">
        <v>74</v>
      </c>
      <c r="T48" t="s">
        <v>74</v>
      </c>
      <c r="U48" t="s">
        <v>74</v>
      </c>
      <c r="V48" t="s">
        <v>74</v>
      </c>
      <c r="W48" t="s">
        <v>74</v>
      </c>
      <c r="X48" t="s">
        <v>74</v>
      </c>
      <c r="Y48" t="s">
        <v>74</v>
      </c>
      <c r="Z48" t="s">
        <v>74</v>
      </c>
      <c r="AA48" t="s">
        <v>74</v>
      </c>
      <c r="AB48" t="s">
        <v>74</v>
      </c>
      <c r="AC48" t="s">
        <v>74</v>
      </c>
      <c r="AD48" t="s">
        <v>74</v>
      </c>
      <c r="AE48" t="s">
        <v>74</v>
      </c>
      <c r="AF48" t="s">
        <v>74</v>
      </c>
      <c r="AG48">
        <v>0</v>
      </c>
      <c r="AH48">
        <v>0</v>
      </c>
      <c r="AI48">
        <v>0</v>
      </c>
      <c r="AJ48">
        <v>0</v>
      </c>
      <c r="AK48">
        <v>0</v>
      </c>
      <c r="AL48" t="s">
        <v>579</v>
      </c>
      <c r="AM48" t="s">
        <v>580</v>
      </c>
      <c r="AN48" t="s">
        <v>580</v>
      </c>
      <c r="AO48" t="s">
        <v>74</v>
      </c>
      <c r="AP48" t="s">
        <v>74</v>
      </c>
      <c r="AQ48" t="s">
        <v>581</v>
      </c>
      <c r="AR48" t="s">
        <v>582</v>
      </c>
      <c r="AS48" t="s">
        <v>74</v>
      </c>
      <c r="AT48" t="s">
        <v>74</v>
      </c>
      <c r="AU48">
        <v>1990</v>
      </c>
      <c r="AV48">
        <v>27</v>
      </c>
      <c r="AW48" t="s">
        <v>74</v>
      </c>
      <c r="AX48" t="s">
        <v>74</v>
      </c>
      <c r="AY48" t="s">
        <v>74</v>
      </c>
      <c r="AZ48" t="s">
        <v>74</v>
      </c>
      <c r="BA48" t="s">
        <v>74</v>
      </c>
      <c r="BB48">
        <v>73</v>
      </c>
      <c r="BC48">
        <v>83</v>
      </c>
      <c r="BD48" t="s">
        <v>74</v>
      </c>
      <c r="BE48" t="s">
        <v>74</v>
      </c>
      <c r="BF48" t="s">
        <v>74</v>
      </c>
      <c r="BG48" t="s">
        <v>74</v>
      </c>
      <c r="BH48" t="s">
        <v>74</v>
      </c>
      <c r="BI48">
        <v>11</v>
      </c>
      <c r="BJ48" t="s">
        <v>330</v>
      </c>
      <c r="BK48" t="s">
        <v>583</v>
      </c>
      <c r="BL48" t="s">
        <v>330</v>
      </c>
      <c r="BM48" t="s">
        <v>584</v>
      </c>
      <c r="BN48" t="s">
        <v>74</v>
      </c>
      <c r="BO48" t="s">
        <v>74</v>
      </c>
      <c r="BP48" t="s">
        <v>74</v>
      </c>
      <c r="BQ48" t="s">
        <v>74</v>
      </c>
      <c r="BR48" t="s">
        <v>95</v>
      </c>
      <c r="BS48" t="s">
        <v>607</v>
      </c>
      <c r="BT48" t="str">
        <f>HYPERLINK("https%3A%2F%2Fwww.webofscience.com%2Fwos%2Fwoscc%2Ffull-record%2FWOS:A1990BS30U00008","View Full Record in Web of Science")</f>
        <v>View Full Record in Web of Science</v>
      </c>
    </row>
    <row r="49" spans="1:72" x14ac:dyDescent="0.15">
      <c r="A49" t="s">
        <v>569</v>
      </c>
      <c r="B49" t="s">
        <v>608</v>
      </c>
      <c r="C49" t="s">
        <v>74</v>
      </c>
      <c r="D49" t="s">
        <v>571</v>
      </c>
      <c r="E49" t="s">
        <v>74</v>
      </c>
      <c r="F49" t="s">
        <v>608</v>
      </c>
      <c r="G49" t="s">
        <v>74</v>
      </c>
      <c r="H49" t="s">
        <v>74</v>
      </c>
      <c r="I49" t="s">
        <v>609</v>
      </c>
      <c r="J49" t="s">
        <v>573</v>
      </c>
      <c r="K49" t="s">
        <v>574</v>
      </c>
      <c r="L49" t="s">
        <v>74</v>
      </c>
      <c r="M49" t="s">
        <v>77</v>
      </c>
      <c r="N49" t="s">
        <v>575</v>
      </c>
      <c r="O49" t="s">
        <v>576</v>
      </c>
      <c r="P49" t="s">
        <v>577</v>
      </c>
      <c r="Q49" t="s">
        <v>578</v>
      </c>
      <c r="R49" t="s">
        <v>74</v>
      </c>
      <c r="S49" t="s">
        <v>74</v>
      </c>
      <c r="T49" t="s">
        <v>74</v>
      </c>
      <c r="U49" t="s">
        <v>74</v>
      </c>
      <c r="V49" t="s">
        <v>74</v>
      </c>
      <c r="W49" t="s">
        <v>74</v>
      </c>
      <c r="X49" t="s">
        <v>74</v>
      </c>
      <c r="Y49" t="s">
        <v>74</v>
      </c>
      <c r="Z49" t="s">
        <v>74</v>
      </c>
      <c r="AA49" t="s">
        <v>74</v>
      </c>
      <c r="AB49" t="s">
        <v>74</v>
      </c>
      <c r="AC49" t="s">
        <v>74</v>
      </c>
      <c r="AD49" t="s">
        <v>74</v>
      </c>
      <c r="AE49" t="s">
        <v>74</v>
      </c>
      <c r="AF49" t="s">
        <v>74</v>
      </c>
      <c r="AG49">
        <v>0</v>
      </c>
      <c r="AH49">
        <v>0</v>
      </c>
      <c r="AI49">
        <v>0</v>
      </c>
      <c r="AJ49">
        <v>0</v>
      </c>
      <c r="AK49">
        <v>0</v>
      </c>
      <c r="AL49" t="s">
        <v>579</v>
      </c>
      <c r="AM49" t="s">
        <v>580</v>
      </c>
      <c r="AN49" t="s">
        <v>580</v>
      </c>
      <c r="AO49" t="s">
        <v>74</v>
      </c>
      <c r="AP49" t="s">
        <v>74</v>
      </c>
      <c r="AQ49" t="s">
        <v>581</v>
      </c>
      <c r="AR49" t="s">
        <v>582</v>
      </c>
      <c r="AS49" t="s">
        <v>74</v>
      </c>
      <c r="AT49" t="s">
        <v>74</v>
      </c>
      <c r="AU49">
        <v>1990</v>
      </c>
      <c r="AV49">
        <v>27</v>
      </c>
      <c r="AW49" t="s">
        <v>74</v>
      </c>
      <c r="AX49" t="s">
        <v>74</v>
      </c>
      <c r="AY49" t="s">
        <v>74</v>
      </c>
      <c r="AZ49" t="s">
        <v>74</v>
      </c>
      <c r="BA49" t="s">
        <v>74</v>
      </c>
      <c r="BB49">
        <v>85</v>
      </c>
      <c r="BC49">
        <v>88</v>
      </c>
      <c r="BD49" t="s">
        <v>74</v>
      </c>
      <c r="BE49" t="s">
        <v>74</v>
      </c>
      <c r="BF49" t="s">
        <v>74</v>
      </c>
      <c r="BG49" t="s">
        <v>74</v>
      </c>
      <c r="BH49" t="s">
        <v>74</v>
      </c>
      <c r="BI49">
        <v>4</v>
      </c>
      <c r="BJ49" t="s">
        <v>330</v>
      </c>
      <c r="BK49" t="s">
        <v>583</v>
      </c>
      <c r="BL49" t="s">
        <v>330</v>
      </c>
      <c r="BM49" t="s">
        <v>584</v>
      </c>
      <c r="BN49" t="s">
        <v>74</v>
      </c>
      <c r="BO49" t="s">
        <v>74</v>
      </c>
      <c r="BP49" t="s">
        <v>74</v>
      </c>
      <c r="BQ49" t="s">
        <v>74</v>
      </c>
      <c r="BR49" t="s">
        <v>95</v>
      </c>
      <c r="BS49" t="s">
        <v>610</v>
      </c>
      <c r="BT49" t="str">
        <f>HYPERLINK("https%3A%2F%2Fwww.webofscience.com%2Fwos%2Fwoscc%2Ffull-record%2FWOS:A1990BS30U00009","View Full Record in Web of Science")</f>
        <v>View Full Record in Web of Science</v>
      </c>
    </row>
    <row r="50" spans="1:72" x14ac:dyDescent="0.15">
      <c r="A50" t="s">
        <v>569</v>
      </c>
      <c r="B50" t="s">
        <v>611</v>
      </c>
      <c r="C50" t="s">
        <v>74</v>
      </c>
      <c r="D50" t="s">
        <v>571</v>
      </c>
      <c r="E50" t="s">
        <v>74</v>
      </c>
      <c r="F50" t="s">
        <v>611</v>
      </c>
      <c r="G50" t="s">
        <v>74</v>
      </c>
      <c r="H50" t="s">
        <v>74</v>
      </c>
      <c r="I50" t="s">
        <v>612</v>
      </c>
      <c r="J50" t="s">
        <v>573</v>
      </c>
      <c r="K50" t="s">
        <v>574</v>
      </c>
      <c r="L50" t="s">
        <v>74</v>
      </c>
      <c r="M50" t="s">
        <v>77</v>
      </c>
      <c r="N50" t="s">
        <v>575</v>
      </c>
      <c r="O50" t="s">
        <v>576</v>
      </c>
      <c r="P50" t="s">
        <v>577</v>
      </c>
      <c r="Q50" t="s">
        <v>578</v>
      </c>
      <c r="R50" t="s">
        <v>74</v>
      </c>
      <c r="S50" t="s">
        <v>74</v>
      </c>
      <c r="T50" t="s">
        <v>74</v>
      </c>
      <c r="U50" t="s">
        <v>74</v>
      </c>
      <c r="V50" t="s">
        <v>74</v>
      </c>
      <c r="W50" t="s">
        <v>74</v>
      </c>
      <c r="X50" t="s">
        <v>74</v>
      </c>
      <c r="Y50" t="s">
        <v>74</v>
      </c>
      <c r="Z50" t="s">
        <v>74</v>
      </c>
      <c r="AA50" t="s">
        <v>74</v>
      </c>
      <c r="AB50" t="s">
        <v>74</v>
      </c>
      <c r="AC50" t="s">
        <v>74</v>
      </c>
      <c r="AD50" t="s">
        <v>74</v>
      </c>
      <c r="AE50" t="s">
        <v>74</v>
      </c>
      <c r="AF50" t="s">
        <v>74</v>
      </c>
      <c r="AG50">
        <v>0</v>
      </c>
      <c r="AH50">
        <v>2</v>
      </c>
      <c r="AI50">
        <v>2</v>
      </c>
      <c r="AJ50">
        <v>0</v>
      </c>
      <c r="AK50">
        <v>0</v>
      </c>
      <c r="AL50" t="s">
        <v>579</v>
      </c>
      <c r="AM50" t="s">
        <v>580</v>
      </c>
      <c r="AN50" t="s">
        <v>580</v>
      </c>
      <c r="AO50" t="s">
        <v>74</v>
      </c>
      <c r="AP50" t="s">
        <v>74</v>
      </c>
      <c r="AQ50" t="s">
        <v>581</v>
      </c>
      <c r="AR50" t="s">
        <v>582</v>
      </c>
      <c r="AS50" t="s">
        <v>74</v>
      </c>
      <c r="AT50" t="s">
        <v>74</v>
      </c>
      <c r="AU50">
        <v>1990</v>
      </c>
      <c r="AV50">
        <v>27</v>
      </c>
      <c r="AW50" t="s">
        <v>74</v>
      </c>
      <c r="AX50" t="s">
        <v>74</v>
      </c>
      <c r="AY50" t="s">
        <v>74</v>
      </c>
      <c r="AZ50" t="s">
        <v>74</v>
      </c>
      <c r="BA50" t="s">
        <v>74</v>
      </c>
      <c r="BB50">
        <v>89</v>
      </c>
      <c r="BC50">
        <v>104</v>
      </c>
      <c r="BD50" t="s">
        <v>74</v>
      </c>
      <c r="BE50" t="s">
        <v>74</v>
      </c>
      <c r="BF50" t="s">
        <v>74</v>
      </c>
      <c r="BG50" t="s">
        <v>74</v>
      </c>
      <c r="BH50" t="s">
        <v>74</v>
      </c>
      <c r="BI50">
        <v>16</v>
      </c>
      <c r="BJ50" t="s">
        <v>330</v>
      </c>
      <c r="BK50" t="s">
        <v>583</v>
      </c>
      <c r="BL50" t="s">
        <v>330</v>
      </c>
      <c r="BM50" t="s">
        <v>584</v>
      </c>
      <c r="BN50" t="s">
        <v>74</v>
      </c>
      <c r="BO50" t="s">
        <v>74</v>
      </c>
      <c r="BP50" t="s">
        <v>74</v>
      </c>
      <c r="BQ50" t="s">
        <v>74</v>
      </c>
      <c r="BR50" t="s">
        <v>95</v>
      </c>
      <c r="BS50" t="s">
        <v>613</v>
      </c>
      <c r="BT50" t="str">
        <f>HYPERLINK("https%3A%2F%2Fwww.webofscience.com%2Fwos%2Fwoscc%2Ffull-record%2FWOS:A1990BS30U00010","View Full Record in Web of Science")</f>
        <v>View Full Record in Web of Science</v>
      </c>
    </row>
    <row r="51" spans="1:72" x14ac:dyDescent="0.15">
      <c r="A51" t="s">
        <v>569</v>
      </c>
      <c r="B51" t="s">
        <v>614</v>
      </c>
      <c r="C51" t="s">
        <v>74</v>
      </c>
      <c r="D51" t="s">
        <v>571</v>
      </c>
      <c r="E51" t="s">
        <v>74</v>
      </c>
      <c r="F51" t="s">
        <v>614</v>
      </c>
      <c r="G51" t="s">
        <v>74</v>
      </c>
      <c r="H51" t="s">
        <v>74</v>
      </c>
      <c r="I51" t="s">
        <v>615</v>
      </c>
      <c r="J51" t="s">
        <v>573</v>
      </c>
      <c r="K51" t="s">
        <v>574</v>
      </c>
      <c r="L51" t="s">
        <v>74</v>
      </c>
      <c r="M51" t="s">
        <v>77</v>
      </c>
      <c r="N51" t="s">
        <v>575</v>
      </c>
      <c r="O51" t="s">
        <v>576</v>
      </c>
      <c r="P51" t="s">
        <v>577</v>
      </c>
      <c r="Q51" t="s">
        <v>578</v>
      </c>
      <c r="R51" t="s">
        <v>74</v>
      </c>
      <c r="S51" t="s">
        <v>74</v>
      </c>
      <c r="T51" t="s">
        <v>74</v>
      </c>
      <c r="U51" t="s">
        <v>74</v>
      </c>
      <c r="V51" t="s">
        <v>74</v>
      </c>
      <c r="W51" t="s">
        <v>74</v>
      </c>
      <c r="X51" t="s">
        <v>74</v>
      </c>
      <c r="Y51" t="s">
        <v>74</v>
      </c>
      <c r="Z51" t="s">
        <v>74</v>
      </c>
      <c r="AA51" t="s">
        <v>74</v>
      </c>
      <c r="AB51" t="s">
        <v>74</v>
      </c>
      <c r="AC51" t="s">
        <v>74</v>
      </c>
      <c r="AD51" t="s">
        <v>74</v>
      </c>
      <c r="AE51" t="s">
        <v>74</v>
      </c>
      <c r="AF51" t="s">
        <v>74</v>
      </c>
      <c r="AG51">
        <v>0</v>
      </c>
      <c r="AH51">
        <v>0</v>
      </c>
      <c r="AI51">
        <v>0</v>
      </c>
      <c r="AJ51">
        <v>0</v>
      </c>
      <c r="AK51">
        <v>0</v>
      </c>
      <c r="AL51" t="s">
        <v>579</v>
      </c>
      <c r="AM51" t="s">
        <v>580</v>
      </c>
      <c r="AN51" t="s">
        <v>580</v>
      </c>
      <c r="AO51" t="s">
        <v>74</v>
      </c>
      <c r="AP51" t="s">
        <v>74</v>
      </c>
      <c r="AQ51" t="s">
        <v>581</v>
      </c>
      <c r="AR51" t="s">
        <v>582</v>
      </c>
      <c r="AS51" t="s">
        <v>74</v>
      </c>
      <c r="AT51" t="s">
        <v>74</v>
      </c>
      <c r="AU51">
        <v>1990</v>
      </c>
      <c r="AV51">
        <v>27</v>
      </c>
      <c r="AW51" t="s">
        <v>74</v>
      </c>
      <c r="AX51" t="s">
        <v>74</v>
      </c>
      <c r="AY51" t="s">
        <v>74</v>
      </c>
      <c r="AZ51" t="s">
        <v>74</v>
      </c>
      <c r="BA51" t="s">
        <v>74</v>
      </c>
      <c r="BB51">
        <v>105</v>
      </c>
      <c r="BC51">
        <v>119</v>
      </c>
      <c r="BD51" t="s">
        <v>74</v>
      </c>
      <c r="BE51" t="s">
        <v>74</v>
      </c>
      <c r="BF51" t="s">
        <v>74</v>
      </c>
      <c r="BG51" t="s">
        <v>74</v>
      </c>
      <c r="BH51" t="s">
        <v>74</v>
      </c>
      <c r="BI51">
        <v>15</v>
      </c>
      <c r="BJ51" t="s">
        <v>330</v>
      </c>
      <c r="BK51" t="s">
        <v>583</v>
      </c>
      <c r="BL51" t="s">
        <v>330</v>
      </c>
      <c r="BM51" t="s">
        <v>584</v>
      </c>
      <c r="BN51" t="s">
        <v>74</v>
      </c>
      <c r="BO51" t="s">
        <v>74</v>
      </c>
      <c r="BP51" t="s">
        <v>74</v>
      </c>
      <c r="BQ51" t="s">
        <v>74</v>
      </c>
      <c r="BR51" t="s">
        <v>95</v>
      </c>
      <c r="BS51" t="s">
        <v>616</v>
      </c>
      <c r="BT51" t="str">
        <f>HYPERLINK("https%3A%2F%2Fwww.webofscience.com%2Fwos%2Fwoscc%2Ffull-record%2FWOS:A1990BS30U00011","View Full Record in Web of Science")</f>
        <v>View Full Record in Web of Science</v>
      </c>
    </row>
    <row r="52" spans="1:72" x14ac:dyDescent="0.15">
      <c r="A52" t="s">
        <v>569</v>
      </c>
      <c r="B52" t="s">
        <v>617</v>
      </c>
      <c r="C52" t="s">
        <v>74</v>
      </c>
      <c r="D52" t="s">
        <v>571</v>
      </c>
      <c r="E52" t="s">
        <v>74</v>
      </c>
      <c r="F52" t="s">
        <v>617</v>
      </c>
      <c r="G52" t="s">
        <v>74</v>
      </c>
      <c r="H52" t="s">
        <v>74</v>
      </c>
      <c r="I52" t="s">
        <v>618</v>
      </c>
      <c r="J52" t="s">
        <v>573</v>
      </c>
      <c r="K52" t="s">
        <v>574</v>
      </c>
      <c r="L52" t="s">
        <v>74</v>
      </c>
      <c r="M52" t="s">
        <v>77</v>
      </c>
      <c r="N52" t="s">
        <v>575</v>
      </c>
      <c r="O52" t="s">
        <v>576</v>
      </c>
      <c r="P52" t="s">
        <v>577</v>
      </c>
      <c r="Q52" t="s">
        <v>578</v>
      </c>
      <c r="R52" t="s">
        <v>74</v>
      </c>
      <c r="S52" t="s">
        <v>74</v>
      </c>
      <c r="T52" t="s">
        <v>74</v>
      </c>
      <c r="U52" t="s">
        <v>74</v>
      </c>
      <c r="V52" t="s">
        <v>74</v>
      </c>
      <c r="W52" t="s">
        <v>74</v>
      </c>
      <c r="X52" t="s">
        <v>74</v>
      </c>
      <c r="Y52" t="s">
        <v>74</v>
      </c>
      <c r="Z52" t="s">
        <v>74</v>
      </c>
      <c r="AA52" t="s">
        <v>619</v>
      </c>
      <c r="AB52" t="s">
        <v>620</v>
      </c>
      <c r="AC52" t="s">
        <v>74</v>
      </c>
      <c r="AD52" t="s">
        <v>74</v>
      </c>
      <c r="AE52" t="s">
        <v>74</v>
      </c>
      <c r="AF52" t="s">
        <v>74</v>
      </c>
      <c r="AG52">
        <v>0</v>
      </c>
      <c r="AH52">
        <v>0</v>
      </c>
      <c r="AI52">
        <v>0</v>
      </c>
      <c r="AJ52">
        <v>0</v>
      </c>
      <c r="AK52">
        <v>1</v>
      </c>
      <c r="AL52" t="s">
        <v>579</v>
      </c>
      <c r="AM52" t="s">
        <v>580</v>
      </c>
      <c r="AN52" t="s">
        <v>580</v>
      </c>
      <c r="AO52" t="s">
        <v>74</v>
      </c>
      <c r="AP52" t="s">
        <v>74</v>
      </c>
      <c r="AQ52" t="s">
        <v>581</v>
      </c>
      <c r="AR52" t="s">
        <v>582</v>
      </c>
      <c r="AS52" t="s">
        <v>74</v>
      </c>
      <c r="AT52" t="s">
        <v>74</v>
      </c>
      <c r="AU52">
        <v>1990</v>
      </c>
      <c r="AV52">
        <v>27</v>
      </c>
      <c r="AW52" t="s">
        <v>74</v>
      </c>
      <c r="AX52" t="s">
        <v>74</v>
      </c>
      <c r="AY52" t="s">
        <v>74</v>
      </c>
      <c r="AZ52" t="s">
        <v>74</v>
      </c>
      <c r="BA52" t="s">
        <v>74</v>
      </c>
      <c r="BB52">
        <v>121</v>
      </c>
      <c r="BC52">
        <v>139</v>
      </c>
      <c r="BD52" t="s">
        <v>74</v>
      </c>
      <c r="BE52" t="s">
        <v>74</v>
      </c>
      <c r="BF52" t="s">
        <v>74</v>
      </c>
      <c r="BG52" t="s">
        <v>74</v>
      </c>
      <c r="BH52" t="s">
        <v>74</v>
      </c>
      <c r="BI52">
        <v>19</v>
      </c>
      <c r="BJ52" t="s">
        <v>330</v>
      </c>
      <c r="BK52" t="s">
        <v>583</v>
      </c>
      <c r="BL52" t="s">
        <v>330</v>
      </c>
      <c r="BM52" t="s">
        <v>584</v>
      </c>
      <c r="BN52" t="s">
        <v>74</v>
      </c>
      <c r="BO52" t="s">
        <v>74</v>
      </c>
      <c r="BP52" t="s">
        <v>74</v>
      </c>
      <c r="BQ52" t="s">
        <v>74</v>
      </c>
      <c r="BR52" t="s">
        <v>95</v>
      </c>
      <c r="BS52" t="s">
        <v>621</v>
      </c>
      <c r="BT52" t="str">
        <f>HYPERLINK("https%3A%2F%2Fwww.webofscience.com%2Fwos%2Fwoscc%2Ffull-record%2FWOS:A1990BS30U00012","View Full Record in Web of Science")</f>
        <v>View Full Record in Web of Science</v>
      </c>
    </row>
    <row r="53" spans="1:72" x14ac:dyDescent="0.15">
      <c r="A53" t="s">
        <v>569</v>
      </c>
      <c r="B53" t="s">
        <v>622</v>
      </c>
      <c r="C53" t="s">
        <v>74</v>
      </c>
      <c r="D53" t="s">
        <v>571</v>
      </c>
      <c r="E53" t="s">
        <v>74</v>
      </c>
      <c r="F53" t="s">
        <v>622</v>
      </c>
      <c r="G53" t="s">
        <v>74</v>
      </c>
      <c r="H53" t="s">
        <v>74</v>
      </c>
      <c r="I53" t="s">
        <v>623</v>
      </c>
      <c r="J53" t="s">
        <v>573</v>
      </c>
      <c r="K53" t="s">
        <v>574</v>
      </c>
      <c r="L53" t="s">
        <v>74</v>
      </c>
      <c r="M53" t="s">
        <v>77</v>
      </c>
      <c r="N53" t="s">
        <v>575</v>
      </c>
      <c r="O53" t="s">
        <v>576</v>
      </c>
      <c r="P53" t="s">
        <v>577</v>
      </c>
      <c r="Q53" t="s">
        <v>578</v>
      </c>
      <c r="R53" t="s">
        <v>74</v>
      </c>
      <c r="S53" t="s">
        <v>74</v>
      </c>
      <c r="T53" t="s">
        <v>74</v>
      </c>
      <c r="U53" t="s">
        <v>74</v>
      </c>
      <c r="V53" t="s">
        <v>74</v>
      </c>
      <c r="W53" t="s">
        <v>74</v>
      </c>
      <c r="X53" t="s">
        <v>74</v>
      </c>
      <c r="Y53" t="s">
        <v>74</v>
      </c>
      <c r="Z53" t="s">
        <v>74</v>
      </c>
      <c r="AA53" t="s">
        <v>74</v>
      </c>
      <c r="AB53" t="s">
        <v>74</v>
      </c>
      <c r="AC53" t="s">
        <v>74</v>
      </c>
      <c r="AD53" t="s">
        <v>74</v>
      </c>
      <c r="AE53" t="s">
        <v>74</v>
      </c>
      <c r="AF53" t="s">
        <v>74</v>
      </c>
      <c r="AG53">
        <v>0</v>
      </c>
      <c r="AH53">
        <v>0</v>
      </c>
      <c r="AI53">
        <v>0</v>
      </c>
      <c r="AJ53">
        <v>0</v>
      </c>
      <c r="AK53">
        <v>0</v>
      </c>
      <c r="AL53" t="s">
        <v>579</v>
      </c>
      <c r="AM53" t="s">
        <v>580</v>
      </c>
      <c r="AN53" t="s">
        <v>580</v>
      </c>
      <c r="AO53" t="s">
        <v>74</v>
      </c>
      <c r="AP53" t="s">
        <v>74</v>
      </c>
      <c r="AQ53" t="s">
        <v>581</v>
      </c>
      <c r="AR53" t="s">
        <v>582</v>
      </c>
      <c r="AS53" t="s">
        <v>74</v>
      </c>
      <c r="AT53" t="s">
        <v>74</v>
      </c>
      <c r="AU53">
        <v>1990</v>
      </c>
      <c r="AV53">
        <v>27</v>
      </c>
      <c r="AW53" t="s">
        <v>74</v>
      </c>
      <c r="AX53" t="s">
        <v>74</v>
      </c>
      <c r="AY53" t="s">
        <v>74</v>
      </c>
      <c r="AZ53" t="s">
        <v>74</v>
      </c>
      <c r="BA53" t="s">
        <v>74</v>
      </c>
      <c r="BB53">
        <v>141</v>
      </c>
      <c r="BC53">
        <v>151</v>
      </c>
      <c r="BD53" t="s">
        <v>74</v>
      </c>
      <c r="BE53" t="s">
        <v>74</v>
      </c>
      <c r="BF53" t="s">
        <v>74</v>
      </c>
      <c r="BG53" t="s">
        <v>74</v>
      </c>
      <c r="BH53" t="s">
        <v>74</v>
      </c>
      <c r="BI53">
        <v>11</v>
      </c>
      <c r="BJ53" t="s">
        <v>330</v>
      </c>
      <c r="BK53" t="s">
        <v>583</v>
      </c>
      <c r="BL53" t="s">
        <v>330</v>
      </c>
      <c r="BM53" t="s">
        <v>584</v>
      </c>
      <c r="BN53" t="s">
        <v>74</v>
      </c>
      <c r="BO53" t="s">
        <v>74</v>
      </c>
      <c r="BP53" t="s">
        <v>74</v>
      </c>
      <c r="BQ53" t="s">
        <v>74</v>
      </c>
      <c r="BR53" t="s">
        <v>95</v>
      </c>
      <c r="BS53" t="s">
        <v>624</v>
      </c>
      <c r="BT53" t="str">
        <f>HYPERLINK("https%3A%2F%2Fwww.webofscience.com%2Fwos%2Fwoscc%2Ffull-record%2FWOS:A1990BS30U00013","View Full Record in Web of Science")</f>
        <v>View Full Record in Web of Science</v>
      </c>
    </row>
    <row r="54" spans="1:72" x14ac:dyDescent="0.15">
      <c r="A54" t="s">
        <v>569</v>
      </c>
      <c r="B54" t="s">
        <v>625</v>
      </c>
      <c r="C54" t="s">
        <v>74</v>
      </c>
      <c r="D54" t="s">
        <v>571</v>
      </c>
      <c r="E54" t="s">
        <v>74</v>
      </c>
      <c r="F54" t="s">
        <v>625</v>
      </c>
      <c r="G54" t="s">
        <v>74</v>
      </c>
      <c r="H54" t="s">
        <v>74</v>
      </c>
      <c r="I54" t="s">
        <v>626</v>
      </c>
      <c r="J54" t="s">
        <v>573</v>
      </c>
      <c r="K54" t="s">
        <v>574</v>
      </c>
      <c r="L54" t="s">
        <v>74</v>
      </c>
      <c r="M54" t="s">
        <v>77</v>
      </c>
      <c r="N54" t="s">
        <v>575</v>
      </c>
      <c r="O54" t="s">
        <v>576</v>
      </c>
      <c r="P54" t="s">
        <v>577</v>
      </c>
      <c r="Q54" t="s">
        <v>578</v>
      </c>
      <c r="R54" t="s">
        <v>74</v>
      </c>
      <c r="S54" t="s">
        <v>74</v>
      </c>
      <c r="T54" t="s">
        <v>74</v>
      </c>
      <c r="U54" t="s">
        <v>74</v>
      </c>
      <c r="V54" t="s">
        <v>74</v>
      </c>
      <c r="W54" t="s">
        <v>74</v>
      </c>
      <c r="X54" t="s">
        <v>74</v>
      </c>
      <c r="Y54" t="s">
        <v>74</v>
      </c>
      <c r="Z54" t="s">
        <v>74</v>
      </c>
      <c r="AA54" t="s">
        <v>359</v>
      </c>
      <c r="AB54" t="s">
        <v>74</v>
      </c>
      <c r="AC54" t="s">
        <v>74</v>
      </c>
      <c r="AD54" t="s">
        <v>74</v>
      </c>
      <c r="AE54" t="s">
        <v>74</v>
      </c>
      <c r="AF54" t="s">
        <v>74</v>
      </c>
      <c r="AG54">
        <v>0</v>
      </c>
      <c r="AH54">
        <v>0</v>
      </c>
      <c r="AI54">
        <v>0</v>
      </c>
      <c r="AJ54">
        <v>0</v>
      </c>
      <c r="AK54">
        <v>0</v>
      </c>
      <c r="AL54" t="s">
        <v>579</v>
      </c>
      <c r="AM54" t="s">
        <v>580</v>
      </c>
      <c r="AN54" t="s">
        <v>580</v>
      </c>
      <c r="AO54" t="s">
        <v>74</v>
      </c>
      <c r="AP54" t="s">
        <v>74</v>
      </c>
      <c r="AQ54" t="s">
        <v>581</v>
      </c>
      <c r="AR54" t="s">
        <v>582</v>
      </c>
      <c r="AS54" t="s">
        <v>74</v>
      </c>
      <c r="AT54" t="s">
        <v>74</v>
      </c>
      <c r="AU54">
        <v>1990</v>
      </c>
      <c r="AV54">
        <v>27</v>
      </c>
      <c r="AW54" t="s">
        <v>74</v>
      </c>
      <c r="AX54" t="s">
        <v>74</v>
      </c>
      <c r="AY54" t="s">
        <v>74</v>
      </c>
      <c r="AZ54" t="s">
        <v>74</v>
      </c>
      <c r="BA54" t="s">
        <v>74</v>
      </c>
      <c r="BB54">
        <v>153</v>
      </c>
      <c r="BC54">
        <v>153</v>
      </c>
      <c r="BD54" t="s">
        <v>74</v>
      </c>
      <c r="BE54" t="s">
        <v>74</v>
      </c>
      <c r="BF54" t="s">
        <v>74</v>
      </c>
      <c r="BG54" t="s">
        <v>74</v>
      </c>
      <c r="BH54" t="s">
        <v>74</v>
      </c>
      <c r="BI54">
        <v>1</v>
      </c>
      <c r="BJ54" t="s">
        <v>330</v>
      </c>
      <c r="BK54" t="s">
        <v>583</v>
      </c>
      <c r="BL54" t="s">
        <v>330</v>
      </c>
      <c r="BM54" t="s">
        <v>584</v>
      </c>
      <c r="BN54" t="s">
        <v>74</v>
      </c>
      <c r="BO54" t="s">
        <v>74</v>
      </c>
      <c r="BP54" t="s">
        <v>74</v>
      </c>
      <c r="BQ54" t="s">
        <v>74</v>
      </c>
      <c r="BR54" t="s">
        <v>95</v>
      </c>
      <c r="BS54" t="s">
        <v>627</v>
      </c>
      <c r="BT54" t="str">
        <f>HYPERLINK("https%3A%2F%2Fwww.webofscience.com%2Fwos%2Fwoscc%2Ffull-record%2FWOS:A1990BS30U00014","View Full Record in Web of Science")</f>
        <v>View Full Record in Web of Science</v>
      </c>
    </row>
    <row r="55" spans="1:72" x14ac:dyDescent="0.15">
      <c r="A55" t="s">
        <v>569</v>
      </c>
      <c r="B55" t="s">
        <v>628</v>
      </c>
      <c r="C55" t="s">
        <v>74</v>
      </c>
      <c r="D55" t="s">
        <v>571</v>
      </c>
      <c r="E55" t="s">
        <v>74</v>
      </c>
      <c r="F55" t="s">
        <v>628</v>
      </c>
      <c r="G55" t="s">
        <v>74</v>
      </c>
      <c r="H55" t="s">
        <v>74</v>
      </c>
      <c r="I55" t="s">
        <v>629</v>
      </c>
      <c r="J55" t="s">
        <v>573</v>
      </c>
      <c r="K55" t="s">
        <v>574</v>
      </c>
      <c r="L55" t="s">
        <v>74</v>
      </c>
      <c r="M55" t="s">
        <v>77</v>
      </c>
      <c r="N55" t="s">
        <v>575</v>
      </c>
      <c r="O55" t="s">
        <v>576</v>
      </c>
      <c r="P55" t="s">
        <v>577</v>
      </c>
      <c r="Q55" t="s">
        <v>578</v>
      </c>
      <c r="R55" t="s">
        <v>74</v>
      </c>
      <c r="S55" t="s">
        <v>74</v>
      </c>
      <c r="T55" t="s">
        <v>74</v>
      </c>
      <c r="U55" t="s">
        <v>74</v>
      </c>
      <c r="V55" t="s">
        <v>74</v>
      </c>
      <c r="W55" t="s">
        <v>74</v>
      </c>
      <c r="X55" t="s">
        <v>74</v>
      </c>
      <c r="Y55" t="s">
        <v>74</v>
      </c>
      <c r="Z55" t="s">
        <v>74</v>
      </c>
      <c r="AA55" t="s">
        <v>359</v>
      </c>
      <c r="AB55" t="s">
        <v>74</v>
      </c>
      <c r="AC55" t="s">
        <v>74</v>
      </c>
      <c r="AD55" t="s">
        <v>74</v>
      </c>
      <c r="AE55" t="s">
        <v>74</v>
      </c>
      <c r="AF55" t="s">
        <v>74</v>
      </c>
      <c r="AG55">
        <v>0</v>
      </c>
      <c r="AH55">
        <v>0</v>
      </c>
      <c r="AI55">
        <v>0</v>
      </c>
      <c r="AJ55">
        <v>0</v>
      </c>
      <c r="AK55">
        <v>0</v>
      </c>
      <c r="AL55" t="s">
        <v>579</v>
      </c>
      <c r="AM55" t="s">
        <v>580</v>
      </c>
      <c r="AN55" t="s">
        <v>580</v>
      </c>
      <c r="AO55" t="s">
        <v>74</v>
      </c>
      <c r="AP55" t="s">
        <v>74</v>
      </c>
      <c r="AQ55" t="s">
        <v>581</v>
      </c>
      <c r="AR55" t="s">
        <v>582</v>
      </c>
      <c r="AS55" t="s">
        <v>74</v>
      </c>
      <c r="AT55" t="s">
        <v>74</v>
      </c>
      <c r="AU55">
        <v>1990</v>
      </c>
      <c r="AV55">
        <v>27</v>
      </c>
      <c r="AW55" t="s">
        <v>74</v>
      </c>
      <c r="AX55" t="s">
        <v>74</v>
      </c>
      <c r="AY55" t="s">
        <v>74</v>
      </c>
      <c r="AZ55" t="s">
        <v>74</v>
      </c>
      <c r="BA55" t="s">
        <v>74</v>
      </c>
      <c r="BB55">
        <v>155</v>
      </c>
      <c r="BC55">
        <v>155</v>
      </c>
      <c r="BD55" t="s">
        <v>74</v>
      </c>
      <c r="BE55" t="s">
        <v>74</v>
      </c>
      <c r="BF55" t="s">
        <v>74</v>
      </c>
      <c r="BG55" t="s">
        <v>74</v>
      </c>
      <c r="BH55" t="s">
        <v>74</v>
      </c>
      <c r="BI55">
        <v>1</v>
      </c>
      <c r="BJ55" t="s">
        <v>330</v>
      </c>
      <c r="BK55" t="s">
        <v>583</v>
      </c>
      <c r="BL55" t="s">
        <v>330</v>
      </c>
      <c r="BM55" t="s">
        <v>584</v>
      </c>
      <c r="BN55" t="s">
        <v>74</v>
      </c>
      <c r="BO55" t="s">
        <v>74</v>
      </c>
      <c r="BP55" t="s">
        <v>74</v>
      </c>
      <c r="BQ55" t="s">
        <v>74</v>
      </c>
      <c r="BR55" t="s">
        <v>95</v>
      </c>
      <c r="BS55" t="s">
        <v>630</v>
      </c>
      <c r="BT55" t="str">
        <f>HYPERLINK("https%3A%2F%2Fwww.webofscience.com%2Fwos%2Fwoscc%2Ffull-record%2FWOS:A1990BS30U00015","View Full Record in Web of Science")</f>
        <v>View Full Record in Web of Science</v>
      </c>
    </row>
    <row r="56" spans="1:72" x14ac:dyDescent="0.15">
      <c r="A56" t="s">
        <v>569</v>
      </c>
      <c r="B56" t="s">
        <v>631</v>
      </c>
      <c r="C56" t="s">
        <v>74</v>
      </c>
      <c r="D56" t="s">
        <v>571</v>
      </c>
      <c r="E56" t="s">
        <v>74</v>
      </c>
      <c r="F56" t="s">
        <v>631</v>
      </c>
      <c r="G56" t="s">
        <v>74</v>
      </c>
      <c r="H56" t="s">
        <v>74</v>
      </c>
      <c r="I56" t="s">
        <v>632</v>
      </c>
      <c r="J56" t="s">
        <v>573</v>
      </c>
      <c r="K56" t="s">
        <v>574</v>
      </c>
      <c r="L56" t="s">
        <v>74</v>
      </c>
      <c r="M56" t="s">
        <v>77</v>
      </c>
      <c r="N56" t="s">
        <v>575</v>
      </c>
      <c r="O56" t="s">
        <v>576</v>
      </c>
      <c r="P56" t="s">
        <v>577</v>
      </c>
      <c r="Q56" t="s">
        <v>578</v>
      </c>
      <c r="R56" t="s">
        <v>74</v>
      </c>
      <c r="S56" t="s">
        <v>74</v>
      </c>
      <c r="T56" t="s">
        <v>74</v>
      </c>
      <c r="U56" t="s">
        <v>74</v>
      </c>
      <c r="V56" t="s">
        <v>74</v>
      </c>
      <c r="W56" t="s">
        <v>74</v>
      </c>
      <c r="X56" t="s">
        <v>74</v>
      </c>
      <c r="Y56" t="s">
        <v>74</v>
      </c>
      <c r="Z56" t="s">
        <v>74</v>
      </c>
      <c r="AA56" t="s">
        <v>74</v>
      </c>
      <c r="AB56" t="s">
        <v>74</v>
      </c>
      <c r="AC56" t="s">
        <v>74</v>
      </c>
      <c r="AD56" t="s">
        <v>74</v>
      </c>
      <c r="AE56" t="s">
        <v>74</v>
      </c>
      <c r="AF56" t="s">
        <v>74</v>
      </c>
      <c r="AG56">
        <v>0</v>
      </c>
      <c r="AH56">
        <v>0</v>
      </c>
      <c r="AI56">
        <v>0</v>
      </c>
      <c r="AJ56">
        <v>0</v>
      </c>
      <c r="AK56">
        <v>0</v>
      </c>
      <c r="AL56" t="s">
        <v>579</v>
      </c>
      <c r="AM56" t="s">
        <v>580</v>
      </c>
      <c r="AN56" t="s">
        <v>580</v>
      </c>
      <c r="AO56" t="s">
        <v>74</v>
      </c>
      <c r="AP56" t="s">
        <v>74</v>
      </c>
      <c r="AQ56" t="s">
        <v>581</v>
      </c>
      <c r="AR56" t="s">
        <v>582</v>
      </c>
      <c r="AS56" t="s">
        <v>74</v>
      </c>
      <c r="AT56" t="s">
        <v>74</v>
      </c>
      <c r="AU56">
        <v>1990</v>
      </c>
      <c r="AV56">
        <v>27</v>
      </c>
      <c r="AW56" t="s">
        <v>74</v>
      </c>
      <c r="AX56" t="s">
        <v>74</v>
      </c>
      <c r="AY56" t="s">
        <v>74</v>
      </c>
      <c r="AZ56" t="s">
        <v>74</v>
      </c>
      <c r="BA56" t="s">
        <v>74</v>
      </c>
      <c r="BB56">
        <v>159</v>
      </c>
      <c r="BC56">
        <v>164</v>
      </c>
      <c r="BD56" t="s">
        <v>74</v>
      </c>
      <c r="BE56" t="s">
        <v>74</v>
      </c>
      <c r="BF56" t="s">
        <v>74</v>
      </c>
      <c r="BG56" t="s">
        <v>74</v>
      </c>
      <c r="BH56" t="s">
        <v>74</v>
      </c>
      <c r="BI56">
        <v>6</v>
      </c>
      <c r="BJ56" t="s">
        <v>330</v>
      </c>
      <c r="BK56" t="s">
        <v>583</v>
      </c>
      <c r="BL56" t="s">
        <v>330</v>
      </c>
      <c r="BM56" t="s">
        <v>584</v>
      </c>
      <c r="BN56" t="s">
        <v>74</v>
      </c>
      <c r="BO56" t="s">
        <v>74</v>
      </c>
      <c r="BP56" t="s">
        <v>74</v>
      </c>
      <c r="BQ56" t="s">
        <v>74</v>
      </c>
      <c r="BR56" t="s">
        <v>95</v>
      </c>
      <c r="BS56" t="s">
        <v>633</v>
      </c>
      <c r="BT56" t="str">
        <f>HYPERLINK("https%3A%2F%2Fwww.webofscience.com%2Fwos%2Fwoscc%2Ffull-record%2FWOS:A1990BS30U00016","View Full Record in Web of Science")</f>
        <v>View Full Record in Web of Science</v>
      </c>
    </row>
    <row r="57" spans="1:72" x14ac:dyDescent="0.15">
      <c r="A57" t="s">
        <v>569</v>
      </c>
      <c r="B57" t="s">
        <v>634</v>
      </c>
      <c r="C57" t="s">
        <v>74</v>
      </c>
      <c r="D57" t="s">
        <v>571</v>
      </c>
      <c r="E57" t="s">
        <v>74</v>
      </c>
      <c r="F57" t="s">
        <v>634</v>
      </c>
      <c r="G57" t="s">
        <v>74</v>
      </c>
      <c r="H57" t="s">
        <v>74</v>
      </c>
      <c r="I57" t="s">
        <v>635</v>
      </c>
      <c r="J57" t="s">
        <v>573</v>
      </c>
      <c r="K57" t="s">
        <v>574</v>
      </c>
      <c r="L57" t="s">
        <v>74</v>
      </c>
      <c r="M57" t="s">
        <v>77</v>
      </c>
      <c r="N57" t="s">
        <v>575</v>
      </c>
      <c r="O57" t="s">
        <v>576</v>
      </c>
      <c r="P57" t="s">
        <v>577</v>
      </c>
      <c r="Q57" t="s">
        <v>578</v>
      </c>
      <c r="R57" t="s">
        <v>74</v>
      </c>
      <c r="S57" t="s">
        <v>74</v>
      </c>
      <c r="T57" t="s">
        <v>74</v>
      </c>
      <c r="U57" t="s">
        <v>74</v>
      </c>
      <c r="V57" t="s">
        <v>74</v>
      </c>
      <c r="W57" t="s">
        <v>74</v>
      </c>
      <c r="X57" t="s">
        <v>74</v>
      </c>
      <c r="Y57" t="s">
        <v>74</v>
      </c>
      <c r="Z57" t="s">
        <v>74</v>
      </c>
      <c r="AA57" t="s">
        <v>74</v>
      </c>
      <c r="AB57" t="s">
        <v>74</v>
      </c>
      <c r="AC57" t="s">
        <v>74</v>
      </c>
      <c r="AD57" t="s">
        <v>74</v>
      </c>
      <c r="AE57" t="s">
        <v>74</v>
      </c>
      <c r="AF57" t="s">
        <v>74</v>
      </c>
      <c r="AG57">
        <v>0</v>
      </c>
      <c r="AH57">
        <v>0</v>
      </c>
      <c r="AI57">
        <v>0</v>
      </c>
      <c r="AJ57">
        <v>0</v>
      </c>
      <c r="AK57">
        <v>0</v>
      </c>
      <c r="AL57" t="s">
        <v>579</v>
      </c>
      <c r="AM57" t="s">
        <v>580</v>
      </c>
      <c r="AN57" t="s">
        <v>580</v>
      </c>
      <c r="AO57" t="s">
        <v>74</v>
      </c>
      <c r="AP57" t="s">
        <v>74</v>
      </c>
      <c r="AQ57" t="s">
        <v>581</v>
      </c>
      <c r="AR57" t="s">
        <v>582</v>
      </c>
      <c r="AS57" t="s">
        <v>74</v>
      </c>
      <c r="AT57" t="s">
        <v>74</v>
      </c>
      <c r="AU57">
        <v>1990</v>
      </c>
      <c r="AV57">
        <v>27</v>
      </c>
      <c r="AW57" t="s">
        <v>74</v>
      </c>
      <c r="AX57" t="s">
        <v>74</v>
      </c>
      <c r="AY57" t="s">
        <v>74</v>
      </c>
      <c r="AZ57" t="s">
        <v>74</v>
      </c>
      <c r="BA57" t="s">
        <v>74</v>
      </c>
      <c r="BB57">
        <v>165</v>
      </c>
      <c r="BC57">
        <v>175</v>
      </c>
      <c r="BD57" t="s">
        <v>74</v>
      </c>
      <c r="BE57" t="s">
        <v>74</v>
      </c>
      <c r="BF57" t="s">
        <v>74</v>
      </c>
      <c r="BG57" t="s">
        <v>74</v>
      </c>
      <c r="BH57" t="s">
        <v>74</v>
      </c>
      <c r="BI57">
        <v>11</v>
      </c>
      <c r="BJ57" t="s">
        <v>330</v>
      </c>
      <c r="BK57" t="s">
        <v>583</v>
      </c>
      <c r="BL57" t="s">
        <v>330</v>
      </c>
      <c r="BM57" t="s">
        <v>584</v>
      </c>
      <c r="BN57" t="s">
        <v>74</v>
      </c>
      <c r="BO57" t="s">
        <v>74</v>
      </c>
      <c r="BP57" t="s">
        <v>74</v>
      </c>
      <c r="BQ57" t="s">
        <v>74</v>
      </c>
      <c r="BR57" t="s">
        <v>95</v>
      </c>
      <c r="BS57" t="s">
        <v>636</v>
      </c>
      <c r="BT57" t="str">
        <f>HYPERLINK("https%3A%2F%2Fwww.webofscience.com%2Fwos%2Fwoscc%2Ffull-record%2FWOS:A1990BS30U00017","View Full Record in Web of Science")</f>
        <v>View Full Record in Web of Science</v>
      </c>
    </row>
    <row r="58" spans="1:72" x14ac:dyDescent="0.15">
      <c r="A58" t="s">
        <v>569</v>
      </c>
      <c r="B58" t="s">
        <v>637</v>
      </c>
      <c r="C58" t="s">
        <v>74</v>
      </c>
      <c r="D58" t="s">
        <v>571</v>
      </c>
      <c r="E58" t="s">
        <v>74</v>
      </c>
      <c r="F58" t="s">
        <v>637</v>
      </c>
      <c r="G58" t="s">
        <v>74</v>
      </c>
      <c r="H58" t="s">
        <v>74</v>
      </c>
      <c r="I58" t="s">
        <v>638</v>
      </c>
      <c r="J58" t="s">
        <v>573</v>
      </c>
      <c r="K58" t="s">
        <v>574</v>
      </c>
      <c r="L58" t="s">
        <v>74</v>
      </c>
      <c r="M58" t="s">
        <v>77</v>
      </c>
      <c r="N58" t="s">
        <v>575</v>
      </c>
      <c r="O58" t="s">
        <v>576</v>
      </c>
      <c r="P58" t="s">
        <v>577</v>
      </c>
      <c r="Q58" t="s">
        <v>578</v>
      </c>
      <c r="R58" t="s">
        <v>74</v>
      </c>
      <c r="S58" t="s">
        <v>74</v>
      </c>
      <c r="T58" t="s">
        <v>74</v>
      </c>
      <c r="U58" t="s">
        <v>74</v>
      </c>
      <c r="V58" t="s">
        <v>74</v>
      </c>
      <c r="W58" t="s">
        <v>74</v>
      </c>
      <c r="X58" t="s">
        <v>74</v>
      </c>
      <c r="Y58" t="s">
        <v>74</v>
      </c>
      <c r="Z58" t="s">
        <v>74</v>
      </c>
      <c r="AA58" t="s">
        <v>74</v>
      </c>
      <c r="AB58" t="s">
        <v>74</v>
      </c>
      <c r="AC58" t="s">
        <v>74</v>
      </c>
      <c r="AD58" t="s">
        <v>74</v>
      </c>
      <c r="AE58" t="s">
        <v>74</v>
      </c>
      <c r="AF58" t="s">
        <v>74</v>
      </c>
      <c r="AG58">
        <v>0</v>
      </c>
      <c r="AH58">
        <v>0</v>
      </c>
      <c r="AI58">
        <v>0</v>
      </c>
      <c r="AJ58">
        <v>0</v>
      </c>
      <c r="AK58">
        <v>0</v>
      </c>
      <c r="AL58" t="s">
        <v>579</v>
      </c>
      <c r="AM58" t="s">
        <v>580</v>
      </c>
      <c r="AN58" t="s">
        <v>580</v>
      </c>
      <c r="AO58" t="s">
        <v>74</v>
      </c>
      <c r="AP58" t="s">
        <v>74</v>
      </c>
      <c r="AQ58" t="s">
        <v>581</v>
      </c>
      <c r="AR58" t="s">
        <v>582</v>
      </c>
      <c r="AS58" t="s">
        <v>74</v>
      </c>
      <c r="AT58" t="s">
        <v>74</v>
      </c>
      <c r="AU58">
        <v>1990</v>
      </c>
      <c r="AV58">
        <v>27</v>
      </c>
      <c r="AW58" t="s">
        <v>74</v>
      </c>
      <c r="AX58" t="s">
        <v>74</v>
      </c>
      <c r="AY58" t="s">
        <v>74</v>
      </c>
      <c r="AZ58" t="s">
        <v>74</v>
      </c>
      <c r="BA58" t="s">
        <v>74</v>
      </c>
      <c r="BB58">
        <v>177</v>
      </c>
      <c r="BC58">
        <v>186</v>
      </c>
      <c r="BD58" t="s">
        <v>74</v>
      </c>
      <c r="BE58" t="s">
        <v>74</v>
      </c>
      <c r="BF58" t="s">
        <v>74</v>
      </c>
      <c r="BG58" t="s">
        <v>74</v>
      </c>
      <c r="BH58" t="s">
        <v>74</v>
      </c>
      <c r="BI58">
        <v>10</v>
      </c>
      <c r="BJ58" t="s">
        <v>330</v>
      </c>
      <c r="BK58" t="s">
        <v>583</v>
      </c>
      <c r="BL58" t="s">
        <v>330</v>
      </c>
      <c r="BM58" t="s">
        <v>584</v>
      </c>
      <c r="BN58" t="s">
        <v>74</v>
      </c>
      <c r="BO58" t="s">
        <v>74</v>
      </c>
      <c r="BP58" t="s">
        <v>74</v>
      </c>
      <c r="BQ58" t="s">
        <v>74</v>
      </c>
      <c r="BR58" t="s">
        <v>95</v>
      </c>
      <c r="BS58" t="s">
        <v>639</v>
      </c>
      <c r="BT58" t="str">
        <f>HYPERLINK("https%3A%2F%2Fwww.webofscience.com%2Fwos%2Fwoscc%2Ffull-record%2FWOS:A1990BS30U00018","View Full Record in Web of Science")</f>
        <v>View Full Record in Web of Science</v>
      </c>
    </row>
    <row r="59" spans="1:72" x14ac:dyDescent="0.15">
      <c r="A59" t="s">
        <v>569</v>
      </c>
      <c r="B59" t="s">
        <v>640</v>
      </c>
      <c r="C59" t="s">
        <v>74</v>
      </c>
      <c r="D59" t="s">
        <v>571</v>
      </c>
      <c r="E59" t="s">
        <v>74</v>
      </c>
      <c r="F59" t="s">
        <v>640</v>
      </c>
      <c r="G59" t="s">
        <v>74</v>
      </c>
      <c r="H59" t="s">
        <v>74</v>
      </c>
      <c r="I59" t="s">
        <v>641</v>
      </c>
      <c r="J59" t="s">
        <v>573</v>
      </c>
      <c r="K59" t="s">
        <v>574</v>
      </c>
      <c r="L59" t="s">
        <v>74</v>
      </c>
      <c r="M59" t="s">
        <v>77</v>
      </c>
      <c r="N59" t="s">
        <v>575</v>
      </c>
      <c r="O59" t="s">
        <v>576</v>
      </c>
      <c r="P59" t="s">
        <v>577</v>
      </c>
      <c r="Q59" t="s">
        <v>578</v>
      </c>
      <c r="R59" t="s">
        <v>74</v>
      </c>
      <c r="S59" t="s">
        <v>74</v>
      </c>
      <c r="T59" t="s">
        <v>74</v>
      </c>
      <c r="U59" t="s">
        <v>74</v>
      </c>
      <c r="V59" t="s">
        <v>74</v>
      </c>
      <c r="W59" t="s">
        <v>74</v>
      </c>
      <c r="X59" t="s">
        <v>74</v>
      </c>
      <c r="Y59" t="s">
        <v>74</v>
      </c>
      <c r="Z59" t="s">
        <v>74</v>
      </c>
      <c r="AA59" t="s">
        <v>74</v>
      </c>
      <c r="AB59" t="s">
        <v>74</v>
      </c>
      <c r="AC59" t="s">
        <v>74</v>
      </c>
      <c r="AD59" t="s">
        <v>74</v>
      </c>
      <c r="AE59" t="s">
        <v>74</v>
      </c>
      <c r="AF59" t="s">
        <v>74</v>
      </c>
      <c r="AG59">
        <v>0</v>
      </c>
      <c r="AH59">
        <v>0</v>
      </c>
      <c r="AI59">
        <v>0</v>
      </c>
      <c r="AJ59">
        <v>0</v>
      </c>
      <c r="AK59">
        <v>0</v>
      </c>
      <c r="AL59" t="s">
        <v>579</v>
      </c>
      <c r="AM59" t="s">
        <v>580</v>
      </c>
      <c r="AN59" t="s">
        <v>580</v>
      </c>
      <c r="AO59" t="s">
        <v>74</v>
      </c>
      <c r="AP59" t="s">
        <v>74</v>
      </c>
      <c r="AQ59" t="s">
        <v>581</v>
      </c>
      <c r="AR59" t="s">
        <v>582</v>
      </c>
      <c r="AS59" t="s">
        <v>74</v>
      </c>
      <c r="AT59" t="s">
        <v>74</v>
      </c>
      <c r="AU59">
        <v>1990</v>
      </c>
      <c r="AV59">
        <v>27</v>
      </c>
      <c r="AW59" t="s">
        <v>74</v>
      </c>
      <c r="AX59" t="s">
        <v>74</v>
      </c>
      <c r="AY59" t="s">
        <v>74</v>
      </c>
      <c r="AZ59" t="s">
        <v>74</v>
      </c>
      <c r="BA59" t="s">
        <v>74</v>
      </c>
      <c r="BB59">
        <v>187</v>
      </c>
      <c r="BC59">
        <v>200</v>
      </c>
      <c r="BD59" t="s">
        <v>74</v>
      </c>
      <c r="BE59" t="s">
        <v>74</v>
      </c>
      <c r="BF59" t="s">
        <v>74</v>
      </c>
      <c r="BG59" t="s">
        <v>74</v>
      </c>
      <c r="BH59" t="s">
        <v>74</v>
      </c>
      <c r="BI59">
        <v>14</v>
      </c>
      <c r="BJ59" t="s">
        <v>330</v>
      </c>
      <c r="BK59" t="s">
        <v>583</v>
      </c>
      <c r="BL59" t="s">
        <v>330</v>
      </c>
      <c r="BM59" t="s">
        <v>584</v>
      </c>
      <c r="BN59" t="s">
        <v>74</v>
      </c>
      <c r="BO59" t="s">
        <v>74</v>
      </c>
      <c r="BP59" t="s">
        <v>74</v>
      </c>
      <c r="BQ59" t="s">
        <v>74</v>
      </c>
      <c r="BR59" t="s">
        <v>95</v>
      </c>
      <c r="BS59" t="s">
        <v>642</v>
      </c>
      <c r="BT59" t="str">
        <f>HYPERLINK("https%3A%2F%2Fwww.webofscience.com%2Fwos%2Fwoscc%2Ffull-record%2FWOS:A1990BS30U00019","View Full Record in Web of Science")</f>
        <v>View Full Record in Web of Science</v>
      </c>
    </row>
    <row r="60" spans="1:72" x14ac:dyDescent="0.15">
      <c r="A60" t="s">
        <v>569</v>
      </c>
      <c r="B60" t="s">
        <v>643</v>
      </c>
      <c r="C60" t="s">
        <v>74</v>
      </c>
      <c r="D60" t="s">
        <v>571</v>
      </c>
      <c r="E60" t="s">
        <v>74</v>
      </c>
      <c r="F60" t="s">
        <v>643</v>
      </c>
      <c r="G60" t="s">
        <v>74</v>
      </c>
      <c r="H60" t="s">
        <v>74</v>
      </c>
      <c r="I60" t="s">
        <v>644</v>
      </c>
      <c r="J60" t="s">
        <v>573</v>
      </c>
      <c r="K60" t="s">
        <v>574</v>
      </c>
      <c r="L60" t="s">
        <v>74</v>
      </c>
      <c r="M60" t="s">
        <v>77</v>
      </c>
      <c r="N60" t="s">
        <v>575</v>
      </c>
      <c r="O60" t="s">
        <v>576</v>
      </c>
      <c r="P60" t="s">
        <v>577</v>
      </c>
      <c r="Q60" t="s">
        <v>578</v>
      </c>
      <c r="R60" t="s">
        <v>74</v>
      </c>
      <c r="S60" t="s">
        <v>74</v>
      </c>
      <c r="T60" t="s">
        <v>74</v>
      </c>
      <c r="U60" t="s">
        <v>74</v>
      </c>
      <c r="V60" t="s">
        <v>74</v>
      </c>
      <c r="W60" t="s">
        <v>74</v>
      </c>
      <c r="X60" t="s">
        <v>74</v>
      </c>
      <c r="Y60" t="s">
        <v>74</v>
      </c>
      <c r="Z60" t="s">
        <v>74</v>
      </c>
      <c r="AA60" t="s">
        <v>619</v>
      </c>
      <c r="AB60" t="s">
        <v>620</v>
      </c>
      <c r="AC60" t="s">
        <v>74</v>
      </c>
      <c r="AD60" t="s">
        <v>74</v>
      </c>
      <c r="AE60" t="s">
        <v>74</v>
      </c>
      <c r="AF60" t="s">
        <v>74</v>
      </c>
      <c r="AG60">
        <v>0</v>
      </c>
      <c r="AH60">
        <v>0</v>
      </c>
      <c r="AI60">
        <v>0</v>
      </c>
      <c r="AJ60">
        <v>0</v>
      </c>
      <c r="AK60">
        <v>1</v>
      </c>
      <c r="AL60" t="s">
        <v>579</v>
      </c>
      <c r="AM60" t="s">
        <v>580</v>
      </c>
      <c r="AN60" t="s">
        <v>580</v>
      </c>
      <c r="AO60" t="s">
        <v>74</v>
      </c>
      <c r="AP60" t="s">
        <v>74</v>
      </c>
      <c r="AQ60" t="s">
        <v>581</v>
      </c>
      <c r="AR60" t="s">
        <v>582</v>
      </c>
      <c r="AS60" t="s">
        <v>74</v>
      </c>
      <c r="AT60" t="s">
        <v>74</v>
      </c>
      <c r="AU60">
        <v>1990</v>
      </c>
      <c r="AV60">
        <v>27</v>
      </c>
      <c r="AW60" t="s">
        <v>74</v>
      </c>
      <c r="AX60" t="s">
        <v>74</v>
      </c>
      <c r="AY60" t="s">
        <v>74</v>
      </c>
      <c r="AZ60" t="s">
        <v>74</v>
      </c>
      <c r="BA60" t="s">
        <v>74</v>
      </c>
      <c r="BB60">
        <v>201</v>
      </c>
      <c r="BC60">
        <v>211</v>
      </c>
      <c r="BD60" t="s">
        <v>74</v>
      </c>
      <c r="BE60" t="s">
        <v>74</v>
      </c>
      <c r="BF60" t="s">
        <v>74</v>
      </c>
      <c r="BG60" t="s">
        <v>74</v>
      </c>
      <c r="BH60" t="s">
        <v>74</v>
      </c>
      <c r="BI60">
        <v>11</v>
      </c>
      <c r="BJ60" t="s">
        <v>330</v>
      </c>
      <c r="BK60" t="s">
        <v>583</v>
      </c>
      <c r="BL60" t="s">
        <v>330</v>
      </c>
      <c r="BM60" t="s">
        <v>584</v>
      </c>
      <c r="BN60" t="s">
        <v>74</v>
      </c>
      <c r="BO60" t="s">
        <v>74</v>
      </c>
      <c r="BP60" t="s">
        <v>74</v>
      </c>
      <c r="BQ60" t="s">
        <v>74</v>
      </c>
      <c r="BR60" t="s">
        <v>95</v>
      </c>
      <c r="BS60" t="s">
        <v>645</v>
      </c>
      <c r="BT60" t="str">
        <f>HYPERLINK("https%3A%2F%2Fwww.webofscience.com%2Fwos%2Fwoscc%2Ffull-record%2FWOS:A1990BS30U00020","View Full Record in Web of Science")</f>
        <v>View Full Record in Web of Science</v>
      </c>
    </row>
    <row r="61" spans="1:72" x14ac:dyDescent="0.15">
      <c r="A61" t="s">
        <v>569</v>
      </c>
      <c r="B61" t="s">
        <v>646</v>
      </c>
      <c r="C61" t="s">
        <v>74</v>
      </c>
      <c r="D61" t="s">
        <v>571</v>
      </c>
      <c r="E61" t="s">
        <v>74</v>
      </c>
      <c r="F61" t="s">
        <v>646</v>
      </c>
      <c r="G61" t="s">
        <v>74</v>
      </c>
      <c r="H61" t="s">
        <v>74</v>
      </c>
      <c r="I61" t="s">
        <v>647</v>
      </c>
      <c r="J61" t="s">
        <v>573</v>
      </c>
      <c r="K61" t="s">
        <v>574</v>
      </c>
      <c r="L61" t="s">
        <v>74</v>
      </c>
      <c r="M61" t="s">
        <v>77</v>
      </c>
      <c r="N61" t="s">
        <v>575</v>
      </c>
      <c r="O61" t="s">
        <v>576</v>
      </c>
      <c r="P61" t="s">
        <v>577</v>
      </c>
      <c r="Q61" t="s">
        <v>578</v>
      </c>
      <c r="R61" t="s">
        <v>74</v>
      </c>
      <c r="S61" t="s">
        <v>74</v>
      </c>
      <c r="T61" t="s">
        <v>74</v>
      </c>
      <c r="U61" t="s">
        <v>74</v>
      </c>
      <c r="V61" t="s">
        <v>74</v>
      </c>
      <c r="W61" t="s">
        <v>74</v>
      </c>
      <c r="X61" t="s">
        <v>74</v>
      </c>
      <c r="Y61" t="s">
        <v>74</v>
      </c>
      <c r="Z61" t="s">
        <v>74</v>
      </c>
      <c r="AA61" t="s">
        <v>74</v>
      </c>
      <c r="AB61" t="s">
        <v>74</v>
      </c>
      <c r="AC61" t="s">
        <v>74</v>
      </c>
      <c r="AD61" t="s">
        <v>74</v>
      </c>
      <c r="AE61" t="s">
        <v>74</v>
      </c>
      <c r="AF61" t="s">
        <v>74</v>
      </c>
      <c r="AG61">
        <v>0</v>
      </c>
      <c r="AH61">
        <v>0</v>
      </c>
      <c r="AI61">
        <v>0</v>
      </c>
      <c r="AJ61">
        <v>0</v>
      </c>
      <c r="AK61">
        <v>0</v>
      </c>
      <c r="AL61" t="s">
        <v>579</v>
      </c>
      <c r="AM61" t="s">
        <v>580</v>
      </c>
      <c r="AN61" t="s">
        <v>580</v>
      </c>
      <c r="AO61" t="s">
        <v>74</v>
      </c>
      <c r="AP61" t="s">
        <v>74</v>
      </c>
      <c r="AQ61" t="s">
        <v>581</v>
      </c>
      <c r="AR61" t="s">
        <v>582</v>
      </c>
      <c r="AS61" t="s">
        <v>74</v>
      </c>
      <c r="AT61" t="s">
        <v>74</v>
      </c>
      <c r="AU61">
        <v>1990</v>
      </c>
      <c r="AV61">
        <v>27</v>
      </c>
      <c r="AW61" t="s">
        <v>74</v>
      </c>
      <c r="AX61" t="s">
        <v>74</v>
      </c>
      <c r="AY61" t="s">
        <v>74</v>
      </c>
      <c r="AZ61" t="s">
        <v>74</v>
      </c>
      <c r="BA61" t="s">
        <v>74</v>
      </c>
      <c r="BB61">
        <v>213</v>
      </c>
      <c r="BC61">
        <v>220</v>
      </c>
      <c r="BD61" t="s">
        <v>74</v>
      </c>
      <c r="BE61" t="s">
        <v>74</v>
      </c>
      <c r="BF61" t="s">
        <v>74</v>
      </c>
      <c r="BG61" t="s">
        <v>74</v>
      </c>
      <c r="BH61" t="s">
        <v>74</v>
      </c>
      <c r="BI61">
        <v>8</v>
      </c>
      <c r="BJ61" t="s">
        <v>330</v>
      </c>
      <c r="BK61" t="s">
        <v>583</v>
      </c>
      <c r="BL61" t="s">
        <v>330</v>
      </c>
      <c r="BM61" t="s">
        <v>584</v>
      </c>
      <c r="BN61" t="s">
        <v>74</v>
      </c>
      <c r="BO61" t="s">
        <v>74</v>
      </c>
      <c r="BP61" t="s">
        <v>74</v>
      </c>
      <c r="BQ61" t="s">
        <v>74</v>
      </c>
      <c r="BR61" t="s">
        <v>95</v>
      </c>
      <c r="BS61" t="s">
        <v>648</v>
      </c>
      <c r="BT61" t="str">
        <f>HYPERLINK("https%3A%2F%2Fwww.webofscience.com%2Fwos%2Fwoscc%2Ffull-record%2FWOS:A1990BS30U00021","View Full Record in Web of Science")</f>
        <v>View Full Record in Web of Science</v>
      </c>
    </row>
    <row r="62" spans="1:72" x14ac:dyDescent="0.15">
      <c r="A62" t="s">
        <v>569</v>
      </c>
      <c r="B62" t="s">
        <v>649</v>
      </c>
      <c r="C62" t="s">
        <v>74</v>
      </c>
      <c r="D62" t="s">
        <v>571</v>
      </c>
      <c r="E62" t="s">
        <v>74</v>
      </c>
      <c r="F62" t="s">
        <v>649</v>
      </c>
      <c r="G62" t="s">
        <v>74</v>
      </c>
      <c r="H62" t="s">
        <v>74</v>
      </c>
      <c r="I62" t="s">
        <v>650</v>
      </c>
      <c r="J62" t="s">
        <v>573</v>
      </c>
      <c r="K62" t="s">
        <v>574</v>
      </c>
      <c r="L62" t="s">
        <v>74</v>
      </c>
      <c r="M62" t="s">
        <v>77</v>
      </c>
      <c r="N62" t="s">
        <v>575</v>
      </c>
      <c r="O62" t="s">
        <v>576</v>
      </c>
      <c r="P62" t="s">
        <v>577</v>
      </c>
      <c r="Q62" t="s">
        <v>578</v>
      </c>
      <c r="R62" t="s">
        <v>74</v>
      </c>
      <c r="S62" t="s">
        <v>74</v>
      </c>
      <c r="T62" t="s">
        <v>74</v>
      </c>
      <c r="U62" t="s">
        <v>74</v>
      </c>
      <c r="V62" t="s">
        <v>74</v>
      </c>
      <c r="W62" t="s">
        <v>74</v>
      </c>
      <c r="X62" t="s">
        <v>74</v>
      </c>
      <c r="Y62" t="s">
        <v>74</v>
      </c>
      <c r="Z62" t="s">
        <v>74</v>
      </c>
      <c r="AA62" t="s">
        <v>74</v>
      </c>
      <c r="AB62" t="s">
        <v>74</v>
      </c>
      <c r="AC62" t="s">
        <v>74</v>
      </c>
      <c r="AD62" t="s">
        <v>74</v>
      </c>
      <c r="AE62" t="s">
        <v>74</v>
      </c>
      <c r="AF62" t="s">
        <v>74</v>
      </c>
      <c r="AG62">
        <v>0</v>
      </c>
      <c r="AH62">
        <v>0</v>
      </c>
      <c r="AI62">
        <v>0</v>
      </c>
      <c r="AJ62">
        <v>0</v>
      </c>
      <c r="AK62">
        <v>0</v>
      </c>
      <c r="AL62" t="s">
        <v>579</v>
      </c>
      <c r="AM62" t="s">
        <v>580</v>
      </c>
      <c r="AN62" t="s">
        <v>580</v>
      </c>
      <c r="AO62" t="s">
        <v>74</v>
      </c>
      <c r="AP62" t="s">
        <v>74</v>
      </c>
      <c r="AQ62" t="s">
        <v>581</v>
      </c>
      <c r="AR62" t="s">
        <v>582</v>
      </c>
      <c r="AS62" t="s">
        <v>74</v>
      </c>
      <c r="AT62" t="s">
        <v>74</v>
      </c>
      <c r="AU62">
        <v>1990</v>
      </c>
      <c r="AV62">
        <v>27</v>
      </c>
      <c r="AW62" t="s">
        <v>74</v>
      </c>
      <c r="AX62" t="s">
        <v>74</v>
      </c>
      <c r="AY62" t="s">
        <v>74</v>
      </c>
      <c r="AZ62" t="s">
        <v>74</v>
      </c>
      <c r="BA62" t="s">
        <v>74</v>
      </c>
      <c r="BB62">
        <v>223</v>
      </c>
      <c r="BC62">
        <v>226</v>
      </c>
      <c r="BD62" t="s">
        <v>74</v>
      </c>
      <c r="BE62" t="s">
        <v>74</v>
      </c>
      <c r="BF62" t="s">
        <v>74</v>
      </c>
      <c r="BG62" t="s">
        <v>74</v>
      </c>
      <c r="BH62" t="s">
        <v>74</v>
      </c>
      <c r="BI62">
        <v>4</v>
      </c>
      <c r="BJ62" t="s">
        <v>330</v>
      </c>
      <c r="BK62" t="s">
        <v>583</v>
      </c>
      <c r="BL62" t="s">
        <v>330</v>
      </c>
      <c r="BM62" t="s">
        <v>584</v>
      </c>
      <c r="BN62" t="s">
        <v>74</v>
      </c>
      <c r="BO62" t="s">
        <v>74</v>
      </c>
      <c r="BP62" t="s">
        <v>74</v>
      </c>
      <c r="BQ62" t="s">
        <v>74</v>
      </c>
      <c r="BR62" t="s">
        <v>95</v>
      </c>
      <c r="BS62" t="s">
        <v>651</v>
      </c>
      <c r="BT62" t="str">
        <f>HYPERLINK("https%3A%2F%2Fwww.webofscience.com%2Fwos%2Fwoscc%2Ffull-record%2FWOS:A1990BS30U00022","View Full Record in Web of Science")</f>
        <v>View Full Record in Web of Science</v>
      </c>
    </row>
    <row r="63" spans="1:72" x14ac:dyDescent="0.15">
      <c r="A63" t="s">
        <v>569</v>
      </c>
      <c r="B63" t="s">
        <v>652</v>
      </c>
      <c r="C63" t="s">
        <v>74</v>
      </c>
      <c r="D63" t="s">
        <v>571</v>
      </c>
      <c r="E63" t="s">
        <v>74</v>
      </c>
      <c r="F63" t="s">
        <v>652</v>
      </c>
      <c r="G63" t="s">
        <v>74</v>
      </c>
      <c r="H63" t="s">
        <v>74</v>
      </c>
      <c r="I63" t="s">
        <v>653</v>
      </c>
      <c r="J63" t="s">
        <v>573</v>
      </c>
      <c r="K63" t="s">
        <v>574</v>
      </c>
      <c r="L63" t="s">
        <v>74</v>
      </c>
      <c r="M63" t="s">
        <v>77</v>
      </c>
      <c r="N63" t="s">
        <v>575</v>
      </c>
      <c r="O63" t="s">
        <v>576</v>
      </c>
      <c r="P63" t="s">
        <v>577</v>
      </c>
      <c r="Q63" t="s">
        <v>578</v>
      </c>
      <c r="R63" t="s">
        <v>74</v>
      </c>
      <c r="S63" t="s">
        <v>74</v>
      </c>
      <c r="T63" t="s">
        <v>74</v>
      </c>
      <c r="U63" t="s">
        <v>74</v>
      </c>
      <c r="V63" t="s">
        <v>74</v>
      </c>
      <c r="W63" t="s">
        <v>74</v>
      </c>
      <c r="X63" t="s">
        <v>74</v>
      </c>
      <c r="Y63" t="s">
        <v>74</v>
      </c>
      <c r="Z63" t="s">
        <v>74</v>
      </c>
      <c r="AA63" t="s">
        <v>74</v>
      </c>
      <c r="AB63" t="s">
        <v>74</v>
      </c>
      <c r="AC63" t="s">
        <v>74</v>
      </c>
      <c r="AD63" t="s">
        <v>74</v>
      </c>
      <c r="AE63" t="s">
        <v>74</v>
      </c>
      <c r="AF63" t="s">
        <v>74</v>
      </c>
      <c r="AG63">
        <v>0</v>
      </c>
      <c r="AH63">
        <v>0</v>
      </c>
      <c r="AI63">
        <v>0</v>
      </c>
      <c r="AJ63">
        <v>0</v>
      </c>
      <c r="AK63">
        <v>0</v>
      </c>
      <c r="AL63" t="s">
        <v>579</v>
      </c>
      <c r="AM63" t="s">
        <v>580</v>
      </c>
      <c r="AN63" t="s">
        <v>580</v>
      </c>
      <c r="AO63" t="s">
        <v>74</v>
      </c>
      <c r="AP63" t="s">
        <v>74</v>
      </c>
      <c r="AQ63" t="s">
        <v>581</v>
      </c>
      <c r="AR63" t="s">
        <v>582</v>
      </c>
      <c r="AS63" t="s">
        <v>74</v>
      </c>
      <c r="AT63" t="s">
        <v>74</v>
      </c>
      <c r="AU63">
        <v>1990</v>
      </c>
      <c r="AV63">
        <v>27</v>
      </c>
      <c r="AW63" t="s">
        <v>74</v>
      </c>
      <c r="AX63" t="s">
        <v>74</v>
      </c>
      <c r="AY63" t="s">
        <v>74</v>
      </c>
      <c r="AZ63" t="s">
        <v>74</v>
      </c>
      <c r="BA63" t="s">
        <v>74</v>
      </c>
      <c r="BB63">
        <v>227</v>
      </c>
      <c r="BC63">
        <v>234</v>
      </c>
      <c r="BD63" t="s">
        <v>74</v>
      </c>
      <c r="BE63" t="s">
        <v>74</v>
      </c>
      <c r="BF63" t="s">
        <v>74</v>
      </c>
      <c r="BG63" t="s">
        <v>74</v>
      </c>
      <c r="BH63" t="s">
        <v>74</v>
      </c>
      <c r="BI63">
        <v>8</v>
      </c>
      <c r="BJ63" t="s">
        <v>330</v>
      </c>
      <c r="BK63" t="s">
        <v>583</v>
      </c>
      <c r="BL63" t="s">
        <v>330</v>
      </c>
      <c r="BM63" t="s">
        <v>584</v>
      </c>
      <c r="BN63" t="s">
        <v>74</v>
      </c>
      <c r="BO63" t="s">
        <v>74</v>
      </c>
      <c r="BP63" t="s">
        <v>74</v>
      </c>
      <c r="BQ63" t="s">
        <v>74</v>
      </c>
      <c r="BR63" t="s">
        <v>95</v>
      </c>
      <c r="BS63" t="s">
        <v>654</v>
      </c>
      <c r="BT63" t="str">
        <f>HYPERLINK("https%3A%2F%2Fwww.webofscience.com%2Fwos%2Fwoscc%2Ffull-record%2FWOS:A1990BS30U00023","View Full Record in Web of Science")</f>
        <v>View Full Record in Web of Science</v>
      </c>
    </row>
    <row r="64" spans="1:72" x14ac:dyDescent="0.15">
      <c r="A64" t="s">
        <v>569</v>
      </c>
      <c r="B64" t="s">
        <v>655</v>
      </c>
      <c r="C64" t="s">
        <v>74</v>
      </c>
      <c r="D64" t="s">
        <v>571</v>
      </c>
      <c r="E64" t="s">
        <v>74</v>
      </c>
      <c r="F64" t="s">
        <v>655</v>
      </c>
      <c r="G64" t="s">
        <v>74</v>
      </c>
      <c r="H64" t="s">
        <v>74</v>
      </c>
      <c r="I64" t="s">
        <v>656</v>
      </c>
      <c r="J64" t="s">
        <v>573</v>
      </c>
      <c r="K64" t="s">
        <v>574</v>
      </c>
      <c r="L64" t="s">
        <v>74</v>
      </c>
      <c r="M64" t="s">
        <v>77</v>
      </c>
      <c r="N64" t="s">
        <v>575</v>
      </c>
      <c r="O64" t="s">
        <v>576</v>
      </c>
      <c r="P64" t="s">
        <v>577</v>
      </c>
      <c r="Q64" t="s">
        <v>578</v>
      </c>
      <c r="R64" t="s">
        <v>74</v>
      </c>
      <c r="S64" t="s">
        <v>74</v>
      </c>
      <c r="T64" t="s">
        <v>74</v>
      </c>
      <c r="U64" t="s">
        <v>74</v>
      </c>
      <c r="V64" t="s">
        <v>74</v>
      </c>
      <c r="W64" t="s">
        <v>74</v>
      </c>
      <c r="X64" t="s">
        <v>74</v>
      </c>
      <c r="Y64" t="s">
        <v>74</v>
      </c>
      <c r="Z64" t="s">
        <v>74</v>
      </c>
      <c r="AA64" t="s">
        <v>74</v>
      </c>
      <c r="AB64" t="s">
        <v>74</v>
      </c>
      <c r="AC64" t="s">
        <v>74</v>
      </c>
      <c r="AD64" t="s">
        <v>74</v>
      </c>
      <c r="AE64" t="s">
        <v>74</v>
      </c>
      <c r="AF64" t="s">
        <v>74</v>
      </c>
      <c r="AG64">
        <v>0</v>
      </c>
      <c r="AH64">
        <v>0</v>
      </c>
      <c r="AI64">
        <v>0</v>
      </c>
      <c r="AJ64">
        <v>0</v>
      </c>
      <c r="AK64">
        <v>0</v>
      </c>
      <c r="AL64" t="s">
        <v>579</v>
      </c>
      <c r="AM64" t="s">
        <v>580</v>
      </c>
      <c r="AN64" t="s">
        <v>580</v>
      </c>
      <c r="AO64" t="s">
        <v>74</v>
      </c>
      <c r="AP64" t="s">
        <v>74</v>
      </c>
      <c r="AQ64" t="s">
        <v>581</v>
      </c>
      <c r="AR64" t="s">
        <v>582</v>
      </c>
      <c r="AS64" t="s">
        <v>74</v>
      </c>
      <c r="AT64" t="s">
        <v>74</v>
      </c>
      <c r="AU64">
        <v>1990</v>
      </c>
      <c r="AV64">
        <v>27</v>
      </c>
      <c r="AW64" t="s">
        <v>74</v>
      </c>
      <c r="AX64" t="s">
        <v>74</v>
      </c>
      <c r="AY64" t="s">
        <v>74</v>
      </c>
      <c r="AZ64" t="s">
        <v>74</v>
      </c>
      <c r="BA64" t="s">
        <v>74</v>
      </c>
      <c r="BB64">
        <v>235</v>
      </c>
      <c r="BC64">
        <v>238</v>
      </c>
      <c r="BD64" t="s">
        <v>74</v>
      </c>
      <c r="BE64" t="s">
        <v>74</v>
      </c>
      <c r="BF64" t="s">
        <v>74</v>
      </c>
      <c r="BG64" t="s">
        <v>74</v>
      </c>
      <c r="BH64" t="s">
        <v>74</v>
      </c>
      <c r="BI64">
        <v>4</v>
      </c>
      <c r="BJ64" t="s">
        <v>330</v>
      </c>
      <c r="BK64" t="s">
        <v>583</v>
      </c>
      <c r="BL64" t="s">
        <v>330</v>
      </c>
      <c r="BM64" t="s">
        <v>584</v>
      </c>
      <c r="BN64" t="s">
        <v>74</v>
      </c>
      <c r="BO64" t="s">
        <v>74</v>
      </c>
      <c r="BP64" t="s">
        <v>74</v>
      </c>
      <c r="BQ64" t="s">
        <v>74</v>
      </c>
      <c r="BR64" t="s">
        <v>95</v>
      </c>
      <c r="BS64" t="s">
        <v>657</v>
      </c>
      <c r="BT64" t="str">
        <f>HYPERLINK("https%3A%2F%2Fwww.webofscience.com%2Fwos%2Fwoscc%2Ffull-record%2FWOS:A1990BS30U00024","View Full Record in Web of Science")</f>
        <v>View Full Record in Web of Science</v>
      </c>
    </row>
    <row r="65" spans="1:72" x14ac:dyDescent="0.15">
      <c r="A65" t="s">
        <v>569</v>
      </c>
      <c r="B65" t="s">
        <v>658</v>
      </c>
      <c r="C65" t="s">
        <v>74</v>
      </c>
      <c r="D65" t="s">
        <v>571</v>
      </c>
      <c r="E65" t="s">
        <v>74</v>
      </c>
      <c r="F65" t="s">
        <v>658</v>
      </c>
      <c r="G65" t="s">
        <v>74</v>
      </c>
      <c r="H65" t="s">
        <v>74</v>
      </c>
      <c r="I65" t="s">
        <v>659</v>
      </c>
      <c r="J65" t="s">
        <v>573</v>
      </c>
      <c r="K65" t="s">
        <v>574</v>
      </c>
      <c r="L65" t="s">
        <v>74</v>
      </c>
      <c r="M65" t="s">
        <v>77</v>
      </c>
      <c r="N65" t="s">
        <v>575</v>
      </c>
      <c r="O65" t="s">
        <v>576</v>
      </c>
      <c r="P65" t="s">
        <v>577</v>
      </c>
      <c r="Q65" t="s">
        <v>578</v>
      </c>
      <c r="R65" t="s">
        <v>74</v>
      </c>
      <c r="S65" t="s">
        <v>74</v>
      </c>
      <c r="T65" t="s">
        <v>74</v>
      </c>
      <c r="U65" t="s">
        <v>74</v>
      </c>
      <c r="V65" t="s">
        <v>74</v>
      </c>
      <c r="W65" t="s">
        <v>74</v>
      </c>
      <c r="X65" t="s">
        <v>74</v>
      </c>
      <c r="Y65" t="s">
        <v>74</v>
      </c>
      <c r="Z65" t="s">
        <v>74</v>
      </c>
      <c r="AA65" t="s">
        <v>74</v>
      </c>
      <c r="AB65" t="s">
        <v>74</v>
      </c>
      <c r="AC65" t="s">
        <v>74</v>
      </c>
      <c r="AD65" t="s">
        <v>74</v>
      </c>
      <c r="AE65" t="s">
        <v>74</v>
      </c>
      <c r="AF65" t="s">
        <v>74</v>
      </c>
      <c r="AG65">
        <v>0</v>
      </c>
      <c r="AH65">
        <v>0</v>
      </c>
      <c r="AI65">
        <v>0</v>
      </c>
      <c r="AJ65">
        <v>0</v>
      </c>
      <c r="AK65">
        <v>0</v>
      </c>
      <c r="AL65" t="s">
        <v>579</v>
      </c>
      <c r="AM65" t="s">
        <v>580</v>
      </c>
      <c r="AN65" t="s">
        <v>580</v>
      </c>
      <c r="AO65" t="s">
        <v>74</v>
      </c>
      <c r="AP65" t="s">
        <v>74</v>
      </c>
      <c r="AQ65" t="s">
        <v>581</v>
      </c>
      <c r="AR65" t="s">
        <v>582</v>
      </c>
      <c r="AS65" t="s">
        <v>74</v>
      </c>
      <c r="AT65" t="s">
        <v>74</v>
      </c>
      <c r="AU65">
        <v>1990</v>
      </c>
      <c r="AV65">
        <v>27</v>
      </c>
      <c r="AW65" t="s">
        <v>74</v>
      </c>
      <c r="AX65" t="s">
        <v>74</v>
      </c>
      <c r="AY65" t="s">
        <v>74</v>
      </c>
      <c r="AZ65" t="s">
        <v>74</v>
      </c>
      <c r="BA65" t="s">
        <v>74</v>
      </c>
      <c r="BB65">
        <v>239</v>
      </c>
      <c r="BC65">
        <v>254</v>
      </c>
      <c r="BD65" t="s">
        <v>74</v>
      </c>
      <c r="BE65" t="s">
        <v>74</v>
      </c>
      <c r="BF65" t="s">
        <v>74</v>
      </c>
      <c r="BG65" t="s">
        <v>74</v>
      </c>
      <c r="BH65" t="s">
        <v>74</v>
      </c>
      <c r="BI65">
        <v>16</v>
      </c>
      <c r="BJ65" t="s">
        <v>330</v>
      </c>
      <c r="BK65" t="s">
        <v>583</v>
      </c>
      <c r="BL65" t="s">
        <v>330</v>
      </c>
      <c r="BM65" t="s">
        <v>584</v>
      </c>
      <c r="BN65" t="s">
        <v>74</v>
      </c>
      <c r="BO65" t="s">
        <v>74</v>
      </c>
      <c r="BP65" t="s">
        <v>74</v>
      </c>
      <c r="BQ65" t="s">
        <v>74</v>
      </c>
      <c r="BR65" t="s">
        <v>95</v>
      </c>
      <c r="BS65" t="s">
        <v>660</v>
      </c>
      <c r="BT65" t="str">
        <f>HYPERLINK("https%3A%2F%2Fwww.webofscience.com%2Fwos%2Fwoscc%2Ffull-record%2FWOS:A1990BS30U00025","View Full Record in Web of Science")</f>
        <v>View Full Record in Web of Science</v>
      </c>
    </row>
    <row r="66" spans="1:72" x14ac:dyDescent="0.15">
      <c r="A66" t="s">
        <v>569</v>
      </c>
      <c r="B66" t="s">
        <v>661</v>
      </c>
      <c r="C66" t="s">
        <v>74</v>
      </c>
      <c r="D66" t="s">
        <v>571</v>
      </c>
      <c r="E66" t="s">
        <v>74</v>
      </c>
      <c r="F66" t="s">
        <v>661</v>
      </c>
      <c r="G66" t="s">
        <v>74</v>
      </c>
      <c r="H66" t="s">
        <v>74</v>
      </c>
      <c r="I66" t="s">
        <v>662</v>
      </c>
      <c r="J66" t="s">
        <v>573</v>
      </c>
      <c r="K66" t="s">
        <v>574</v>
      </c>
      <c r="L66" t="s">
        <v>74</v>
      </c>
      <c r="M66" t="s">
        <v>77</v>
      </c>
      <c r="N66" t="s">
        <v>575</v>
      </c>
      <c r="O66" t="s">
        <v>576</v>
      </c>
      <c r="P66" t="s">
        <v>577</v>
      </c>
      <c r="Q66" t="s">
        <v>578</v>
      </c>
      <c r="R66" t="s">
        <v>74</v>
      </c>
      <c r="S66" t="s">
        <v>74</v>
      </c>
      <c r="T66" t="s">
        <v>74</v>
      </c>
      <c r="U66" t="s">
        <v>74</v>
      </c>
      <c r="V66" t="s">
        <v>74</v>
      </c>
      <c r="W66" t="s">
        <v>74</v>
      </c>
      <c r="X66" t="s">
        <v>74</v>
      </c>
      <c r="Y66" t="s">
        <v>74</v>
      </c>
      <c r="Z66" t="s">
        <v>74</v>
      </c>
      <c r="AA66" t="s">
        <v>663</v>
      </c>
      <c r="AB66" t="s">
        <v>74</v>
      </c>
      <c r="AC66" t="s">
        <v>74</v>
      </c>
      <c r="AD66" t="s">
        <v>74</v>
      </c>
      <c r="AE66" t="s">
        <v>74</v>
      </c>
      <c r="AF66" t="s">
        <v>74</v>
      </c>
      <c r="AG66">
        <v>0</v>
      </c>
      <c r="AH66">
        <v>0</v>
      </c>
      <c r="AI66">
        <v>0</v>
      </c>
      <c r="AJ66">
        <v>0</v>
      </c>
      <c r="AK66">
        <v>1</v>
      </c>
      <c r="AL66" t="s">
        <v>579</v>
      </c>
      <c r="AM66" t="s">
        <v>580</v>
      </c>
      <c r="AN66" t="s">
        <v>580</v>
      </c>
      <c r="AO66" t="s">
        <v>74</v>
      </c>
      <c r="AP66" t="s">
        <v>74</v>
      </c>
      <c r="AQ66" t="s">
        <v>581</v>
      </c>
      <c r="AR66" t="s">
        <v>582</v>
      </c>
      <c r="AS66" t="s">
        <v>74</v>
      </c>
      <c r="AT66" t="s">
        <v>74</v>
      </c>
      <c r="AU66">
        <v>1990</v>
      </c>
      <c r="AV66">
        <v>27</v>
      </c>
      <c r="AW66" t="s">
        <v>74</v>
      </c>
      <c r="AX66" t="s">
        <v>74</v>
      </c>
      <c r="AY66" t="s">
        <v>74</v>
      </c>
      <c r="AZ66" t="s">
        <v>74</v>
      </c>
      <c r="BA66" t="s">
        <v>74</v>
      </c>
      <c r="BB66">
        <v>255</v>
      </c>
      <c r="BC66">
        <v>268</v>
      </c>
      <c r="BD66" t="s">
        <v>74</v>
      </c>
      <c r="BE66" t="s">
        <v>74</v>
      </c>
      <c r="BF66" t="s">
        <v>74</v>
      </c>
      <c r="BG66" t="s">
        <v>74</v>
      </c>
      <c r="BH66" t="s">
        <v>74</v>
      </c>
      <c r="BI66">
        <v>14</v>
      </c>
      <c r="BJ66" t="s">
        <v>330</v>
      </c>
      <c r="BK66" t="s">
        <v>583</v>
      </c>
      <c r="BL66" t="s">
        <v>330</v>
      </c>
      <c r="BM66" t="s">
        <v>584</v>
      </c>
      <c r="BN66" t="s">
        <v>74</v>
      </c>
      <c r="BO66" t="s">
        <v>74</v>
      </c>
      <c r="BP66" t="s">
        <v>74</v>
      </c>
      <c r="BQ66" t="s">
        <v>74</v>
      </c>
      <c r="BR66" t="s">
        <v>95</v>
      </c>
      <c r="BS66" t="s">
        <v>664</v>
      </c>
      <c r="BT66" t="str">
        <f>HYPERLINK("https%3A%2F%2Fwww.webofscience.com%2Fwos%2Fwoscc%2Ffull-record%2FWOS:A1990BS30U00026","View Full Record in Web of Science")</f>
        <v>View Full Record in Web of Science</v>
      </c>
    </row>
    <row r="67" spans="1:72" x14ac:dyDescent="0.15">
      <c r="A67" t="s">
        <v>569</v>
      </c>
      <c r="B67" t="s">
        <v>665</v>
      </c>
      <c r="C67" t="s">
        <v>74</v>
      </c>
      <c r="D67" t="s">
        <v>571</v>
      </c>
      <c r="E67" t="s">
        <v>74</v>
      </c>
      <c r="F67" t="s">
        <v>665</v>
      </c>
      <c r="G67" t="s">
        <v>74</v>
      </c>
      <c r="H67" t="s">
        <v>74</v>
      </c>
      <c r="I67" t="s">
        <v>666</v>
      </c>
      <c r="J67" t="s">
        <v>573</v>
      </c>
      <c r="K67" t="s">
        <v>574</v>
      </c>
      <c r="L67" t="s">
        <v>74</v>
      </c>
      <c r="M67" t="s">
        <v>77</v>
      </c>
      <c r="N67" t="s">
        <v>575</v>
      </c>
      <c r="O67" t="s">
        <v>576</v>
      </c>
      <c r="P67" t="s">
        <v>577</v>
      </c>
      <c r="Q67" t="s">
        <v>578</v>
      </c>
      <c r="R67" t="s">
        <v>74</v>
      </c>
      <c r="S67" t="s">
        <v>74</v>
      </c>
      <c r="T67" t="s">
        <v>74</v>
      </c>
      <c r="U67" t="s">
        <v>74</v>
      </c>
      <c r="V67" t="s">
        <v>74</v>
      </c>
      <c r="W67" t="s">
        <v>74</v>
      </c>
      <c r="X67" t="s">
        <v>74</v>
      </c>
      <c r="Y67" t="s">
        <v>74</v>
      </c>
      <c r="Z67" t="s">
        <v>74</v>
      </c>
      <c r="AA67" t="s">
        <v>74</v>
      </c>
      <c r="AB67" t="s">
        <v>74</v>
      </c>
      <c r="AC67" t="s">
        <v>74</v>
      </c>
      <c r="AD67" t="s">
        <v>74</v>
      </c>
      <c r="AE67" t="s">
        <v>74</v>
      </c>
      <c r="AF67" t="s">
        <v>74</v>
      </c>
      <c r="AG67">
        <v>0</v>
      </c>
      <c r="AH67">
        <v>0</v>
      </c>
      <c r="AI67">
        <v>0</v>
      </c>
      <c r="AJ67">
        <v>0</v>
      </c>
      <c r="AK67">
        <v>0</v>
      </c>
      <c r="AL67" t="s">
        <v>579</v>
      </c>
      <c r="AM67" t="s">
        <v>580</v>
      </c>
      <c r="AN67" t="s">
        <v>580</v>
      </c>
      <c r="AO67" t="s">
        <v>74</v>
      </c>
      <c r="AP67" t="s">
        <v>74</v>
      </c>
      <c r="AQ67" t="s">
        <v>581</v>
      </c>
      <c r="AR67" t="s">
        <v>582</v>
      </c>
      <c r="AS67" t="s">
        <v>74</v>
      </c>
      <c r="AT67" t="s">
        <v>74</v>
      </c>
      <c r="AU67">
        <v>1990</v>
      </c>
      <c r="AV67">
        <v>27</v>
      </c>
      <c r="AW67" t="s">
        <v>74</v>
      </c>
      <c r="AX67" t="s">
        <v>74</v>
      </c>
      <c r="AY67" t="s">
        <v>74</v>
      </c>
      <c r="AZ67" t="s">
        <v>74</v>
      </c>
      <c r="BA67" t="s">
        <v>74</v>
      </c>
      <c r="BB67">
        <v>269</v>
      </c>
      <c r="BC67">
        <v>282</v>
      </c>
      <c r="BD67" t="s">
        <v>74</v>
      </c>
      <c r="BE67" t="s">
        <v>74</v>
      </c>
      <c r="BF67" t="s">
        <v>74</v>
      </c>
      <c r="BG67" t="s">
        <v>74</v>
      </c>
      <c r="BH67" t="s">
        <v>74</v>
      </c>
      <c r="BI67">
        <v>14</v>
      </c>
      <c r="BJ67" t="s">
        <v>330</v>
      </c>
      <c r="BK67" t="s">
        <v>583</v>
      </c>
      <c r="BL67" t="s">
        <v>330</v>
      </c>
      <c r="BM67" t="s">
        <v>584</v>
      </c>
      <c r="BN67" t="s">
        <v>74</v>
      </c>
      <c r="BO67" t="s">
        <v>74</v>
      </c>
      <c r="BP67" t="s">
        <v>74</v>
      </c>
      <c r="BQ67" t="s">
        <v>74</v>
      </c>
      <c r="BR67" t="s">
        <v>95</v>
      </c>
      <c r="BS67" t="s">
        <v>667</v>
      </c>
      <c r="BT67" t="str">
        <f>HYPERLINK("https%3A%2F%2Fwww.webofscience.com%2Fwos%2Fwoscc%2Ffull-record%2FWOS:A1990BS30U00027","View Full Record in Web of Science")</f>
        <v>View Full Record in Web of Science</v>
      </c>
    </row>
    <row r="68" spans="1:72" x14ac:dyDescent="0.15">
      <c r="A68" t="s">
        <v>569</v>
      </c>
      <c r="B68" t="s">
        <v>668</v>
      </c>
      <c r="C68" t="s">
        <v>74</v>
      </c>
      <c r="D68" t="s">
        <v>571</v>
      </c>
      <c r="E68" t="s">
        <v>74</v>
      </c>
      <c r="F68" t="s">
        <v>668</v>
      </c>
      <c r="G68" t="s">
        <v>74</v>
      </c>
      <c r="H68" t="s">
        <v>74</v>
      </c>
      <c r="I68" t="s">
        <v>669</v>
      </c>
      <c r="J68" t="s">
        <v>573</v>
      </c>
      <c r="K68" t="s">
        <v>574</v>
      </c>
      <c r="L68" t="s">
        <v>74</v>
      </c>
      <c r="M68" t="s">
        <v>77</v>
      </c>
      <c r="N68" t="s">
        <v>575</v>
      </c>
      <c r="O68" t="s">
        <v>576</v>
      </c>
      <c r="P68" t="s">
        <v>577</v>
      </c>
      <c r="Q68" t="s">
        <v>578</v>
      </c>
      <c r="R68" t="s">
        <v>74</v>
      </c>
      <c r="S68" t="s">
        <v>74</v>
      </c>
      <c r="T68" t="s">
        <v>74</v>
      </c>
      <c r="U68" t="s">
        <v>74</v>
      </c>
      <c r="V68" t="s">
        <v>74</v>
      </c>
      <c r="W68" t="s">
        <v>74</v>
      </c>
      <c r="X68" t="s">
        <v>74</v>
      </c>
      <c r="Y68" t="s">
        <v>74</v>
      </c>
      <c r="Z68" t="s">
        <v>74</v>
      </c>
      <c r="AA68" t="s">
        <v>74</v>
      </c>
      <c r="AB68" t="s">
        <v>74</v>
      </c>
      <c r="AC68" t="s">
        <v>74</v>
      </c>
      <c r="AD68" t="s">
        <v>74</v>
      </c>
      <c r="AE68" t="s">
        <v>74</v>
      </c>
      <c r="AF68" t="s">
        <v>74</v>
      </c>
      <c r="AG68">
        <v>0</v>
      </c>
      <c r="AH68">
        <v>0</v>
      </c>
      <c r="AI68">
        <v>0</v>
      </c>
      <c r="AJ68">
        <v>0</v>
      </c>
      <c r="AK68">
        <v>0</v>
      </c>
      <c r="AL68" t="s">
        <v>579</v>
      </c>
      <c r="AM68" t="s">
        <v>580</v>
      </c>
      <c r="AN68" t="s">
        <v>580</v>
      </c>
      <c r="AO68" t="s">
        <v>74</v>
      </c>
      <c r="AP68" t="s">
        <v>74</v>
      </c>
      <c r="AQ68" t="s">
        <v>581</v>
      </c>
      <c r="AR68" t="s">
        <v>582</v>
      </c>
      <c r="AS68" t="s">
        <v>74</v>
      </c>
      <c r="AT68" t="s">
        <v>74</v>
      </c>
      <c r="AU68">
        <v>1990</v>
      </c>
      <c r="AV68">
        <v>27</v>
      </c>
      <c r="AW68" t="s">
        <v>74</v>
      </c>
      <c r="AX68" t="s">
        <v>74</v>
      </c>
      <c r="AY68" t="s">
        <v>74</v>
      </c>
      <c r="AZ68" t="s">
        <v>74</v>
      </c>
      <c r="BA68" t="s">
        <v>74</v>
      </c>
      <c r="BB68">
        <v>283</v>
      </c>
      <c r="BC68">
        <v>286</v>
      </c>
      <c r="BD68" t="s">
        <v>74</v>
      </c>
      <c r="BE68" t="s">
        <v>74</v>
      </c>
      <c r="BF68" t="s">
        <v>74</v>
      </c>
      <c r="BG68" t="s">
        <v>74</v>
      </c>
      <c r="BH68" t="s">
        <v>74</v>
      </c>
      <c r="BI68">
        <v>4</v>
      </c>
      <c r="BJ68" t="s">
        <v>330</v>
      </c>
      <c r="BK68" t="s">
        <v>583</v>
      </c>
      <c r="BL68" t="s">
        <v>330</v>
      </c>
      <c r="BM68" t="s">
        <v>584</v>
      </c>
      <c r="BN68" t="s">
        <v>74</v>
      </c>
      <c r="BO68" t="s">
        <v>74</v>
      </c>
      <c r="BP68" t="s">
        <v>74</v>
      </c>
      <c r="BQ68" t="s">
        <v>74</v>
      </c>
      <c r="BR68" t="s">
        <v>95</v>
      </c>
      <c r="BS68" t="s">
        <v>670</v>
      </c>
      <c r="BT68" t="str">
        <f>HYPERLINK("https%3A%2F%2Fwww.webofscience.com%2Fwos%2Fwoscc%2Ffull-record%2FWOS:A1990BS30U00028","View Full Record in Web of Science")</f>
        <v>View Full Record in Web of Science</v>
      </c>
    </row>
    <row r="69" spans="1:72" x14ac:dyDescent="0.15">
      <c r="A69" t="s">
        <v>569</v>
      </c>
      <c r="B69" t="s">
        <v>671</v>
      </c>
      <c r="C69" t="s">
        <v>74</v>
      </c>
      <c r="D69" t="s">
        <v>571</v>
      </c>
      <c r="E69" t="s">
        <v>74</v>
      </c>
      <c r="F69" t="s">
        <v>671</v>
      </c>
      <c r="G69" t="s">
        <v>74</v>
      </c>
      <c r="H69" t="s">
        <v>74</v>
      </c>
      <c r="I69" t="s">
        <v>672</v>
      </c>
      <c r="J69" t="s">
        <v>573</v>
      </c>
      <c r="K69" t="s">
        <v>574</v>
      </c>
      <c r="L69" t="s">
        <v>74</v>
      </c>
      <c r="M69" t="s">
        <v>77</v>
      </c>
      <c r="N69" t="s">
        <v>575</v>
      </c>
      <c r="O69" t="s">
        <v>576</v>
      </c>
      <c r="P69" t="s">
        <v>577</v>
      </c>
      <c r="Q69" t="s">
        <v>578</v>
      </c>
      <c r="R69" t="s">
        <v>74</v>
      </c>
      <c r="S69" t="s">
        <v>74</v>
      </c>
      <c r="T69" t="s">
        <v>74</v>
      </c>
      <c r="U69" t="s">
        <v>74</v>
      </c>
      <c r="V69" t="s">
        <v>74</v>
      </c>
      <c r="W69" t="s">
        <v>74</v>
      </c>
      <c r="X69" t="s">
        <v>74</v>
      </c>
      <c r="Y69" t="s">
        <v>74</v>
      </c>
      <c r="Z69" t="s">
        <v>74</v>
      </c>
      <c r="AA69" t="s">
        <v>74</v>
      </c>
      <c r="AB69" t="s">
        <v>74</v>
      </c>
      <c r="AC69" t="s">
        <v>74</v>
      </c>
      <c r="AD69" t="s">
        <v>74</v>
      </c>
      <c r="AE69" t="s">
        <v>74</v>
      </c>
      <c r="AF69" t="s">
        <v>74</v>
      </c>
      <c r="AG69">
        <v>0</v>
      </c>
      <c r="AH69">
        <v>0</v>
      </c>
      <c r="AI69">
        <v>0</v>
      </c>
      <c r="AJ69">
        <v>0</v>
      </c>
      <c r="AK69">
        <v>0</v>
      </c>
      <c r="AL69" t="s">
        <v>579</v>
      </c>
      <c r="AM69" t="s">
        <v>580</v>
      </c>
      <c r="AN69" t="s">
        <v>580</v>
      </c>
      <c r="AO69" t="s">
        <v>74</v>
      </c>
      <c r="AP69" t="s">
        <v>74</v>
      </c>
      <c r="AQ69" t="s">
        <v>581</v>
      </c>
      <c r="AR69" t="s">
        <v>582</v>
      </c>
      <c r="AS69" t="s">
        <v>74</v>
      </c>
      <c r="AT69" t="s">
        <v>74</v>
      </c>
      <c r="AU69">
        <v>1990</v>
      </c>
      <c r="AV69">
        <v>27</v>
      </c>
      <c r="AW69" t="s">
        <v>74</v>
      </c>
      <c r="AX69" t="s">
        <v>74</v>
      </c>
      <c r="AY69" t="s">
        <v>74</v>
      </c>
      <c r="AZ69" t="s">
        <v>74</v>
      </c>
      <c r="BA69" t="s">
        <v>74</v>
      </c>
      <c r="BB69">
        <v>287</v>
      </c>
      <c r="BC69">
        <v>295</v>
      </c>
      <c r="BD69" t="s">
        <v>74</v>
      </c>
      <c r="BE69" t="s">
        <v>74</v>
      </c>
      <c r="BF69" t="s">
        <v>74</v>
      </c>
      <c r="BG69" t="s">
        <v>74</v>
      </c>
      <c r="BH69" t="s">
        <v>74</v>
      </c>
      <c r="BI69">
        <v>9</v>
      </c>
      <c r="BJ69" t="s">
        <v>330</v>
      </c>
      <c r="BK69" t="s">
        <v>583</v>
      </c>
      <c r="BL69" t="s">
        <v>330</v>
      </c>
      <c r="BM69" t="s">
        <v>584</v>
      </c>
      <c r="BN69" t="s">
        <v>74</v>
      </c>
      <c r="BO69" t="s">
        <v>74</v>
      </c>
      <c r="BP69" t="s">
        <v>74</v>
      </c>
      <c r="BQ69" t="s">
        <v>74</v>
      </c>
      <c r="BR69" t="s">
        <v>95</v>
      </c>
      <c r="BS69" t="s">
        <v>673</v>
      </c>
      <c r="BT69" t="str">
        <f>HYPERLINK("https%3A%2F%2Fwww.webofscience.com%2Fwos%2Fwoscc%2Ffull-record%2FWOS:A1990BS30U00029","View Full Record in Web of Science")</f>
        <v>View Full Record in Web of Science</v>
      </c>
    </row>
    <row r="70" spans="1:72" x14ac:dyDescent="0.15">
      <c r="A70" t="s">
        <v>569</v>
      </c>
      <c r="B70" t="s">
        <v>674</v>
      </c>
      <c r="C70" t="s">
        <v>74</v>
      </c>
      <c r="D70" t="s">
        <v>571</v>
      </c>
      <c r="E70" t="s">
        <v>74</v>
      </c>
      <c r="F70" t="s">
        <v>674</v>
      </c>
      <c r="G70" t="s">
        <v>74</v>
      </c>
      <c r="H70" t="s">
        <v>74</v>
      </c>
      <c r="I70" t="s">
        <v>675</v>
      </c>
      <c r="J70" t="s">
        <v>573</v>
      </c>
      <c r="K70" t="s">
        <v>574</v>
      </c>
      <c r="L70" t="s">
        <v>74</v>
      </c>
      <c r="M70" t="s">
        <v>77</v>
      </c>
      <c r="N70" t="s">
        <v>575</v>
      </c>
      <c r="O70" t="s">
        <v>576</v>
      </c>
      <c r="P70" t="s">
        <v>577</v>
      </c>
      <c r="Q70" t="s">
        <v>578</v>
      </c>
      <c r="R70" t="s">
        <v>74</v>
      </c>
      <c r="S70" t="s">
        <v>74</v>
      </c>
      <c r="T70" t="s">
        <v>74</v>
      </c>
      <c r="U70" t="s">
        <v>74</v>
      </c>
      <c r="V70" t="s">
        <v>74</v>
      </c>
      <c r="W70" t="s">
        <v>74</v>
      </c>
      <c r="X70" t="s">
        <v>74</v>
      </c>
      <c r="Y70" t="s">
        <v>74</v>
      </c>
      <c r="Z70" t="s">
        <v>74</v>
      </c>
      <c r="AA70" t="s">
        <v>676</v>
      </c>
      <c r="AB70" t="s">
        <v>74</v>
      </c>
      <c r="AC70" t="s">
        <v>74</v>
      </c>
      <c r="AD70" t="s">
        <v>74</v>
      </c>
      <c r="AE70" t="s">
        <v>74</v>
      </c>
      <c r="AF70" t="s">
        <v>74</v>
      </c>
      <c r="AG70">
        <v>0</v>
      </c>
      <c r="AH70">
        <v>0</v>
      </c>
      <c r="AI70">
        <v>0</v>
      </c>
      <c r="AJ70">
        <v>0</v>
      </c>
      <c r="AK70">
        <v>0</v>
      </c>
      <c r="AL70" t="s">
        <v>579</v>
      </c>
      <c r="AM70" t="s">
        <v>580</v>
      </c>
      <c r="AN70" t="s">
        <v>580</v>
      </c>
      <c r="AO70" t="s">
        <v>74</v>
      </c>
      <c r="AP70" t="s">
        <v>74</v>
      </c>
      <c r="AQ70" t="s">
        <v>581</v>
      </c>
      <c r="AR70" t="s">
        <v>582</v>
      </c>
      <c r="AS70" t="s">
        <v>74</v>
      </c>
      <c r="AT70" t="s">
        <v>74</v>
      </c>
      <c r="AU70">
        <v>1990</v>
      </c>
      <c r="AV70">
        <v>27</v>
      </c>
      <c r="AW70" t="s">
        <v>74</v>
      </c>
      <c r="AX70" t="s">
        <v>74</v>
      </c>
      <c r="AY70" t="s">
        <v>74</v>
      </c>
      <c r="AZ70" t="s">
        <v>74</v>
      </c>
      <c r="BA70" t="s">
        <v>74</v>
      </c>
      <c r="BB70">
        <v>297</v>
      </c>
      <c r="BC70">
        <v>316</v>
      </c>
      <c r="BD70" t="s">
        <v>74</v>
      </c>
      <c r="BE70" t="s">
        <v>74</v>
      </c>
      <c r="BF70" t="s">
        <v>74</v>
      </c>
      <c r="BG70" t="s">
        <v>74</v>
      </c>
      <c r="BH70" t="s">
        <v>74</v>
      </c>
      <c r="BI70">
        <v>20</v>
      </c>
      <c r="BJ70" t="s">
        <v>330</v>
      </c>
      <c r="BK70" t="s">
        <v>583</v>
      </c>
      <c r="BL70" t="s">
        <v>330</v>
      </c>
      <c r="BM70" t="s">
        <v>584</v>
      </c>
      <c r="BN70" t="s">
        <v>74</v>
      </c>
      <c r="BO70" t="s">
        <v>74</v>
      </c>
      <c r="BP70" t="s">
        <v>74</v>
      </c>
      <c r="BQ70" t="s">
        <v>74</v>
      </c>
      <c r="BR70" t="s">
        <v>95</v>
      </c>
      <c r="BS70" t="s">
        <v>677</v>
      </c>
      <c r="BT70" t="str">
        <f>HYPERLINK("https%3A%2F%2Fwww.webofscience.com%2Fwos%2Fwoscc%2Ffull-record%2FWOS:A1990BS30U00030","View Full Record in Web of Science")</f>
        <v>View Full Record in Web of Science</v>
      </c>
    </row>
    <row r="71" spans="1:72" x14ac:dyDescent="0.15">
      <c r="A71" t="s">
        <v>569</v>
      </c>
      <c r="B71" t="s">
        <v>674</v>
      </c>
      <c r="C71" t="s">
        <v>74</v>
      </c>
      <c r="D71" t="s">
        <v>571</v>
      </c>
      <c r="E71" t="s">
        <v>74</v>
      </c>
      <c r="F71" t="s">
        <v>674</v>
      </c>
      <c r="G71" t="s">
        <v>74</v>
      </c>
      <c r="H71" t="s">
        <v>74</v>
      </c>
      <c r="I71" t="s">
        <v>678</v>
      </c>
      <c r="J71" t="s">
        <v>573</v>
      </c>
      <c r="K71" t="s">
        <v>574</v>
      </c>
      <c r="L71" t="s">
        <v>74</v>
      </c>
      <c r="M71" t="s">
        <v>77</v>
      </c>
      <c r="N71" t="s">
        <v>575</v>
      </c>
      <c r="O71" t="s">
        <v>576</v>
      </c>
      <c r="P71" t="s">
        <v>577</v>
      </c>
      <c r="Q71" t="s">
        <v>578</v>
      </c>
      <c r="R71" t="s">
        <v>74</v>
      </c>
      <c r="S71" t="s">
        <v>74</v>
      </c>
      <c r="T71" t="s">
        <v>74</v>
      </c>
      <c r="U71" t="s">
        <v>74</v>
      </c>
      <c r="V71" t="s">
        <v>74</v>
      </c>
      <c r="W71" t="s">
        <v>74</v>
      </c>
      <c r="X71" t="s">
        <v>74</v>
      </c>
      <c r="Y71" t="s">
        <v>74</v>
      </c>
      <c r="Z71" t="s">
        <v>74</v>
      </c>
      <c r="AA71" t="s">
        <v>676</v>
      </c>
      <c r="AB71" t="s">
        <v>74</v>
      </c>
      <c r="AC71" t="s">
        <v>74</v>
      </c>
      <c r="AD71" t="s">
        <v>74</v>
      </c>
      <c r="AE71" t="s">
        <v>74</v>
      </c>
      <c r="AF71" t="s">
        <v>74</v>
      </c>
      <c r="AG71">
        <v>0</v>
      </c>
      <c r="AH71">
        <v>0</v>
      </c>
      <c r="AI71">
        <v>0</v>
      </c>
      <c r="AJ71">
        <v>0</v>
      </c>
      <c r="AK71">
        <v>0</v>
      </c>
      <c r="AL71" t="s">
        <v>579</v>
      </c>
      <c r="AM71" t="s">
        <v>580</v>
      </c>
      <c r="AN71" t="s">
        <v>580</v>
      </c>
      <c r="AO71" t="s">
        <v>74</v>
      </c>
      <c r="AP71" t="s">
        <v>74</v>
      </c>
      <c r="AQ71" t="s">
        <v>581</v>
      </c>
      <c r="AR71" t="s">
        <v>582</v>
      </c>
      <c r="AS71" t="s">
        <v>74</v>
      </c>
      <c r="AT71" t="s">
        <v>74</v>
      </c>
      <c r="AU71">
        <v>1990</v>
      </c>
      <c r="AV71">
        <v>27</v>
      </c>
      <c r="AW71" t="s">
        <v>74</v>
      </c>
      <c r="AX71" t="s">
        <v>74</v>
      </c>
      <c r="AY71" t="s">
        <v>74</v>
      </c>
      <c r="AZ71" t="s">
        <v>74</v>
      </c>
      <c r="BA71" t="s">
        <v>74</v>
      </c>
      <c r="BB71">
        <v>317</v>
      </c>
      <c r="BC71">
        <v>336</v>
      </c>
      <c r="BD71" t="s">
        <v>74</v>
      </c>
      <c r="BE71" t="s">
        <v>74</v>
      </c>
      <c r="BF71" t="s">
        <v>74</v>
      </c>
      <c r="BG71" t="s">
        <v>74</v>
      </c>
      <c r="BH71" t="s">
        <v>74</v>
      </c>
      <c r="BI71">
        <v>20</v>
      </c>
      <c r="BJ71" t="s">
        <v>330</v>
      </c>
      <c r="BK71" t="s">
        <v>583</v>
      </c>
      <c r="BL71" t="s">
        <v>330</v>
      </c>
      <c r="BM71" t="s">
        <v>584</v>
      </c>
      <c r="BN71" t="s">
        <v>74</v>
      </c>
      <c r="BO71" t="s">
        <v>74</v>
      </c>
      <c r="BP71" t="s">
        <v>74</v>
      </c>
      <c r="BQ71" t="s">
        <v>74</v>
      </c>
      <c r="BR71" t="s">
        <v>95</v>
      </c>
      <c r="BS71" t="s">
        <v>679</v>
      </c>
      <c r="BT71" t="str">
        <f>HYPERLINK("https%3A%2F%2Fwww.webofscience.com%2Fwos%2Fwoscc%2Ffull-record%2FWOS:A1990BS30U00031","View Full Record in Web of Science")</f>
        <v>View Full Record in Web of Science</v>
      </c>
    </row>
    <row r="72" spans="1:72" x14ac:dyDescent="0.15">
      <c r="A72" t="s">
        <v>569</v>
      </c>
      <c r="B72" t="s">
        <v>680</v>
      </c>
      <c r="C72" t="s">
        <v>74</v>
      </c>
      <c r="D72" t="s">
        <v>571</v>
      </c>
      <c r="E72" t="s">
        <v>74</v>
      </c>
      <c r="F72" t="s">
        <v>680</v>
      </c>
      <c r="G72" t="s">
        <v>74</v>
      </c>
      <c r="H72" t="s">
        <v>74</v>
      </c>
      <c r="I72" t="s">
        <v>681</v>
      </c>
      <c r="J72" t="s">
        <v>573</v>
      </c>
      <c r="K72" t="s">
        <v>574</v>
      </c>
      <c r="L72" t="s">
        <v>74</v>
      </c>
      <c r="M72" t="s">
        <v>77</v>
      </c>
      <c r="N72" t="s">
        <v>575</v>
      </c>
      <c r="O72" t="s">
        <v>576</v>
      </c>
      <c r="P72" t="s">
        <v>577</v>
      </c>
      <c r="Q72" t="s">
        <v>578</v>
      </c>
      <c r="R72" t="s">
        <v>74</v>
      </c>
      <c r="S72" t="s">
        <v>74</v>
      </c>
      <c r="T72" t="s">
        <v>74</v>
      </c>
      <c r="U72" t="s">
        <v>74</v>
      </c>
      <c r="V72" t="s">
        <v>74</v>
      </c>
      <c r="W72" t="s">
        <v>74</v>
      </c>
      <c r="X72" t="s">
        <v>74</v>
      </c>
      <c r="Y72" t="s">
        <v>74</v>
      </c>
      <c r="Z72" t="s">
        <v>74</v>
      </c>
      <c r="AA72" t="s">
        <v>74</v>
      </c>
      <c r="AB72" t="s">
        <v>74</v>
      </c>
      <c r="AC72" t="s">
        <v>74</v>
      </c>
      <c r="AD72" t="s">
        <v>74</v>
      </c>
      <c r="AE72" t="s">
        <v>74</v>
      </c>
      <c r="AF72" t="s">
        <v>74</v>
      </c>
      <c r="AG72">
        <v>0</v>
      </c>
      <c r="AH72">
        <v>0</v>
      </c>
      <c r="AI72">
        <v>0</v>
      </c>
      <c r="AJ72">
        <v>0</v>
      </c>
      <c r="AK72">
        <v>0</v>
      </c>
      <c r="AL72" t="s">
        <v>579</v>
      </c>
      <c r="AM72" t="s">
        <v>580</v>
      </c>
      <c r="AN72" t="s">
        <v>580</v>
      </c>
      <c r="AO72" t="s">
        <v>74</v>
      </c>
      <c r="AP72" t="s">
        <v>74</v>
      </c>
      <c r="AQ72" t="s">
        <v>581</v>
      </c>
      <c r="AR72" t="s">
        <v>582</v>
      </c>
      <c r="AS72" t="s">
        <v>74</v>
      </c>
      <c r="AT72" t="s">
        <v>74</v>
      </c>
      <c r="AU72">
        <v>1990</v>
      </c>
      <c r="AV72">
        <v>27</v>
      </c>
      <c r="AW72" t="s">
        <v>74</v>
      </c>
      <c r="AX72" t="s">
        <v>74</v>
      </c>
      <c r="AY72" t="s">
        <v>74</v>
      </c>
      <c r="AZ72" t="s">
        <v>74</v>
      </c>
      <c r="BA72" t="s">
        <v>74</v>
      </c>
      <c r="BB72">
        <v>337</v>
      </c>
      <c r="BC72">
        <v>340</v>
      </c>
      <c r="BD72" t="s">
        <v>74</v>
      </c>
      <c r="BE72" t="s">
        <v>74</v>
      </c>
      <c r="BF72" t="s">
        <v>74</v>
      </c>
      <c r="BG72" t="s">
        <v>74</v>
      </c>
      <c r="BH72" t="s">
        <v>74</v>
      </c>
      <c r="BI72">
        <v>4</v>
      </c>
      <c r="BJ72" t="s">
        <v>330</v>
      </c>
      <c r="BK72" t="s">
        <v>583</v>
      </c>
      <c r="BL72" t="s">
        <v>330</v>
      </c>
      <c r="BM72" t="s">
        <v>584</v>
      </c>
      <c r="BN72" t="s">
        <v>74</v>
      </c>
      <c r="BO72" t="s">
        <v>74</v>
      </c>
      <c r="BP72" t="s">
        <v>74</v>
      </c>
      <c r="BQ72" t="s">
        <v>74</v>
      </c>
      <c r="BR72" t="s">
        <v>95</v>
      </c>
      <c r="BS72" t="s">
        <v>682</v>
      </c>
      <c r="BT72" t="str">
        <f>HYPERLINK("https%3A%2F%2Fwww.webofscience.com%2Fwos%2Fwoscc%2Ffull-record%2FWOS:A1990BS30U00032","View Full Record in Web of Science")</f>
        <v>View Full Record in Web of Science</v>
      </c>
    </row>
    <row r="73" spans="1:72" x14ac:dyDescent="0.15">
      <c r="A73" t="s">
        <v>569</v>
      </c>
      <c r="B73" t="s">
        <v>683</v>
      </c>
      <c r="C73" t="s">
        <v>74</v>
      </c>
      <c r="D73" t="s">
        <v>571</v>
      </c>
      <c r="E73" t="s">
        <v>74</v>
      </c>
      <c r="F73" t="s">
        <v>683</v>
      </c>
      <c r="G73" t="s">
        <v>74</v>
      </c>
      <c r="H73" t="s">
        <v>74</v>
      </c>
      <c r="I73" t="s">
        <v>684</v>
      </c>
      <c r="J73" t="s">
        <v>573</v>
      </c>
      <c r="K73" t="s">
        <v>574</v>
      </c>
      <c r="L73" t="s">
        <v>74</v>
      </c>
      <c r="M73" t="s">
        <v>77</v>
      </c>
      <c r="N73" t="s">
        <v>575</v>
      </c>
      <c r="O73" t="s">
        <v>576</v>
      </c>
      <c r="P73" t="s">
        <v>577</v>
      </c>
      <c r="Q73" t="s">
        <v>578</v>
      </c>
      <c r="R73" t="s">
        <v>74</v>
      </c>
      <c r="S73" t="s">
        <v>74</v>
      </c>
      <c r="T73" t="s">
        <v>74</v>
      </c>
      <c r="U73" t="s">
        <v>74</v>
      </c>
      <c r="V73" t="s">
        <v>74</v>
      </c>
      <c r="W73" t="s">
        <v>74</v>
      </c>
      <c r="X73" t="s">
        <v>74</v>
      </c>
      <c r="Y73" t="s">
        <v>74</v>
      </c>
      <c r="Z73" t="s">
        <v>74</v>
      </c>
      <c r="AA73" t="s">
        <v>74</v>
      </c>
      <c r="AB73" t="s">
        <v>74</v>
      </c>
      <c r="AC73" t="s">
        <v>74</v>
      </c>
      <c r="AD73" t="s">
        <v>74</v>
      </c>
      <c r="AE73" t="s">
        <v>74</v>
      </c>
      <c r="AF73" t="s">
        <v>74</v>
      </c>
      <c r="AG73">
        <v>0</v>
      </c>
      <c r="AH73">
        <v>0</v>
      </c>
      <c r="AI73">
        <v>0</v>
      </c>
      <c r="AJ73">
        <v>0</v>
      </c>
      <c r="AK73">
        <v>0</v>
      </c>
      <c r="AL73" t="s">
        <v>579</v>
      </c>
      <c r="AM73" t="s">
        <v>580</v>
      </c>
      <c r="AN73" t="s">
        <v>580</v>
      </c>
      <c r="AO73" t="s">
        <v>74</v>
      </c>
      <c r="AP73" t="s">
        <v>74</v>
      </c>
      <c r="AQ73" t="s">
        <v>581</v>
      </c>
      <c r="AR73" t="s">
        <v>582</v>
      </c>
      <c r="AS73" t="s">
        <v>74</v>
      </c>
      <c r="AT73" t="s">
        <v>74</v>
      </c>
      <c r="AU73">
        <v>1990</v>
      </c>
      <c r="AV73">
        <v>27</v>
      </c>
      <c r="AW73" t="s">
        <v>74</v>
      </c>
      <c r="AX73" t="s">
        <v>74</v>
      </c>
      <c r="AY73" t="s">
        <v>74</v>
      </c>
      <c r="AZ73" t="s">
        <v>74</v>
      </c>
      <c r="BA73" t="s">
        <v>74</v>
      </c>
      <c r="BB73">
        <v>341</v>
      </c>
      <c r="BC73">
        <v>345</v>
      </c>
      <c r="BD73" t="s">
        <v>74</v>
      </c>
      <c r="BE73" t="s">
        <v>74</v>
      </c>
      <c r="BF73" t="s">
        <v>74</v>
      </c>
      <c r="BG73" t="s">
        <v>74</v>
      </c>
      <c r="BH73" t="s">
        <v>74</v>
      </c>
      <c r="BI73">
        <v>5</v>
      </c>
      <c r="BJ73" t="s">
        <v>330</v>
      </c>
      <c r="BK73" t="s">
        <v>583</v>
      </c>
      <c r="BL73" t="s">
        <v>330</v>
      </c>
      <c r="BM73" t="s">
        <v>584</v>
      </c>
      <c r="BN73" t="s">
        <v>74</v>
      </c>
      <c r="BO73" t="s">
        <v>74</v>
      </c>
      <c r="BP73" t="s">
        <v>74</v>
      </c>
      <c r="BQ73" t="s">
        <v>74</v>
      </c>
      <c r="BR73" t="s">
        <v>95</v>
      </c>
      <c r="BS73" t="s">
        <v>685</v>
      </c>
      <c r="BT73" t="str">
        <f>HYPERLINK("https%3A%2F%2Fwww.webofscience.com%2Fwos%2Fwoscc%2Ffull-record%2FWOS:A1990BS30U00033","View Full Record in Web of Science")</f>
        <v>View Full Record in Web of Science</v>
      </c>
    </row>
    <row r="74" spans="1:72" x14ac:dyDescent="0.15">
      <c r="A74" t="s">
        <v>72</v>
      </c>
      <c r="B74" t="s">
        <v>686</v>
      </c>
      <c r="C74" t="s">
        <v>74</v>
      </c>
      <c r="D74" t="s">
        <v>74</v>
      </c>
      <c r="E74" t="s">
        <v>74</v>
      </c>
      <c r="F74" t="s">
        <v>686</v>
      </c>
      <c r="G74" t="s">
        <v>74</v>
      </c>
      <c r="H74" t="s">
        <v>74</v>
      </c>
      <c r="I74" t="s">
        <v>687</v>
      </c>
      <c r="J74" t="s">
        <v>688</v>
      </c>
      <c r="K74" t="s">
        <v>74</v>
      </c>
      <c r="L74" t="s">
        <v>74</v>
      </c>
      <c r="M74" t="s">
        <v>77</v>
      </c>
      <c r="N74" t="s">
        <v>689</v>
      </c>
      <c r="O74" t="s">
        <v>74</v>
      </c>
      <c r="P74" t="s">
        <v>74</v>
      </c>
      <c r="Q74" t="s">
        <v>74</v>
      </c>
      <c r="R74" t="s">
        <v>74</v>
      </c>
      <c r="S74" t="s">
        <v>74</v>
      </c>
      <c r="T74" t="s">
        <v>74</v>
      </c>
      <c r="U74" t="s">
        <v>74</v>
      </c>
      <c r="V74" t="s">
        <v>74</v>
      </c>
      <c r="W74" t="s">
        <v>74</v>
      </c>
      <c r="X74" t="s">
        <v>74</v>
      </c>
      <c r="Y74" t="s">
        <v>690</v>
      </c>
      <c r="Z74" t="s">
        <v>74</v>
      </c>
      <c r="AA74" t="s">
        <v>74</v>
      </c>
      <c r="AB74" t="s">
        <v>74</v>
      </c>
      <c r="AC74" t="s">
        <v>74</v>
      </c>
      <c r="AD74" t="s">
        <v>74</v>
      </c>
      <c r="AE74" t="s">
        <v>74</v>
      </c>
      <c r="AF74" t="s">
        <v>74</v>
      </c>
      <c r="AG74">
        <v>331</v>
      </c>
      <c r="AH74">
        <v>119</v>
      </c>
      <c r="AI74">
        <v>125</v>
      </c>
      <c r="AJ74">
        <v>0</v>
      </c>
      <c r="AK74">
        <v>2</v>
      </c>
      <c r="AL74" t="s">
        <v>691</v>
      </c>
      <c r="AM74" t="s">
        <v>460</v>
      </c>
      <c r="AN74" t="s">
        <v>692</v>
      </c>
      <c r="AO74" t="s">
        <v>693</v>
      </c>
      <c r="AP74" t="s">
        <v>74</v>
      </c>
      <c r="AQ74" t="s">
        <v>74</v>
      </c>
      <c r="AR74" t="s">
        <v>694</v>
      </c>
      <c r="AS74" t="s">
        <v>695</v>
      </c>
      <c r="AT74" t="s">
        <v>74</v>
      </c>
      <c r="AU74">
        <v>1990</v>
      </c>
      <c r="AV74">
        <v>11</v>
      </c>
      <c r="AW74" t="s">
        <v>74</v>
      </c>
      <c r="AX74" t="s">
        <v>74</v>
      </c>
      <c r="AY74" t="s">
        <v>74</v>
      </c>
      <c r="AZ74" t="s">
        <v>74</v>
      </c>
      <c r="BA74" t="s">
        <v>74</v>
      </c>
      <c r="BB74">
        <v>71</v>
      </c>
      <c r="BC74">
        <v>146</v>
      </c>
      <c r="BD74" t="s">
        <v>74</v>
      </c>
      <c r="BE74" t="s">
        <v>74</v>
      </c>
      <c r="BF74" t="s">
        <v>74</v>
      </c>
      <c r="BG74" t="s">
        <v>74</v>
      </c>
      <c r="BH74" t="s">
        <v>74</v>
      </c>
      <c r="BI74">
        <v>76</v>
      </c>
      <c r="BJ74" t="s">
        <v>696</v>
      </c>
      <c r="BK74" t="s">
        <v>92</v>
      </c>
      <c r="BL74" t="s">
        <v>697</v>
      </c>
      <c r="BM74" t="s">
        <v>698</v>
      </c>
      <c r="BN74" t="s">
        <v>74</v>
      </c>
      <c r="BO74" t="s">
        <v>74</v>
      </c>
      <c r="BP74" t="s">
        <v>74</v>
      </c>
      <c r="BQ74" t="s">
        <v>74</v>
      </c>
      <c r="BR74" t="s">
        <v>95</v>
      </c>
      <c r="BS74" t="s">
        <v>699</v>
      </c>
      <c r="BT74" t="str">
        <f>HYPERLINK("https%3A%2F%2Fwww.webofscience.com%2Fwos%2Fwoscc%2Ffull-record%2FWOS:A1990DA25600003","View Full Record in Web of Science")</f>
        <v>View Full Record in Web of Science</v>
      </c>
    </row>
    <row r="75" spans="1:72" x14ac:dyDescent="0.15">
      <c r="A75" t="s">
        <v>72</v>
      </c>
      <c r="B75" t="s">
        <v>700</v>
      </c>
      <c r="C75" t="s">
        <v>74</v>
      </c>
      <c r="D75" t="s">
        <v>74</v>
      </c>
      <c r="E75" t="s">
        <v>74</v>
      </c>
      <c r="F75" t="s">
        <v>700</v>
      </c>
      <c r="G75" t="s">
        <v>74</v>
      </c>
      <c r="H75" t="s">
        <v>74</v>
      </c>
      <c r="I75" t="s">
        <v>701</v>
      </c>
      <c r="J75" t="s">
        <v>702</v>
      </c>
      <c r="K75" t="s">
        <v>74</v>
      </c>
      <c r="L75" t="s">
        <v>74</v>
      </c>
      <c r="M75" t="s">
        <v>77</v>
      </c>
      <c r="N75" t="s">
        <v>78</v>
      </c>
      <c r="O75" t="s">
        <v>74</v>
      </c>
      <c r="P75" t="s">
        <v>74</v>
      </c>
      <c r="Q75" t="s">
        <v>74</v>
      </c>
      <c r="R75" t="s">
        <v>74</v>
      </c>
      <c r="S75" t="s">
        <v>74</v>
      </c>
      <c r="T75" t="s">
        <v>74</v>
      </c>
      <c r="U75" t="s">
        <v>74</v>
      </c>
      <c r="V75" t="s">
        <v>74</v>
      </c>
      <c r="W75" t="s">
        <v>74</v>
      </c>
      <c r="X75" t="s">
        <v>74</v>
      </c>
      <c r="Y75" t="s">
        <v>703</v>
      </c>
      <c r="Z75" t="s">
        <v>74</v>
      </c>
      <c r="AA75" t="s">
        <v>74</v>
      </c>
      <c r="AB75" t="s">
        <v>74</v>
      </c>
      <c r="AC75" t="s">
        <v>74</v>
      </c>
      <c r="AD75" t="s">
        <v>74</v>
      </c>
      <c r="AE75" t="s">
        <v>74</v>
      </c>
      <c r="AF75" t="s">
        <v>74</v>
      </c>
      <c r="AG75">
        <v>38</v>
      </c>
      <c r="AH75">
        <v>13</v>
      </c>
      <c r="AI75">
        <v>13</v>
      </c>
      <c r="AJ75">
        <v>0</v>
      </c>
      <c r="AK75">
        <v>1</v>
      </c>
      <c r="AL75" t="s">
        <v>704</v>
      </c>
      <c r="AM75" t="s">
        <v>705</v>
      </c>
      <c r="AN75" t="s">
        <v>706</v>
      </c>
      <c r="AO75" t="s">
        <v>707</v>
      </c>
      <c r="AP75" t="s">
        <v>74</v>
      </c>
      <c r="AQ75" t="s">
        <v>74</v>
      </c>
      <c r="AR75" t="s">
        <v>702</v>
      </c>
      <c r="AS75" t="s">
        <v>708</v>
      </c>
      <c r="AT75" t="s">
        <v>74</v>
      </c>
      <c r="AU75">
        <v>1990</v>
      </c>
      <c r="AV75">
        <v>14</v>
      </c>
      <c r="AW75" t="s">
        <v>256</v>
      </c>
      <c r="AX75" t="s">
        <v>74</v>
      </c>
      <c r="AY75" t="s">
        <v>74</v>
      </c>
      <c r="AZ75" t="s">
        <v>74</v>
      </c>
      <c r="BA75" t="s">
        <v>74</v>
      </c>
      <c r="BB75">
        <v>159</v>
      </c>
      <c r="BC75">
        <v>175</v>
      </c>
      <c r="BD75" t="s">
        <v>74</v>
      </c>
      <c r="BE75" t="s">
        <v>709</v>
      </c>
      <c r="BF75" t="str">
        <f>HYPERLINK("http://dx.doi.org/10.1080/03115519008527817","http://dx.doi.org/10.1080/03115519008527817")</f>
        <v>http://dx.doi.org/10.1080/03115519008527817</v>
      </c>
      <c r="BG75" t="s">
        <v>74</v>
      </c>
      <c r="BH75" t="s">
        <v>74</v>
      </c>
      <c r="BI75">
        <v>17</v>
      </c>
      <c r="BJ75" t="s">
        <v>275</v>
      </c>
      <c r="BK75" t="s">
        <v>92</v>
      </c>
      <c r="BL75" t="s">
        <v>275</v>
      </c>
      <c r="BM75" t="s">
        <v>710</v>
      </c>
      <c r="BN75" t="s">
        <v>74</v>
      </c>
      <c r="BO75" t="s">
        <v>74</v>
      </c>
      <c r="BP75" t="s">
        <v>74</v>
      </c>
      <c r="BQ75" t="s">
        <v>74</v>
      </c>
      <c r="BR75" t="s">
        <v>95</v>
      </c>
      <c r="BS75" t="s">
        <v>711</v>
      </c>
      <c r="BT75" t="str">
        <f>HYPERLINK("https%3A%2F%2Fwww.webofscience.com%2Fwos%2Fwoscc%2Ffull-record%2FWOS:A1990DF95700008","View Full Record in Web of Science")</f>
        <v>View Full Record in Web of Science</v>
      </c>
    </row>
    <row r="76" spans="1:72" x14ac:dyDescent="0.15">
      <c r="A76" t="s">
        <v>72</v>
      </c>
      <c r="B76" t="s">
        <v>712</v>
      </c>
      <c r="C76" t="s">
        <v>74</v>
      </c>
      <c r="D76" t="s">
        <v>74</v>
      </c>
      <c r="E76" t="s">
        <v>74</v>
      </c>
      <c r="F76" t="s">
        <v>712</v>
      </c>
      <c r="G76" t="s">
        <v>74</v>
      </c>
      <c r="H76" t="s">
        <v>74</v>
      </c>
      <c r="I76" t="s">
        <v>713</v>
      </c>
      <c r="J76" t="s">
        <v>714</v>
      </c>
      <c r="K76" t="s">
        <v>74</v>
      </c>
      <c r="L76" t="s">
        <v>74</v>
      </c>
      <c r="M76" t="s">
        <v>77</v>
      </c>
      <c r="N76" t="s">
        <v>52</v>
      </c>
      <c r="O76" t="s">
        <v>74</v>
      </c>
      <c r="P76" t="s">
        <v>74</v>
      </c>
      <c r="Q76" t="s">
        <v>74</v>
      </c>
      <c r="R76" t="s">
        <v>74</v>
      </c>
      <c r="S76" t="s">
        <v>74</v>
      </c>
      <c r="T76" t="s">
        <v>74</v>
      </c>
      <c r="U76" t="s">
        <v>74</v>
      </c>
      <c r="V76" t="s">
        <v>74</v>
      </c>
      <c r="W76" t="s">
        <v>715</v>
      </c>
      <c r="X76" t="s">
        <v>716</v>
      </c>
      <c r="Y76" t="s">
        <v>74</v>
      </c>
      <c r="Z76" t="s">
        <v>74</v>
      </c>
      <c r="AA76" t="s">
        <v>74</v>
      </c>
      <c r="AB76" t="s">
        <v>74</v>
      </c>
      <c r="AC76" t="s">
        <v>74</v>
      </c>
      <c r="AD76" t="s">
        <v>74</v>
      </c>
      <c r="AE76" t="s">
        <v>74</v>
      </c>
      <c r="AF76" t="s">
        <v>74</v>
      </c>
      <c r="AG76">
        <v>0</v>
      </c>
      <c r="AH76">
        <v>0</v>
      </c>
      <c r="AI76">
        <v>0</v>
      </c>
      <c r="AJ76">
        <v>0</v>
      </c>
      <c r="AK76">
        <v>3</v>
      </c>
      <c r="AL76" t="s">
        <v>717</v>
      </c>
      <c r="AM76" t="s">
        <v>298</v>
      </c>
      <c r="AN76" t="s">
        <v>718</v>
      </c>
      <c r="AO76" t="s">
        <v>719</v>
      </c>
      <c r="AP76" t="s">
        <v>74</v>
      </c>
      <c r="AQ76" t="s">
        <v>74</v>
      </c>
      <c r="AR76" t="s">
        <v>720</v>
      </c>
      <c r="AS76" t="s">
        <v>721</v>
      </c>
      <c r="AT76" t="s">
        <v>74</v>
      </c>
      <c r="AU76">
        <v>1990</v>
      </c>
      <c r="AV76">
        <v>30</v>
      </c>
      <c r="AW76">
        <v>4</v>
      </c>
      <c r="AX76" t="s">
        <v>74</v>
      </c>
      <c r="AY76" t="s">
        <v>74</v>
      </c>
      <c r="AZ76" t="s">
        <v>74</v>
      </c>
      <c r="BA76" t="s">
        <v>74</v>
      </c>
      <c r="BB76" t="s">
        <v>722</v>
      </c>
      <c r="BC76" t="s">
        <v>722</v>
      </c>
      <c r="BD76" t="s">
        <v>74</v>
      </c>
      <c r="BE76" t="s">
        <v>74</v>
      </c>
      <c r="BF76" t="s">
        <v>74</v>
      </c>
      <c r="BG76" t="s">
        <v>74</v>
      </c>
      <c r="BH76" t="s">
        <v>74</v>
      </c>
      <c r="BI76">
        <v>1</v>
      </c>
      <c r="BJ76" t="s">
        <v>423</v>
      </c>
      <c r="BK76" t="s">
        <v>92</v>
      </c>
      <c r="BL76" t="s">
        <v>423</v>
      </c>
      <c r="BM76" t="s">
        <v>723</v>
      </c>
      <c r="BN76" t="s">
        <v>74</v>
      </c>
      <c r="BO76" t="s">
        <v>74</v>
      </c>
      <c r="BP76" t="s">
        <v>74</v>
      </c>
      <c r="BQ76" t="s">
        <v>74</v>
      </c>
      <c r="BR76" t="s">
        <v>95</v>
      </c>
      <c r="BS76" t="s">
        <v>724</v>
      </c>
      <c r="BT76" t="str">
        <f>HYPERLINK("https%3A%2F%2Fwww.webofscience.com%2Fwos%2Fwoscc%2Ffull-record%2FWOS:A1990EK70000382","View Full Record in Web of Science")</f>
        <v>View Full Record in Web of Science</v>
      </c>
    </row>
    <row r="77" spans="1:72" x14ac:dyDescent="0.15">
      <c r="A77" t="s">
        <v>72</v>
      </c>
      <c r="B77" t="s">
        <v>725</v>
      </c>
      <c r="C77" t="s">
        <v>74</v>
      </c>
      <c r="D77" t="s">
        <v>74</v>
      </c>
      <c r="E77" t="s">
        <v>74</v>
      </c>
      <c r="F77" t="s">
        <v>725</v>
      </c>
      <c r="G77" t="s">
        <v>74</v>
      </c>
      <c r="H77" t="s">
        <v>74</v>
      </c>
      <c r="I77" t="s">
        <v>726</v>
      </c>
      <c r="J77" t="s">
        <v>714</v>
      </c>
      <c r="K77" t="s">
        <v>74</v>
      </c>
      <c r="L77" t="s">
        <v>74</v>
      </c>
      <c r="M77" t="s">
        <v>77</v>
      </c>
      <c r="N77" t="s">
        <v>52</v>
      </c>
      <c r="O77" t="s">
        <v>74</v>
      </c>
      <c r="P77" t="s">
        <v>74</v>
      </c>
      <c r="Q77" t="s">
        <v>74</v>
      </c>
      <c r="R77" t="s">
        <v>74</v>
      </c>
      <c r="S77" t="s">
        <v>74</v>
      </c>
      <c r="T77" t="s">
        <v>74</v>
      </c>
      <c r="U77" t="s">
        <v>74</v>
      </c>
      <c r="V77" t="s">
        <v>74</v>
      </c>
      <c r="W77" t="s">
        <v>727</v>
      </c>
      <c r="X77" t="s">
        <v>728</v>
      </c>
      <c r="Y77" t="s">
        <v>74</v>
      </c>
      <c r="Z77" t="s">
        <v>74</v>
      </c>
      <c r="AA77" t="s">
        <v>74</v>
      </c>
      <c r="AB77" t="s">
        <v>74</v>
      </c>
      <c r="AC77" t="s">
        <v>74</v>
      </c>
      <c r="AD77" t="s">
        <v>74</v>
      </c>
      <c r="AE77" t="s">
        <v>74</v>
      </c>
      <c r="AF77" t="s">
        <v>74</v>
      </c>
      <c r="AG77">
        <v>0</v>
      </c>
      <c r="AH77">
        <v>0</v>
      </c>
      <c r="AI77">
        <v>0</v>
      </c>
      <c r="AJ77">
        <v>0</v>
      </c>
      <c r="AK77">
        <v>3</v>
      </c>
      <c r="AL77" t="s">
        <v>717</v>
      </c>
      <c r="AM77" t="s">
        <v>298</v>
      </c>
      <c r="AN77" t="s">
        <v>718</v>
      </c>
      <c r="AO77" t="s">
        <v>719</v>
      </c>
      <c r="AP77" t="s">
        <v>74</v>
      </c>
      <c r="AQ77" t="s">
        <v>74</v>
      </c>
      <c r="AR77" t="s">
        <v>720</v>
      </c>
      <c r="AS77" t="s">
        <v>721</v>
      </c>
      <c r="AT77" t="s">
        <v>74</v>
      </c>
      <c r="AU77">
        <v>1990</v>
      </c>
      <c r="AV77">
        <v>30</v>
      </c>
      <c r="AW77">
        <v>4</v>
      </c>
      <c r="AX77" t="s">
        <v>74</v>
      </c>
      <c r="AY77" t="s">
        <v>74</v>
      </c>
      <c r="AZ77" t="s">
        <v>74</v>
      </c>
      <c r="BA77" t="s">
        <v>74</v>
      </c>
      <c r="BB77" t="s">
        <v>729</v>
      </c>
      <c r="BC77" t="s">
        <v>729</v>
      </c>
      <c r="BD77" t="s">
        <v>74</v>
      </c>
      <c r="BE77" t="s">
        <v>74</v>
      </c>
      <c r="BF77" t="s">
        <v>74</v>
      </c>
      <c r="BG77" t="s">
        <v>74</v>
      </c>
      <c r="BH77" t="s">
        <v>74</v>
      </c>
      <c r="BI77">
        <v>1</v>
      </c>
      <c r="BJ77" t="s">
        <v>423</v>
      </c>
      <c r="BK77" t="s">
        <v>92</v>
      </c>
      <c r="BL77" t="s">
        <v>423</v>
      </c>
      <c r="BM77" t="s">
        <v>723</v>
      </c>
      <c r="BN77" t="s">
        <v>74</v>
      </c>
      <c r="BO77" t="s">
        <v>74</v>
      </c>
      <c r="BP77" t="s">
        <v>74</v>
      </c>
      <c r="BQ77" t="s">
        <v>74</v>
      </c>
      <c r="BR77" t="s">
        <v>95</v>
      </c>
      <c r="BS77" t="s">
        <v>730</v>
      </c>
      <c r="BT77" t="str">
        <f>HYPERLINK("https%3A%2F%2Fwww.webofscience.com%2Fwos%2Fwoscc%2Ffull-record%2FWOS:A1990EK70000395","View Full Record in Web of Science")</f>
        <v>View Full Record in Web of Science</v>
      </c>
    </row>
    <row r="78" spans="1:72" x14ac:dyDescent="0.15">
      <c r="A78" t="s">
        <v>72</v>
      </c>
      <c r="B78" t="s">
        <v>731</v>
      </c>
      <c r="C78" t="s">
        <v>74</v>
      </c>
      <c r="D78" t="s">
        <v>74</v>
      </c>
      <c r="E78" t="s">
        <v>74</v>
      </c>
      <c r="F78" t="s">
        <v>731</v>
      </c>
      <c r="G78" t="s">
        <v>74</v>
      </c>
      <c r="H78" t="s">
        <v>74</v>
      </c>
      <c r="I78" t="s">
        <v>732</v>
      </c>
      <c r="J78" t="s">
        <v>714</v>
      </c>
      <c r="K78" t="s">
        <v>74</v>
      </c>
      <c r="L78" t="s">
        <v>74</v>
      </c>
      <c r="M78" t="s">
        <v>77</v>
      </c>
      <c r="N78" t="s">
        <v>52</v>
      </c>
      <c r="O78" t="s">
        <v>74</v>
      </c>
      <c r="P78" t="s">
        <v>74</v>
      </c>
      <c r="Q78" t="s">
        <v>74</v>
      </c>
      <c r="R78" t="s">
        <v>74</v>
      </c>
      <c r="S78" t="s">
        <v>74</v>
      </c>
      <c r="T78" t="s">
        <v>74</v>
      </c>
      <c r="U78" t="s">
        <v>74</v>
      </c>
      <c r="V78" t="s">
        <v>74</v>
      </c>
      <c r="W78" t="s">
        <v>733</v>
      </c>
      <c r="X78" t="s">
        <v>734</v>
      </c>
      <c r="Y78" t="s">
        <v>74</v>
      </c>
      <c r="Z78" t="s">
        <v>74</v>
      </c>
      <c r="AA78" t="s">
        <v>74</v>
      </c>
      <c r="AB78" t="s">
        <v>74</v>
      </c>
      <c r="AC78" t="s">
        <v>74</v>
      </c>
      <c r="AD78" t="s">
        <v>74</v>
      </c>
      <c r="AE78" t="s">
        <v>74</v>
      </c>
      <c r="AF78" t="s">
        <v>74</v>
      </c>
      <c r="AG78">
        <v>0</v>
      </c>
      <c r="AH78">
        <v>2</v>
      </c>
      <c r="AI78">
        <v>2</v>
      </c>
      <c r="AJ78">
        <v>0</v>
      </c>
      <c r="AK78">
        <v>4</v>
      </c>
      <c r="AL78" t="s">
        <v>717</v>
      </c>
      <c r="AM78" t="s">
        <v>298</v>
      </c>
      <c r="AN78" t="s">
        <v>718</v>
      </c>
      <c r="AO78" t="s">
        <v>719</v>
      </c>
      <c r="AP78" t="s">
        <v>74</v>
      </c>
      <c r="AQ78" t="s">
        <v>74</v>
      </c>
      <c r="AR78" t="s">
        <v>720</v>
      </c>
      <c r="AS78" t="s">
        <v>721</v>
      </c>
      <c r="AT78" t="s">
        <v>74</v>
      </c>
      <c r="AU78">
        <v>1990</v>
      </c>
      <c r="AV78">
        <v>30</v>
      </c>
      <c r="AW78">
        <v>4</v>
      </c>
      <c r="AX78" t="s">
        <v>74</v>
      </c>
      <c r="AY78" t="s">
        <v>74</v>
      </c>
      <c r="AZ78" t="s">
        <v>74</v>
      </c>
      <c r="BA78" t="s">
        <v>74</v>
      </c>
      <c r="BB78" t="s">
        <v>735</v>
      </c>
      <c r="BC78" t="s">
        <v>735</v>
      </c>
      <c r="BD78" t="s">
        <v>74</v>
      </c>
      <c r="BE78" t="s">
        <v>74</v>
      </c>
      <c r="BF78" t="s">
        <v>74</v>
      </c>
      <c r="BG78" t="s">
        <v>74</v>
      </c>
      <c r="BH78" t="s">
        <v>74</v>
      </c>
      <c r="BI78">
        <v>1</v>
      </c>
      <c r="BJ78" t="s">
        <v>423</v>
      </c>
      <c r="BK78" t="s">
        <v>92</v>
      </c>
      <c r="BL78" t="s">
        <v>423</v>
      </c>
      <c r="BM78" t="s">
        <v>723</v>
      </c>
      <c r="BN78" t="s">
        <v>74</v>
      </c>
      <c r="BO78" t="s">
        <v>74</v>
      </c>
      <c r="BP78" t="s">
        <v>74</v>
      </c>
      <c r="BQ78" t="s">
        <v>74</v>
      </c>
      <c r="BR78" t="s">
        <v>95</v>
      </c>
      <c r="BS78" t="s">
        <v>736</v>
      </c>
      <c r="BT78" t="str">
        <f>HYPERLINK("https%3A%2F%2Fwww.webofscience.com%2Fwos%2Fwoscc%2Ffull-record%2FWOS:A1990EK70000519","View Full Record in Web of Science")</f>
        <v>View Full Record in Web of Science</v>
      </c>
    </row>
    <row r="79" spans="1:72" x14ac:dyDescent="0.15">
      <c r="A79" t="s">
        <v>72</v>
      </c>
      <c r="B79" t="s">
        <v>737</v>
      </c>
      <c r="C79" t="s">
        <v>74</v>
      </c>
      <c r="D79" t="s">
        <v>74</v>
      </c>
      <c r="E79" t="s">
        <v>74</v>
      </c>
      <c r="F79" t="s">
        <v>737</v>
      </c>
      <c r="G79" t="s">
        <v>74</v>
      </c>
      <c r="H79" t="s">
        <v>74</v>
      </c>
      <c r="I79" t="s">
        <v>738</v>
      </c>
      <c r="J79" t="s">
        <v>739</v>
      </c>
      <c r="K79" t="s">
        <v>74</v>
      </c>
      <c r="L79" t="s">
        <v>74</v>
      </c>
      <c r="M79" t="s">
        <v>740</v>
      </c>
      <c r="N79" t="s">
        <v>78</v>
      </c>
      <c r="O79" t="s">
        <v>74</v>
      </c>
      <c r="P79" t="s">
        <v>74</v>
      </c>
      <c r="Q79" t="s">
        <v>74</v>
      </c>
      <c r="R79" t="s">
        <v>74</v>
      </c>
      <c r="S79" t="s">
        <v>74</v>
      </c>
      <c r="T79" t="s">
        <v>74</v>
      </c>
      <c r="U79" t="s">
        <v>741</v>
      </c>
      <c r="V79" t="s">
        <v>742</v>
      </c>
      <c r="W79" t="s">
        <v>74</v>
      </c>
      <c r="X79" t="s">
        <v>74</v>
      </c>
      <c r="Y79" t="s">
        <v>743</v>
      </c>
      <c r="Z79" t="s">
        <v>74</v>
      </c>
      <c r="AA79" t="s">
        <v>74</v>
      </c>
      <c r="AB79" t="s">
        <v>74</v>
      </c>
      <c r="AC79" t="s">
        <v>74</v>
      </c>
      <c r="AD79" t="s">
        <v>74</v>
      </c>
      <c r="AE79" t="s">
        <v>74</v>
      </c>
      <c r="AF79" t="s">
        <v>74</v>
      </c>
      <c r="AG79">
        <v>24</v>
      </c>
      <c r="AH79">
        <v>0</v>
      </c>
      <c r="AI79">
        <v>0</v>
      </c>
      <c r="AJ79">
        <v>0</v>
      </c>
      <c r="AK79">
        <v>2</v>
      </c>
      <c r="AL79" t="s">
        <v>744</v>
      </c>
      <c r="AM79" t="s">
        <v>745</v>
      </c>
      <c r="AN79" t="s">
        <v>746</v>
      </c>
      <c r="AO79" t="s">
        <v>747</v>
      </c>
      <c r="AP79" t="s">
        <v>74</v>
      </c>
      <c r="AQ79" t="s">
        <v>74</v>
      </c>
      <c r="AR79" t="s">
        <v>748</v>
      </c>
      <c r="AS79" t="s">
        <v>749</v>
      </c>
      <c r="AT79" t="s">
        <v>74</v>
      </c>
      <c r="AU79">
        <v>1990</v>
      </c>
      <c r="AV79">
        <v>86</v>
      </c>
      <c r="AW79">
        <v>6</v>
      </c>
      <c r="AX79" t="s">
        <v>74</v>
      </c>
      <c r="AY79" t="s">
        <v>74</v>
      </c>
      <c r="AZ79" t="s">
        <v>74</v>
      </c>
      <c r="BA79" t="s">
        <v>74</v>
      </c>
      <c r="BB79">
        <v>608</v>
      </c>
      <c r="BC79">
        <v>612</v>
      </c>
      <c r="BD79" t="s">
        <v>74</v>
      </c>
      <c r="BE79" t="s">
        <v>74</v>
      </c>
      <c r="BF79" t="s">
        <v>74</v>
      </c>
      <c r="BG79" t="s">
        <v>74</v>
      </c>
      <c r="BH79" t="s">
        <v>74</v>
      </c>
      <c r="BI79">
        <v>5</v>
      </c>
      <c r="BJ79" t="s">
        <v>750</v>
      </c>
      <c r="BK79" t="s">
        <v>92</v>
      </c>
      <c r="BL79" t="s">
        <v>452</v>
      </c>
      <c r="BM79" t="s">
        <v>751</v>
      </c>
      <c r="BN79" t="s">
        <v>74</v>
      </c>
      <c r="BO79" t="s">
        <v>74</v>
      </c>
      <c r="BP79" t="s">
        <v>74</v>
      </c>
      <c r="BQ79" t="s">
        <v>74</v>
      </c>
      <c r="BR79" t="s">
        <v>95</v>
      </c>
      <c r="BS79" t="s">
        <v>752</v>
      </c>
      <c r="BT79" t="str">
        <f>HYPERLINK("https%3A%2F%2Fwww.webofscience.com%2Fwos%2Fwoscc%2Ffull-record%2FWOS:A1990EP78000005","View Full Record in Web of Science")</f>
        <v>View Full Record in Web of Science</v>
      </c>
    </row>
    <row r="80" spans="1:72" x14ac:dyDescent="0.15">
      <c r="A80" t="s">
        <v>569</v>
      </c>
      <c r="B80" t="s">
        <v>753</v>
      </c>
      <c r="C80" t="s">
        <v>74</v>
      </c>
      <c r="D80" t="s">
        <v>754</v>
      </c>
      <c r="E80" t="s">
        <v>74</v>
      </c>
      <c r="F80" t="s">
        <v>753</v>
      </c>
      <c r="G80" t="s">
        <v>74</v>
      </c>
      <c r="H80" t="s">
        <v>74</v>
      </c>
      <c r="I80" t="s">
        <v>755</v>
      </c>
      <c r="J80" t="s">
        <v>756</v>
      </c>
      <c r="K80" t="s">
        <v>74</v>
      </c>
      <c r="L80" t="s">
        <v>74</v>
      </c>
      <c r="M80" t="s">
        <v>77</v>
      </c>
      <c r="N80" t="s">
        <v>575</v>
      </c>
      <c r="O80" t="s">
        <v>757</v>
      </c>
      <c r="P80" t="s">
        <v>758</v>
      </c>
      <c r="Q80" t="s">
        <v>759</v>
      </c>
      <c r="R80" t="s">
        <v>74</v>
      </c>
      <c r="S80" t="s">
        <v>760</v>
      </c>
      <c r="T80" t="s">
        <v>74</v>
      </c>
      <c r="U80" t="s">
        <v>74</v>
      </c>
      <c r="V80" t="s">
        <v>74</v>
      </c>
      <c r="W80" t="s">
        <v>74</v>
      </c>
      <c r="X80" t="s">
        <v>74</v>
      </c>
      <c r="Y80" t="s">
        <v>761</v>
      </c>
      <c r="Z80" t="s">
        <v>74</v>
      </c>
      <c r="AA80" t="s">
        <v>74</v>
      </c>
      <c r="AB80" t="s">
        <v>74</v>
      </c>
      <c r="AC80" t="s">
        <v>74</v>
      </c>
      <c r="AD80" t="s">
        <v>74</v>
      </c>
      <c r="AE80" t="s">
        <v>74</v>
      </c>
      <c r="AF80" t="s">
        <v>74</v>
      </c>
      <c r="AG80">
        <v>0</v>
      </c>
      <c r="AH80">
        <v>20</v>
      </c>
      <c r="AI80">
        <v>20</v>
      </c>
      <c r="AJ80">
        <v>0</v>
      </c>
      <c r="AK80">
        <v>2</v>
      </c>
      <c r="AL80" t="s">
        <v>762</v>
      </c>
      <c r="AM80" t="s">
        <v>460</v>
      </c>
      <c r="AN80" t="s">
        <v>460</v>
      </c>
      <c r="AO80" t="s">
        <v>74</v>
      </c>
      <c r="AP80" t="s">
        <v>74</v>
      </c>
      <c r="AQ80" t="s">
        <v>763</v>
      </c>
      <c r="AR80" t="s">
        <v>74</v>
      </c>
      <c r="AS80" t="s">
        <v>74</v>
      </c>
      <c r="AT80" t="s">
        <v>74</v>
      </c>
      <c r="AU80">
        <v>1990</v>
      </c>
      <c r="AV80" t="s">
        <v>74</v>
      </c>
      <c r="AW80" t="s">
        <v>74</v>
      </c>
      <c r="AX80" t="s">
        <v>74</v>
      </c>
      <c r="AY80" t="s">
        <v>74</v>
      </c>
      <c r="AZ80" t="s">
        <v>74</v>
      </c>
      <c r="BA80" t="s">
        <v>74</v>
      </c>
      <c r="BB80">
        <v>1</v>
      </c>
      <c r="BC80">
        <v>14</v>
      </c>
      <c r="BD80" t="s">
        <v>74</v>
      </c>
      <c r="BE80" t="s">
        <v>74</v>
      </c>
      <c r="BF80" t="s">
        <v>74</v>
      </c>
      <c r="BG80" t="s">
        <v>74</v>
      </c>
      <c r="BH80" t="s">
        <v>74</v>
      </c>
      <c r="BI80">
        <v>14</v>
      </c>
      <c r="BJ80" t="s">
        <v>275</v>
      </c>
      <c r="BK80" t="s">
        <v>583</v>
      </c>
      <c r="BL80" t="s">
        <v>275</v>
      </c>
      <c r="BM80" t="s">
        <v>764</v>
      </c>
      <c r="BN80" t="s">
        <v>74</v>
      </c>
      <c r="BO80" t="s">
        <v>74</v>
      </c>
      <c r="BP80" t="s">
        <v>74</v>
      </c>
      <c r="BQ80" t="s">
        <v>74</v>
      </c>
      <c r="BR80" t="s">
        <v>95</v>
      </c>
      <c r="BS80" t="s">
        <v>765</v>
      </c>
      <c r="BT80" t="str">
        <f>HYPERLINK("https%3A%2F%2Fwww.webofscience.com%2Fwos%2Fwoscc%2Ffull-record%2FWOS:A1990BP62Q00001","View Full Record in Web of Science")</f>
        <v>View Full Record in Web of Science</v>
      </c>
    </row>
    <row r="81" spans="1:72" x14ac:dyDescent="0.15">
      <c r="A81" t="s">
        <v>569</v>
      </c>
      <c r="B81" t="s">
        <v>766</v>
      </c>
      <c r="C81" t="s">
        <v>74</v>
      </c>
      <c r="D81" t="s">
        <v>754</v>
      </c>
      <c r="E81" t="s">
        <v>74</v>
      </c>
      <c r="F81" t="s">
        <v>766</v>
      </c>
      <c r="G81" t="s">
        <v>74</v>
      </c>
      <c r="H81" t="s">
        <v>74</v>
      </c>
      <c r="I81" t="s">
        <v>767</v>
      </c>
      <c r="J81" t="s">
        <v>756</v>
      </c>
      <c r="K81" t="s">
        <v>74</v>
      </c>
      <c r="L81" t="s">
        <v>74</v>
      </c>
      <c r="M81" t="s">
        <v>77</v>
      </c>
      <c r="N81" t="s">
        <v>575</v>
      </c>
      <c r="O81" t="s">
        <v>757</v>
      </c>
      <c r="P81" t="s">
        <v>758</v>
      </c>
      <c r="Q81" t="s">
        <v>759</v>
      </c>
      <c r="R81" t="s">
        <v>74</v>
      </c>
      <c r="S81" t="s">
        <v>760</v>
      </c>
      <c r="T81" t="s">
        <v>74</v>
      </c>
      <c r="U81" t="s">
        <v>74</v>
      </c>
      <c r="V81" t="s">
        <v>74</v>
      </c>
      <c r="W81" t="s">
        <v>74</v>
      </c>
      <c r="X81" t="s">
        <v>74</v>
      </c>
      <c r="Y81" t="s">
        <v>768</v>
      </c>
      <c r="Z81" t="s">
        <v>74</v>
      </c>
      <c r="AA81" t="s">
        <v>74</v>
      </c>
      <c r="AB81" t="s">
        <v>769</v>
      </c>
      <c r="AC81" t="s">
        <v>74</v>
      </c>
      <c r="AD81" t="s">
        <v>74</v>
      </c>
      <c r="AE81" t="s">
        <v>74</v>
      </c>
      <c r="AF81" t="s">
        <v>74</v>
      </c>
      <c r="AG81">
        <v>0</v>
      </c>
      <c r="AH81">
        <v>28</v>
      </c>
      <c r="AI81">
        <v>28</v>
      </c>
      <c r="AJ81">
        <v>0</v>
      </c>
      <c r="AK81">
        <v>2</v>
      </c>
      <c r="AL81" t="s">
        <v>762</v>
      </c>
      <c r="AM81" t="s">
        <v>460</v>
      </c>
      <c r="AN81" t="s">
        <v>460</v>
      </c>
      <c r="AO81" t="s">
        <v>74</v>
      </c>
      <c r="AP81" t="s">
        <v>74</v>
      </c>
      <c r="AQ81" t="s">
        <v>763</v>
      </c>
      <c r="AR81" t="s">
        <v>74</v>
      </c>
      <c r="AS81" t="s">
        <v>74</v>
      </c>
      <c r="AT81" t="s">
        <v>74</v>
      </c>
      <c r="AU81">
        <v>1990</v>
      </c>
      <c r="AV81" t="s">
        <v>74</v>
      </c>
      <c r="AW81" t="s">
        <v>74</v>
      </c>
      <c r="AX81" t="s">
        <v>74</v>
      </c>
      <c r="AY81" t="s">
        <v>74</v>
      </c>
      <c r="AZ81" t="s">
        <v>74</v>
      </c>
      <c r="BA81" t="s">
        <v>74</v>
      </c>
      <c r="BB81">
        <v>15</v>
      </c>
      <c r="BC81">
        <v>26</v>
      </c>
      <c r="BD81" t="s">
        <v>74</v>
      </c>
      <c r="BE81" t="s">
        <v>74</v>
      </c>
      <c r="BF81" t="s">
        <v>74</v>
      </c>
      <c r="BG81" t="s">
        <v>74</v>
      </c>
      <c r="BH81" t="s">
        <v>74</v>
      </c>
      <c r="BI81">
        <v>12</v>
      </c>
      <c r="BJ81" t="s">
        <v>275</v>
      </c>
      <c r="BK81" t="s">
        <v>583</v>
      </c>
      <c r="BL81" t="s">
        <v>275</v>
      </c>
      <c r="BM81" t="s">
        <v>764</v>
      </c>
      <c r="BN81" t="s">
        <v>74</v>
      </c>
      <c r="BO81" t="s">
        <v>74</v>
      </c>
      <c r="BP81" t="s">
        <v>74</v>
      </c>
      <c r="BQ81" t="s">
        <v>74</v>
      </c>
      <c r="BR81" t="s">
        <v>95</v>
      </c>
      <c r="BS81" t="s">
        <v>770</v>
      </c>
      <c r="BT81" t="str">
        <f>HYPERLINK("https%3A%2F%2Fwww.webofscience.com%2Fwos%2Fwoscc%2Ffull-record%2FWOS:A1990BP62Q00002","View Full Record in Web of Science")</f>
        <v>View Full Record in Web of Science</v>
      </c>
    </row>
    <row r="82" spans="1:72" x14ac:dyDescent="0.15">
      <c r="A82" t="s">
        <v>569</v>
      </c>
      <c r="B82" t="s">
        <v>771</v>
      </c>
      <c r="C82" t="s">
        <v>74</v>
      </c>
      <c r="D82" t="s">
        <v>754</v>
      </c>
      <c r="E82" t="s">
        <v>74</v>
      </c>
      <c r="F82" t="s">
        <v>771</v>
      </c>
      <c r="G82" t="s">
        <v>74</v>
      </c>
      <c r="H82" t="s">
        <v>74</v>
      </c>
      <c r="I82" t="s">
        <v>772</v>
      </c>
      <c r="J82" t="s">
        <v>756</v>
      </c>
      <c r="K82" t="s">
        <v>74</v>
      </c>
      <c r="L82" t="s">
        <v>74</v>
      </c>
      <c r="M82" t="s">
        <v>77</v>
      </c>
      <c r="N82" t="s">
        <v>575</v>
      </c>
      <c r="O82" t="s">
        <v>757</v>
      </c>
      <c r="P82" t="s">
        <v>758</v>
      </c>
      <c r="Q82" t="s">
        <v>759</v>
      </c>
      <c r="R82" t="s">
        <v>74</v>
      </c>
      <c r="S82" t="s">
        <v>760</v>
      </c>
      <c r="T82" t="s">
        <v>74</v>
      </c>
      <c r="U82" t="s">
        <v>74</v>
      </c>
      <c r="V82" t="s">
        <v>74</v>
      </c>
      <c r="W82" t="s">
        <v>74</v>
      </c>
      <c r="X82" t="s">
        <v>74</v>
      </c>
      <c r="Y82" t="s">
        <v>773</v>
      </c>
      <c r="Z82" t="s">
        <v>74</v>
      </c>
      <c r="AA82" t="s">
        <v>74</v>
      </c>
      <c r="AB82" t="s">
        <v>74</v>
      </c>
      <c r="AC82" t="s">
        <v>74</v>
      </c>
      <c r="AD82" t="s">
        <v>74</v>
      </c>
      <c r="AE82" t="s">
        <v>74</v>
      </c>
      <c r="AF82" t="s">
        <v>74</v>
      </c>
      <c r="AG82">
        <v>0</v>
      </c>
      <c r="AH82">
        <v>12</v>
      </c>
      <c r="AI82">
        <v>12</v>
      </c>
      <c r="AJ82">
        <v>0</v>
      </c>
      <c r="AK82">
        <v>0</v>
      </c>
      <c r="AL82" t="s">
        <v>762</v>
      </c>
      <c r="AM82" t="s">
        <v>460</v>
      </c>
      <c r="AN82" t="s">
        <v>460</v>
      </c>
      <c r="AO82" t="s">
        <v>74</v>
      </c>
      <c r="AP82" t="s">
        <v>74</v>
      </c>
      <c r="AQ82" t="s">
        <v>763</v>
      </c>
      <c r="AR82" t="s">
        <v>74</v>
      </c>
      <c r="AS82" t="s">
        <v>74</v>
      </c>
      <c r="AT82" t="s">
        <v>74</v>
      </c>
      <c r="AU82">
        <v>1990</v>
      </c>
      <c r="AV82" t="s">
        <v>74</v>
      </c>
      <c r="AW82" t="s">
        <v>74</v>
      </c>
      <c r="AX82" t="s">
        <v>74</v>
      </c>
      <c r="AY82" t="s">
        <v>74</v>
      </c>
      <c r="AZ82" t="s">
        <v>74</v>
      </c>
      <c r="BA82" t="s">
        <v>74</v>
      </c>
      <c r="BB82">
        <v>27</v>
      </c>
      <c r="BC82">
        <v>36</v>
      </c>
      <c r="BD82" t="s">
        <v>74</v>
      </c>
      <c r="BE82" t="s">
        <v>74</v>
      </c>
      <c r="BF82" t="s">
        <v>74</v>
      </c>
      <c r="BG82" t="s">
        <v>74</v>
      </c>
      <c r="BH82" t="s">
        <v>74</v>
      </c>
      <c r="BI82">
        <v>10</v>
      </c>
      <c r="BJ82" t="s">
        <v>275</v>
      </c>
      <c r="BK82" t="s">
        <v>583</v>
      </c>
      <c r="BL82" t="s">
        <v>275</v>
      </c>
      <c r="BM82" t="s">
        <v>764</v>
      </c>
      <c r="BN82" t="s">
        <v>74</v>
      </c>
      <c r="BO82" t="s">
        <v>74</v>
      </c>
      <c r="BP82" t="s">
        <v>74</v>
      </c>
      <c r="BQ82" t="s">
        <v>74</v>
      </c>
      <c r="BR82" t="s">
        <v>95</v>
      </c>
      <c r="BS82" t="s">
        <v>774</v>
      </c>
      <c r="BT82" t="str">
        <f>HYPERLINK("https%3A%2F%2Fwww.webofscience.com%2Fwos%2Fwoscc%2Ffull-record%2FWOS:A1990BP62Q00003","View Full Record in Web of Science")</f>
        <v>View Full Record in Web of Science</v>
      </c>
    </row>
    <row r="83" spans="1:72" x14ac:dyDescent="0.15">
      <c r="A83" t="s">
        <v>569</v>
      </c>
      <c r="B83" t="s">
        <v>775</v>
      </c>
      <c r="C83" t="s">
        <v>74</v>
      </c>
      <c r="D83" t="s">
        <v>754</v>
      </c>
      <c r="E83" t="s">
        <v>74</v>
      </c>
      <c r="F83" t="s">
        <v>775</v>
      </c>
      <c r="G83" t="s">
        <v>74</v>
      </c>
      <c r="H83" t="s">
        <v>74</v>
      </c>
      <c r="I83" t="s">
        <v>776</v>
      </c>
      <c r="J83" t="s">
        <v>756</v>
      </c>
      <c r="K83" t="s">
        <v>74</v>
      </c>
      <c r="L83" t="s">
        <v>74</v>
      </c>
      <c r="M83" t="s">
        <v>77</v>
      </c>
      <c r="N83" t="s">
        <v>575</v>
      </c>
      <c r="O83" t="s">
        <v>757</v>
      </c>
      <c r="P83" t="s">
        <v>758</v>
      </c>
      <c r="Q83" t="s">
        <v>759</v>
      </c>
      <c r="R83" t="s">
        <v>74</v>
      </c>
      <c r="S83" t="s">
        <v>760</v>
      </c>
      <c r="T83" t="s">
        <v>74</v>
      </c>
      <c r="U83" t="s">
        <v>74</v>
      </c>
      <c r="V83" t="s">
        <v>74</v>
      </c>
      <c r="W83" t="s">
        <v>74</v>
      </c>
      <c r="X83" t="s">
        <v>74</v>
      </c>
      <c r="Y83" t="s">
        <v>777</v>
      </c>
      <c r="Z83" t="s">
        <v>74</v>
      </c>
      <c r="AA83" t="s">
        <v>74</v>
      </c>
      <c r="AB83" t="s">
        <v>74</v>
      </c>
      <c r="AC83" t="s">
        <v>74</v>
      </c>
      <c r="AD83" t="s">
        <v>74</v>
      </c>
      <c r="AE83" t="s">
        <v>74</v>
      </c>
      <c r="AF83" t="s">
        <v>74</v>
      </c>
      <c r="AG83">
        <v>0</v>
      </c>
      <c r="AH83">
        <v>4</v>
      </c>
      <c r="AI83">
        <v>5</v>
      </c>
      <c r="AJ83">
        <v>0</v>
      </c>
      <c r="AK83">
        <v>1</v>
      </c>
      <c r="AL83" t="s">
        <v>762</v>
      </c>
      <c r="AM83" t="s">
        <v>460</v>
      </c>
      <c r="AN83" t="s">
        <v>460</v>
      </c>
      <c r="AO83" t="s">
        <v>74</v>
      </c>
      <c r="AP83" t="s">
        <v>74</v>
      </c>
      <c r="AQ83" t="s">
        <v>763</v>
      </c>
      <c r="AR83" t="s">
        <v>74</v>
      </c>
      <c r="AS83" t="s">
        <v>74</v>
      </c>
      <c r="AT83" t="s">
        <v>74</v>
      </c>
      <c r="AU83">
        <v>1990</v>
      </c>
      <c r="AV83" t="s">
        <v>74</v>
      </c>
      <c r="AW83" t="s">
        <v>74</v>
      </c>
      <c r="AX83" t="s">
        <v>74</v>
      </c>
      <c r="AY83" t="s">
        <v>74</v>
      </c>
      <c r="AZ83" t="s">
        <v>74</v>
      </c>
      <c r="BA83" t="s">
        <v>74</v>
      </c>
      <c r="BB83">
        <v>37</v>
      </c>
      <c r="BC83">
        <v>41</v>
      </c>
      <c r="BD83" t="s">
        <v>74</v>
      </c>
      <c r="BE83" t="s">
        <v>74</v>
      </c>
      <c r="BF83" t="s">
        <v>74</v>
      </c>
      <c r="BG83" t="s">
        <v>74</v>
      </c>
      <c r="BH83" t="s">
        <v>74</v>
      </c>
      <c r="BI83">
        <v>5</v>
      </c>
      <c r="BJ83" t="s">
        <v>275</v>
      </c>
      <c r="BK83" t="s">
        <v>583</v>
      </c>
      <c r="BL83" t="s">
        <v>275</v>
      </c>
      <c r="BM83" t="s">
        <v>764</v>
      </c>
      <c r="BN83" t="s">
        <v>74</v>
      </c>
      <c r="BO83" t="s">
        <v>74</v>
      </c>
      <c r="BP83" t="s">
        <v>74</v>
      </c>
      <c r="BQ83" t="s">
        <v>74</v>
      </c>
      <c r="BR83" t="s">
        <v>95</v>
      </c>
      <c r="BS83" t="s">
        <v>778</v>
      </c>
      <c r="BT83" t="str">
        <f>HYPERLINK("https%3A%2F%2Fwww.webofscience.com%2Fwos%2Fwoscc%2Ffull-record%2FWOS:A1990BP62Q00004","View Full Record in Web of Science")</f>
        <v>View Full Record in Web of Science</v>
      </c>
    </row>
    <row r="84" spans="1:72" x14ac:dyDescent="0.15">
      <c r="A84" t="s">
        <v>569</v>
      </c>
      <c r="B84" t="s">
        <v>779</v>
      </c>
      <c r="C84" t="s">
        <v>74</v>
      </c>
      <c r="D84" t="s">
        <v>754</v>
      </c>
      <c r="E84" t="s">
        <v>74</v>
      </c>
      <c r="F84" t="s">
        <v>779</v>
      </c>
      <c r="G84" t="s">
        <v>74</v>
      </c>
      <c r="H84" t="s">
        <v>74</v>
      </c>
      <c r="I84" t="s">
        <v>780</v>
      </c>
      <c r="J84" t="s">
        <v>756</v>
      </c>
      <c r="K84" t="s">
        <v>74</v>
      </c>
      <c r="L84" t="s">
        <v>74</v>
      </c>
      <c r="M84" t="s">
        <v>77</v>
      </c>
      <c r="N84" t="s">
        <v>575</v>
      </c>
      <c r="O84" t="s">
        <v>757</v>
      </c>
      <c r="P84" t="s">
        <v>758</v>
      </c>
      <c r="Q84" t="s">
        <v>759</v>
      </c>
      <c r="R84" t="s">
        <v>74</v>
      </c>
      <c r="S84" t="s">
        <v>760</v>
      </c>
      <c r="T84" t="s">
        <v>74</v>
      </c>
      <c r="U84" t="s">
        <v>74</v>
      </c>
      <c r="V84" t="s">
        <v>74</v>
      </c>
      <c r="W84" t="s">
        <v>74</v>
      </c>
      <c r="X84" t="s">
        <v>74</v>
      </c>
      <c r="Y84" t="s">
        <v>781</v>
      </c>
      <c r="Z84" t="s">
        <v>74</v>
      </c>
      <c r="AA84" t="s">
        <v>74</v>
      </c>
      <c r="AB84" t="s">
        <v>74</v>
      </c>
      <c r="AC84" t="s">
        <v>74</v>
      </c>
      <c r="AD84" t="s">
        <v>74</v>
      </c>
      <c r="AE84" t="s">
        <v>74</v>
      </c>
      <c r="AF84" t="s">
        <v>74</v>
      </c>
      <c r="AG84">
        <v>0</v>
      </c>
      <c r="AH84">
        <v>39</v>
      </c>
      <c r="AI84">
        <v>41</v>
      </c>
      <c r="AJ84">
        <v>0</v>
      </c>
      <c r="AK84">
        <v>0</v>
      </c>
      <c r="AL84" t="s">
        <v>762</v>
      </c>
      <c r="AM84" t="s">
        <v>460</v>
      </c>
      <c r="AN84" t="s">
        <v>460</v>
      </c>
      <c r="AO84" t="s">
        <v>74</v>
      </c>
      <c r="AP84" t="s">
        <v>74</v>
      </c>
      <c r="AQ84" t="s">
        <v>763</v>
      </c>
      <c r="AR84" t="s">
        <v>74</v>
      </c>
      <c r="AS84" t="s">
        <v>74</v>
      </c>
      <c r="AT84" t="s">
        <v>74</v>
      </c>
      <c r="AU84">
        <v>1990</v>
      </c>
      <c r="AV84" t="s">
        <v>74</v>
      </c>
      <c r="AW84" t="s">
        <v>74</v>
      </c>
      <c r="AX84" t="s">
        <v>74</v>
      </c>
      <c r="AY84" t="s">
        <v>74</v>
      </c>
      <c r="AZ84" t="s">
        <v>74</v>
      </c>
      <c r="BA84" t="s">
        <v>74</v>
      </c>
      <c r="BB84">
        <v>42</v>
      </c>
      <c r="BC84">
        <v>50</v>
      </c>
      <c r="BD84" t="s">
        <v>74</v>
      </c>
      <c r="BE84" t="s">
        <v>74</v>
      </c>
      <c r="BF84" t="s">
        <v>74</v>
      </c>
      <c r="BG84" t="s">
        <v>74</v>
      </c>
      <c r="BH84" t="s">
        <v>74</v>
      </c>
      <c r="BI84">
        <v>9</v>
      </c>
      <c r="BJ84" t="s">
        <v>275</v>
      </c>
      <c r="BK84" t="s">
        <v>583</v>
      </c>
      <c r="BL84" t="s">
        <v>275</v>
      </c>
      <c r="BM84" t="s">
        <v>764</v>
      </c>
      <c r="BN84" t="s">
        <v>74</v>
      </c>
      <c r="BO84" t="s">
        <v>74</v>
      </c>
      <c r="BP84" t="s">
        <v>74</v>
      </c>
      <c r="BQ84" t="s">
        <v>74</v>
      </c>
      <c r="BR84" t="s">
        <v>95</v>
      </c>
      <c r="BS84" t="s">
        <v>782</v>
      </c>
      <c r="BT84" t="str">
        <f>HYPERLINK("https%3A%2F%2Fwww.webofscience.com%2Fwos%2Fwoscc%2Ffull-record%2FWOS:A1990BP62Q00005","View Full Record in Web of Science")</f>
        <v>View Full Record in Web of Science</v>
      </c>
    </row>
    <row r="85" spans="1:72" x14ac:dyDescent="0.15">
      <c r="A85" t="s">
        <v>569</v>
      </c>
      <c r="B85" t="s">
        <v>783</v>
      </c>
      <c r="C85" t="s">
        <v>74</v>
      </c>
      <c r="D85" t="s">
        <v>754</v>
      </c>
      <c r="E85" t="s">
        <v>74</v>
      </c>
      <c r="F85" t="s">
        <v>783</v>
      </c>
      <c r="G85" t="s">
        <v>74</v>
      </c>
      <c r="H85" t="s">
        <v>74</v>
      </c>
      <c r="I85" t="s">
        <v>784</v>
      </c>
      <c r="J85" t="s">
        <v>756</v>
      </c>
      <c r="K85" t="s">
        <v>74</v>
      </c>
      <c r="L85" t="s">
        <v>74</v>
      </c>
      <c r="M85" t="s">
        <v>77</v>
      </c>
      <c r="N85" t="s">
        <v>575</v>
      </c>
      <c r="O85" t="s">
        <v>757</v>
      </c>
      <c r="P85" t="s">
        <v>758</v>
      </c>
      <c r="Q85" t="s">
        <v>759</v>
      </c>
      <c r="R85" t="s">
        <v>74</v>
      </c>
      <c r="S85" t="s">
        <v>760</v>
      </c>
      <c r="T85" t="s">
        <v>74</v>
      </c>
      <c r="U85" t="s">
        <v>74</v>
      </c>
      <c r="V85" t="s">
        <v>74</v>
      </c>
      <c r="W85" t="s">
        <v>74</v>
      </c>
      <c r="X85" t="s">
        <v>74</v>
      </c>
      <c r="Y85" t="s">
        <v>785</v>
      </c>
      <c r="Z85" t="s">
        <v>74</v>
      </c>
      <c r="AA85" t="s">
        <v>74</v>
      </c>
      <c r="AB85" t="s">
        <v>74</v>
      </c>
      <c r="AC85" t="s">
        <v>74</v>
      </c>
      <c r="AD85" t="s">
        <v>74</v>
      </c>
      <c r="AE85" t="s">
        <v>74</v>
      </c>
      <c r="AF85" t="s">
        <v>74</v>
      </c>
      <c r="AG85">
        <v>0</v>
      </c>
      <c r="AH85">
        <v>21</v>
      </c>
      <c r="AI85">
        <v>23</v>
      </c>
      <c r="AJ85">
        <v>0</v>
      </c>
      <c r="AK85">
        <v>0</v>
      </c>
      <c r="AL85" t="s">
        <v>762</v>
      </c>
      <c r="AM85" t="s">
        <v>460</v>
      </c>
      <c r="AN85" t="s">
        <v>460</v>
      </c>
      <c r="AO85" t="s">
        <v>74</v>
      </c>
      <c r="AP85" t="s">
        <v>74</v>
      </c>
      <c r="AQ85" t="s">
        <v>763</v>
      </c>
      <c r="AR85" t="s">
        <v>74</v>
      </c>
      <c r="AS85" t="s">
        <v>74</v>
      </c>
      <c r="AT85" t="s">
        <v>74</v>
      </c>
      <c r="AU85">
        <v>1990</v>
      </c>
      <c r="AV85" t="s">
        <v>74</v>
      </c>
      <c r="AW85" t="s">
        <v>74</v>
      </c>
      <c r="AX85" t="s">
        <v>74</v>
      </c>
      <c r="AY85" t="s">
        <v>74</v>
      </c>
      <c r="AZ85" t="s">
        <v>74</v>
      </c>
      <c r="BA85" t="s">
        <v>74</v>
      </c>
      <c r="BB85">
        <v>51</v>
      </c>
      <c r="BC85">
        <v>70</v>
      </c>
      <c r="BD85" t="s">
        <v>74</v>
      </c>
      <c r="BE85" t="s">
        <v>74</v>
      </c>
      <c r="BF85" t="s">
        <v>74</v>
      </c>
      <c r="BG85" t="s">
        <v>74</v>
      </c>
      <c r="BH85" t="s">
        <v>74</v>
      </c>
      <c r="BI85">
        <v>20</v>
      </c>
      <c r="BJ85" t="s">
        <v>275</v>
      </c>
      <c r="BK85" t="s">
        <v>583</v>
      </c>
      <c r="BL85" t="s">
        <v>275</v>
      </c>
      <c r="BM85" t="s">
        <v>764</v>
      </c>
      <c r="BN85" t="s">
        <v>74</v>
      </c>
      <c r="BO85" t="s">
        <v>74</v>
      </c>
      <c r="BP85" t="s">
        <v>74</v>
      </c>
      <c r="BQ85" t="s">
        <v>74</v>
      </c>
      <c r="BR85" t="s">
        <v>95</v>
      </c>
      <c r="BS85" t="s">
        <v>786</v>
      </c>
      <c r="BT85" t="str">
        <f>HYPERLINK("https%3A%2F%2Fwww.webofscience.com%2Fwos%2Fwoscc%2Ffull-record%2FWOS:A1990BP62Q00006","View Full Record in Web of Science")</f>
        <v>View Full Record in Web of Science</v>
      </c>
    </row>
    <row r="86" spans="1:72" x14ac:dyDescent="0.15">
      <c r="A86" t="s">
        <v>569</v>
      </c>
      <c r="B86" t="s">
        <v>787</v>
      </c>
      <c r="C86" t="s">
        <v>74</v>
      </c>
      <c r="D86" t="s">
        <v>754</v>
      </c>
      <c r="E86" t="s">
        <v>74</v>
      </c>
      <c r="F86" t="s">
        <v>787</v>
      </c>
      <c r="G86" t="s">
        <v>74</v>
      </c>
      <c r="H86" t="s">
        <v>74</v>
      </c>
      <c r="I86" t="s">
        <v>788</v>
      </c>
      <c r="J86" t="s">
        <v>756</v>
      </c>
      <c r="K86" t="s">
        <v>74</v>
      </c>
      <c r="L86" t="s">
        <v>74</v>
      </c>
      <c r="M86" t="s">
        <v>77</v>
      </c>
      <c r="N86" t="s">
        <v>575</v>
      </c>
      <c r="O86" t="s">
        <v>757</v>
      </c>
      <c r="P86" t="s">
        <v>758</v>
      </c>
      <c r="Q86" t="s">
        <v>759</v>
      </c>
      <c r="R86" t="s">
        <v>74</v>
      </c>
      <c r="S86" t="s">
        <v>760</v>
      </c>
      <c r="T86" t="s">
        <v>74</v>
      </c>
      <c r="U86" t="s">
        <v>74</v>
      </c>
      <c r="V86" t="s">
        <v>74</v>
      </c>
      <c r="W86" t="s">
        <v>74</v>
      </c>
      <c r="X86" t="s">
        <v>74</v>
      </c>
      <c r="Y86" t="s">
        <v>789</v>
      </c>
      <c r="Z86" t="s">
        <v>74</v>
      </c>
      <c r="AA86" t="s">
        <v>74</v>
      </c>
      <c r="AB86" t="s">
        <v>74</v>
      </c>
      <c r="AC86" t="s">
        <v>74</v>
      </c>
      <c r="AD86" t="s">
        <v>74</v>
      </c>
      <c r="AE86" t="s">
        <v>74</v>
      </c>
      <c r="AF86" t="s">
        <v>74</v>
      </c>
      <c r="AG86">
        <v>0</v>
      </c>
      <c r="AH86">
        <v>25</v>
      </c>
      <c r="AI86">
        <v>27</v>
      </c>
      <c r="AJ86">
        <v>0</v>
      </c>
      <c r="AK86">
        <v>0</v>
      </c>
      <c r="AL86" t="s">
        <v>762</v>
      </c>
      <c r="AM86" t="s">
        <v>460</v>
      </c>
      <c r="AN86" t="s">
        <v>460</v>
      </c>
      <c r="AO86" t="s">
        <v>74</v>
      </c>
      <c r="AP86" t="s">
        <v>74</v>
      </c>
      <c r="AQ86" t="s">
        <v>763</v>
      </c>
      <c r="AR86" t="s">
        <v>74</v>
      </c>
      <c r="AS86" t="s">
        <v>74</v>
      </c>
      <c r="AT86" t="s">
        <v>74</v>
      </c>
      <c r="AU86">
        <v>1990</v>
      </c>
      <c r="AV86" t="s">
        <v>74</v>
      </c>
      <c r="AW86" t="s">
        <v>74</v>
      </c>
      <c r="AX86" t="s">
        <v>74</v>
      </c>
      <c r="AY86" t="s">
        <v>74</v>
      </c>
      <c r="AZ86" t="s">
        <v>74</v>
      </c>
      <c r="BA86" t="s">
        <v>74</v>
      </c>
      <c r="BB86">
        <v>71</v>
      </c>
      <c r="BC86">
        <v>88</v>
      </c>
      <c r="BD86" t="s">
        <v>74</v>
      </c>
      <c r="BE86" t="s">
        <v>74</v>
      </c>
      <c r="BF86" t="s">
        <v>74</v>
      </c>
      <c r="BG86" t="s">
        <v>74</v>
      </c>
      <c r="BH86" t="s">
        <v>74</v>
      </c>
      <c r="BI86">
        <v>18</v>
      </c>
      <c r="BJ86" t="s">
        <v>275</v>
      </c>
      <c r="BK86" t="s">
        <v>583</v>
      </c>
      <c r="BL86" t="s">
        <v>275</v>
      </c>
      <c r="BM86" t="s">
        <v>764</v>
      </c>
      <c r="BN86" t="s">
        <v>74</v>
      </c>
      <c r="BO86" t="s">
        <v>74</v>
      </c>
      <c r="BP86" t="s">
        <v>74</v>
      </c>
      <c r="BQ86" t="s">
        <v>74</v>
      </c>
      <c r="BR86" t="s">
        <v>95</v>
      </c>
      <c r="BS86" t="s">
        <v>790</v>
      </c>
      <c r="BT86" t="str">
        <f>HYPERLINK("https%3A%2F%2Fwww.webofscience.com%2Fwos%2Fwoscc%2Ffull-record%2FWOS:A1990BP62Q00007","View Full Record in Web of Science")</f>
        <v>View Full Record in Web of Science</v>
      </c>
    </row>
    <row r="87" spans="1:72" x14ac:dyDescent="0.15">
      <c r="A87" t="s">
        <v>569</v>
      </c>
      <c r="B87" t="s">
        <v>791</v>
      </c>
      <c r="C87" t="s">
        <v>74</v>
      </c>
      <c r="D87" t="s">
        <v>754</v>
      </c>
      <c r="E87" t="s">
        <v>74</v>
      </c>
      <c r="F87" t="s">
        <v>791</v>
      </c>
      <c r="G87" t="s">
        <v>74</v>
      </c>
      <c r="H87" t="s">
        <v>74</v>
      </c>
      <c r="I87" t="s">
        <v>792</v>
      </c>
      <c r="J87" t="s">
        <v>756</v>
      </c>
      <c r="K87" t="s">
        <v>74</v>
      </c>
      <c r="L87" t="s">
        <v>74</v>
      </c>
      <c r="M87" t="s">
        <v>77</v>
      </c>
      <c r="N87" t="s">
        <v>575</v>
      </c>
      <c r="O87" t="s">
        <v>757</v>
      </c>
      <c r="P87" t="s">
        <v>758</v>
      </c>
      <c r="Q87" t="s">
        <v>759</v>
      </c>
      <c r="R87" t="s">
        <v>74</v>
      </c>
      <c r="S87" t="s">
        <v>760</v>
      </c>
      <c r="T87" t="s">
        <v>74</v>
      </c>
      <c r="U87" t="s">
        <v>74</v>
      </c>
      <c r="V87" t="s">
        <v>74</v>
      </c>
      <c r="W87" t="s">
        <v>74</v>
      </c>
      <c r="X87" t="s">
        <v>74</v>
      </c>
      <c r="Y87" t="s">
        <v>793</v>
      </c>
      <c r="Z87" t="s">
        <v>74</v>
      </c>
      <c r="AA87" t="s">
        <v>794</v>
      </c>
      <c r="AB87" t="s">
        <v>74</v>
      </c>
      <c r="AC87" t="s">
        <v>74</v>
      </c>
      <c r="AD87" t="s">
        <v>74</v>
      </c>
      <c r="AE87" t="s">
        <v>74</v>
      </c>
      <c r="AF87" t="s">
        <v>74</v>
      </c>
      <c r="AG87">
        <v>0</v>
      </c>
      <c r="AH87">
        <v>16</v>
      </c>
      <c r="AI87">
        <v>16</v>
      </c>
      <c r="AJ87">
        <v>0</v>
      </c>
      <c r="AK87">
        <v>2</v>
      </c>
      <c r="AL87" t="s">
        <v>762</v>
      </c>
      <c r="AM87" t="s">
        <v>460</v>
      </c>
      <c r="AN87" t="s">
        <v>460</v>
      </c>
      <c r="AO87" t="s">
        <v>74</v>
      </c>
      <c r="AP87" t="s">
        <v>74</v>
      </c>
      <c r="AQ87" t="s">
        <v>763</v>
      </c>
      <c r="AR87" t="s">
        <v>74</v>
      </c>
      <c r="AS87" t="s">
        <v>74</v>
      </c>
      <c r="AT87" t="s">
        <v>74</v>
      </c>
      <c r="AU87">
        <v>1990</v>
      </c>
      <c r="AV87" t="s">
        <v>74</v>
      </c>
      <c r="AW87" t="s">
        <v>74</v>
      </c>
      <c r="AX87" t="s">
        <v>74</v>
      </c>
      <c r="AY87" t="s">
        <v>74</v>
      </c>
      <c r="AZ87" t="s">
        <v>74</v>
      </c>
      <c r="BA87" t="s">
        <v>74</v>
      </c>
      <c r="BB87">
        <v>89</v>
      </c>
      <c r="BC87">
        <v>101</v>
      </c>
      <c r="BD87" t="s">
        <v>74</v>
      </c>
      <c r="BE87" t="s">
        <v>74</v>
      </c>
      <c r="BF87" t="s">
        <v>74</v>
      </c>
      <c r="BG87" t="s">
        <v>74</v>
      </c>
      <c r="BH87" t="s">
        <v>74</v>
      </c>
      <c r="BI87">
        <v>13</v>
      </c>
      <c r="BJ87" t="s">
        <v>275</v>
      </c>
      <c r="BK87" t="s">
        <v>583</v>
      </c>
      <c r="BL87" t="s">
        <v>275</v>
      </c>
      <c r="BM87" t="s">
        <v>764</v>
      </c>
      <c r="BN87" t="s">
        <v>74</v>
      </c>
      <c r="BO87" t="s">
        <v>74</v>
      </c>
      <c r="BP87" t="s">
        <v>74</v>
      </c>
      <c r="BQ87" t="s">
        <v>74</v>
      </c>
      <c r="BR87" t="s">
        <v>95</v>
      </c>
      <c r="BS87" t="s">
        <v>795</v>
      </c>
      <c r="BT87" t="str">
        <f>HYPERLINK("https%3A%2F%2Fwww.webofscience.com%2Fwos%2Fwoscc%2Ffull-record%2FWOS:A1990BP62Q00008","View Full Record in Web of Science")</f>
        <v>View Full Record in Web of Science</v>
      </c>
    </row>
    <row r="88" spans="1:72" x14ac:dyDescent="0.15">
      <c r="A88" t="s">
        <v>569</v>
      </c>
      <c r="B88" t="s">
        <v>796</v>
      </c>
      <c r="C88" t="s">
        <v>74</v>
      </c>
      <c r="D88" t="s">
        <v>754</v>
      </c>
      <c r="E88" t="s">
        <v>74</v>
      </c>
      <c r="F88" t="s">
        <v>796</v>
      </c>
      <c r="G88" t="s">
        <v>74</v>
      </c>
      <c r="H88" t="s">
        <v>74</v>
      </c>
      <c r="I88" t="s">
        <v>797</v>
      </c>
      <c r="J88" t="s">
        <v>756</v>
      </c>
      <c r="K88" t="s">
        <v>74</v>
      </c>
      <c r="L88" t="s">
        <v>74</v>
      </c>
      <c r="M88" t="s">
        <v>77</v>
      </c>
      <c r="N88" t="s">
        <v>575</v>
      </c>
      <c r="O88" t="s">
        <v>757</v>
      </c>
      <c r="P88" t="s">
        <v>758</v>
      </c>
      <c r="Q88" t="s">
        <v>759</v>
      </c>
      <c r="R88" t="s">
        <v>74</v>
      </c>
      <c r="S88" t="s">
        <v>760</v>
      </c>
      <c r="T88" t="s">
        <v>74</v>
      </c>
      <c r="U88" t="s">
        <v>74</v>
      </c>
      <c r="V88" t="s">
        <v>74</v>
      </c>
      <c r="W88" t="s">
        <v>74</v>
      </c>
      <c r="X88" t="s">
        <v>74</v>
      </c>
      <c r="Y88" t="s">
        <v>798</v>
      </c>
      <c r="Z88" t="s">
        <v>74</v>
      </c>
      <c r="AA88" t="s">
        <v>74</v>
      </c>
      <c r="AB88" t="s">
        <v>74</v>
      </c>
      <c r="AC88" t="s">
        <v>74</v>
      </c>
      <c r="AD88" t="s">
        <v>74</v>
      </c>
      <c r="AE88" t="s">
        <v>74</v>
      </c>
      <c r="AF88" t="s">
        <v>74</v>
      </c>
      <c r="AG88">
        <v>0</v>
      </c>
      <c r="AH88">
        <v>23</v>
      </c>
      <c r="AI88">
        <v>23</v>
      </c>
      <c r="AJ88">
        <v>0</v>
      </c>
      <c r="AK88">
        <v>0</v>
      </c>
      <c r="AL88" t="s">
        <v>762</v>
      </c>
      <c r="AM88" t="s">
        <v>460</v>
      </c>
      <c r="AN88" t="s">
        <v>460</v>
      </c>
      <c r="AO88" t="s">
        <v>74</v>
      </c>
      <c r="AP88" t="s">
        <v>74</v>
      </c>
      <c r="AQ88" t="s">
        <v>763</v>
      </c>
      <c r="AR88" t="s">
        <v>74</v>
      </c>
      <c r="AS88" t="s">
        <v>74</v>
      </c>
      <c r="AT88" t="s">
        <v>74</v>
      </c>
      <c r="AU88">
        <v>1990</v>
      </c>
      <c r="AV88" t="s">
        <v>74</v>
      </c>
      <c r="AW88" t="s">
        <v>74</v>
      </c>
      <c r="AX88" t="s">
        <v>74</v>
      </c>
      <c r="AY88" t="s">
        <v>74</v>
      </c>
      <c r="AZ88" t="s">
        <v>74</v>
      </c>
      <c r="BA88" t="s">
        <v>74</v>
      </c>
      <c r="BB88">
        <v>102</v>
      </c>
      <c r="BC88">
        <v>117</v>
      </c>
      <c r="BD88" t="s">
        <v>74</v>
      </c>
      <c r="BE88" t="s">
        <v>74</v>
      </c>
      <c r="BF88" t="s">
        <v>74</v>
      </c>
      <c r="BG88" t="s">
        <v>74</v>
      </c>
      <c r="BH88" t="s">
        <v>74</v>
      </c>
      <c r="BI88">
        <v>16</v>
      </c>
      <c r="BJ88" t="s">
        <v>275</v>
      </c>
      <c r="BK88" t="s">
        <v>583</v>
      </c>
      <c r="BL88" t="s">
        <v>275</v>
      </c>
      <c r="BM88" t="s">
        <v>764</v>
      </c>
      <c r="BN88" t="s">
        <v>74</v>
      </c>
      <c r="BO88" t="s">
        <v>74</v>
      </c>
      <c r="BP88" t="s">
        <v>74</v>
      </c>
      <c r="BQ88" t="s">
        <v>74</v>
      </c>
      <c r="BR88" t="s">
        <v>95</v>
      </c>
      <c r="BS88" t="s">
        <v>799</v>
      </c>
      <c r="BT88" t="str">
        <f>HYPERLINK("https%3A%2F%2Fwww.webofscience.com%2Fwos%2Fwoscc%2Ffull-record%2FWOS:A1990BP62Q00009","View Full Record in Web of Science")</f>
        <v>View Full Record in Web of Science</v>
      </c>
    </row>
    <row r="89" spans="1:72" x14ac:dyDescent="0.15">
      <c r="A89" t="s">
        <v>569</v>
      </c>
      <c r="B89" t="s">
        <v>800</v>
      </c>
      <c r="C89" t="s">
        <v>74</v>
      </c>
      <c r="D89" t="s">
        <v>754</v>
      </c>
      <c r="E89" t="s">
        <v>74</v>
      </c>
      <c r="F89" t="s">
        <v>800</v>
      </c>
      <c r="G89" t="s">
        <v>74</v>
      </c>
      <c r="H89" t="s">
        <v>74</v>
      </c>
      <c r="I89" t="s">
        <v>801</v>
      </c>
      <c r="J89" t="s">
        <v>756</v>
      </c>
      <c r="K89" t="s">
        <v>74</v>
      </c>
      <c r="L89" t="s">
        <v>74</v>
      </c>
      <c r="M89" t="s">
        <v>77</v>
      </c>
      <c r="N89" t="s">
        <v>575</v>
      </c>
      <c r="O89" t="s">
        <v>757</v>
      </c>
      <c r="P89" t="s">
        <v>758</v>
      </c>
      <c r="Q89" t="s">
        <v>759</v>
      </c>
      <c r="R89" t="s">
        <v>74</v>
      </c>
      <c r="S89" t="s">
        <v>760</v>
      </c>
      <c r="T89" t="s">
        <v>74</v>
      </c>
      <c r="U89" t="s">
        <v>74</v>
      </c>
      <c r="V89" t="s">
        <v>74</v>
      </c>
      <c r="W89" t="s">
        <v>74</v>
      </c>
      <c r="X89" t="s">
        <v>74</v>
      </c>
      <c r="Y89" t="s">
        <v>802</v>
      </c>
      <c r="Z89" t="s">
        <v>74</v>
      </c>
      <c r="AA89" t="s">
        <v>74</v>
      </c>
      <c r="AB89" t="s">
        <v>74</v>
      </c>
      <c r="AC89" t="s">
        <v>74</v>
      </c>
      <c r="AD89" t="s">
        <v>74</v>
      </c>
      <c r="AE89" t="s">
        <v>74</v>
      </c>
      <c r="AF89" t="s">
        <v>74</v>
      </c>
      <c r="AG89">
        <v>0</v>
      </c>
      <c r="AH89">
        <v>25</v>
      </c>
      <c r="AI89">
        <v>28</v>
      </c>
      <c r="AJ89">
        <v>0</v>
      </c>
      <c r="AK89">
        <v>1</v>
      </c>
      <c r="AL89" t="s">
        <v>762</v>
      </c>
      <c r="AM89" t="s">
        <v>460</v>
      </c>
      <c r="AN89" t="s">
        <v>460</v>
      </c>
      <c r="AO89" t="s">
        <v>74</v>
      </c>
      <c r="AP89" t="s">
        <v>74</v>
      </c>
      <c r="AQ89" t="s">
        <v>763</v>
      </c>
      <c r="AR89" t="s">
        <v>74</v>
      </c>
      <c r="AS89" t="s">
        <v>74</v>
      </c>
      <c r="AT89" t="s">
        <v>74</v>
      </c>
      <c r="AU89">
        <v>1990</v>
      </c>
      <c r="AV89" t="s">
        <v>74</v>
      </c>
      <c r="AW89" t="s">
        <v>74</v>
      </c>
      <c r="AX89" t="s">
        <v>74</v>
      </c>
      <c r="AY89" t="s">
        <v>74</v>
      </c>
      <c r="AZ89" t="s">
        <v>74</v>
      </c>
      <c r="BA89" t="s">
        <v>74</v>
      </c>
      <c r="BB89">
        <v>118</v>
      </c>
      <c r="BC89">
        <v>148</v>
      </c>
      <c r="BD89" t="s">
        <v>74</v>
      </c>
      <c r="BE89" t="s">
        <v>74</v>
      </c>
      <c r="BF89" t="s">
        <v>74</v>
      </c>
      <c r="BG89" t="s">
        <v>74</v>
      </c>
      <c r="BH89" t="s">
        <v>74</v>
      </c>
      <c r="BI89">
        <v>31</v>
      </c>
      <c r="BJ89" t="s">
        <v>275</v>
      </c>
      <c r="BK89" t="s">
        <v>583</v>
      </c>
      <c r="BL89" t="s">
        <v>275</v>
      </c>
      <c r="BM89" t="s">
        <v>764</v>
      </c>
      <c r="BN89" t="s">
        <v>74</v>
      </c>
      <c r="BO89" t="s">
        <v>74</v>
      </c>
      <c r="BP89" t="s">
        <v>74</v>
      </c>
      <c r="BQ89" t="s">
        <v>74</v>
      </c>
      <c r="BR89" t="s">
        <v>95</v>
      </c>
      <c r="BS89" t="s">
        <v>803</v>
      </c>
      <c r="BT89" t="str">
        <f>HYPERLINK("https%3A%2F%2Fwww.webofscience.com%2Fwos%2Fwoscc%2Ffull-record%2FWOS:A1990BP62Q00010","View Full Record in Web of Science")</f>
        <v>View Full Record in Web of Science</v>
      </c>
    </row>
    <row r="90" spans="1:72" x14ac:dyDescent="0.15">
      <c r="A90" t="s">
        <v>569</v>
      </c>
      <c r="B90" t="s">
        <v>804</v>
      </c>
      <c r="C90" t="s">
        <v>74</v>
      </c>
      <c r="D90" t="s">
        <v>754</v>
      </c>
      <c r="E90" t="s">
        <v>74</v>
      </c>
      <c r="F90" t="s">
        <v>804</v>
      </c>
      <c r="G90" t="s">
        <v>74</v>
      </c>
      <c r="H90" t="s">
        <v>74</v>
      </c>
      <c r="I90" t="s">
        <v>805</v>
      </c>
      <c r="J90" t="s">
        <v>756</v>
      </c>
      <c r="K90" t="s">
        <v>74</v>
      </c>
      <c r="L90" t="s">
        <v>74</v>
      </c>
      <c r="M90" t="s">
        <v>77</v>
      </c>
      <c r="N90" t="s">
        <v>575</v>
      </c>
      <c r="O90" t="s">
        <v>757</v>
      </c>
      <c r="P90" t="s">
        <v>758</v>
      </c>
      <c r="Q90" t="s">
        <v>759</v>
      </c>
      <c r="R90" t="s">
        <v>74</v>
      </c>
      <c r="S90" t="s">
        <v>760</v>
      </c>
      <c r="T90" t="s">
        <v>74</v>
      </c>
      <c r="U90" t="s">
        <v>74</v>
      </c>
      <c r="V90" t="s">
        <v>74</v>
      </c>
      <c r="W90" t="s">
        <v>74</v>
      </c>
      <c r="X90" t="s">
        <v>74</v>
      </c>
      <c r="Y90" t="s">
        <v>806</v>
      </c>
      <c r="Z90" t="s">
        <v>74</v>
      </c>
      <c r="AA90" t="s">
        <v>74</v>
      </c>
      <c r="AB90" t="s">
        <v>74</v>
      </c>
      <c r="AC90" t="s">
        <v>74</v>
      </c>
      <c r="AD90" t="s">
        <v>74</v>
      </c>
      <c r="AE90" t="s">
        <v>74</v>
      </c>
      <c r="AF90" t="s">
        <v>74</v>
      </c>
      <c r="AG90">
        <v>0</v>
      </c>
      <c r="AH90">
        <v>26</v>
      </c>
      <c r="AI90">
        <v>28</v>
      </c>
      <c r="AJ90">
        <v>0</v>
      </c>
      <c r="AK90">
        <v>2</v>
      </c>
      <c r="AL90" t="s">
        <v>762</v>
      </c>
      <c r="AM90" t="s">
        <v>460</v>
      </c>
      <c r="AN90" t="s">
        <v>460</v>
      </c>
      <c r="AO90" t="s">
        <v>74</v>
      </c>
      <c r="AP90" t="s">
        <v>74</v>
      </c>
      <c r="AQ90" t="s">
        <v>763</v>
      </c>
      <c r="AR90" t="s">
        <v>74</v>
      </c>
      <c r="AS90" t="s">
        <v>74</v>
      </c>
      <c r="AT90" t="s">
        <v>74</v>
      </c>
      <c r="AU90">
        <v>1990</v>
      </c>
      <c r="AV90" t="s">
        <v>74</v>
      </c>
      <c r="AW90" t="s">
        <v>74</v>
      </c>
      <c r="AX90" t="s">
        <v>74</v>
      </c>
      <c r="AY90" t="s">
        <v>74</v>
      </c>
      <c r="AZ90" t="s">
        <v>74</v>
      </c>
      <c r="BA90" t="s">
        <v>74</v>
      </c>
      <c r="BB90">
        <v>149</v>
      </c>
      <c r="BC90">
        <v>163</v>
      </c>
      <c r="BD90" t="s">
        <v>74</v>
      </c>
      <c r="BE90" t="s">
        <v>74</v>
      </c>
      <c r="BF90" t="s">
        <v>74</v>
      </c>
      <c r="BG90" t="s">
        <v>74</v>
      </c>
      <c r="BH90" t="s">
        <v>74</v>
      </c>
      <c r="BI90">
        <v>15</v>
      </c>
      <c r="BJ90" t="s">
        <v>275</v>
      </c>
      <c r="BK90" t="s">
        <v>583</v>
      </c>
      <c r="BL90" t="s">
        <v>275</v>
      </c>
      <c r="BM90" t="s">
        <v>764</v>
      </c>
      <c r="BN90" t="s">
        <v>74</v>
      </c>
      <c r="BO90" t="s">
        <v>74</v>
      </c>
      <c r="BP90" t="s">
        <v>74</v>
      </c>
      <c r="BQ90" t="s">
        <v>74</v>
      </c>
      <c r="BR90" t="s">
        <v>95</v>
      </c>
      <c r="BS90" t="s">
        <v>807</v>
      </c>
      <c r="BT90" t="str">
        <f>HYPERLINK("https%3A%2F%2Fwww.webofscience.com%2Fwos%2Fwoscc%2Ffull-record%2FWOS:A1990BP62Q00011","View Full Record in Web of Science")</f>
        <v>View Full Record in Web of Science</v>
      </c>
    </row>
    <row r="91" spans="1:72" x14ac:dyDescent="0.15">
      <c r="A91" t="s">
        <v>569</v>
      </c>
      <c r="B91" t="s">
        <v>808</v>
      </c>
      <c r="C91" t="s">
        <v>74</v>
      </c>
      <c r="D91" t="s">
        <v>754</v>
      </c>
      <c r="E91" t="s">
        <v>74</v>
      </c>
      <c r="F91" t="s">
        <v>808</v>
      </c>
      <c r="G91" t="s">
        <v>74</v>
      </c>
      <c r="H91" t="s">
        <v>74</v>
      </c>
      <c r="I91" t="s">
        <v>809</v>
      </c>
      <c r="J91" t="s">
        <v>756</v>
      </c>
      <c r="K91" t="s">
        <v>74</v>
      </c>
      <c r="L91" t="s">
        <v>74</v>
      </c>
      <c r="M91" t="s">
        <v>77</v>
      </c>
      <c r="N91" t="s">
        <v>575</v>
      </c>
      <c r="O91" t="s">
        <v>757</v>
      </c>
      <c r="P91" t="s">
        <v>758</v>
      </c>
      <c r="Q91" t="s">
        <v>759</v>
      </c>
      <c r="R91" t="s">
        <v>74</v>
      </c>
      <c r="S91" t="s">
        <v>760</v>
      </c>
      <c r="T91" t="s">
        <v>74</v>
      </c>
      <c r="U91" t="s">
        <v>74</v>
      </c>
      <c r="V91" t="s">
        <v>74</v>
      </c>
      <c r="W91" t="s">
        <v>74</v>
      </c>
      <c r="X91" t="s">
        <v>74</v>
      </c>
      <c r="Y91" t="s">
        <v>810</v>
      </c>
      <c r="Z91" t="s">
        <v>74</v>
      </c>
      <c r="AA91" t="s">
        <v>74</v>
      </c>
      <c r="AB91" t="s">
        <v>74</v>
      </c>
      <c r="AC91" t="s">
        <v>74</v>
      </c>
      <c r="AD91" t="s">
        <v>74</v>
      </c>
      <c r="AE91" t="s">
        <v>74</v>
      </c>
      <c r="AF91" t="s">
        <v>74</v>
      </c>
      <c r="AG91">
        <v>0</v>
      </c>
      <c r="AH91">
        <v>18</v>
      </c>
      <c r="AI91">
        <v>20</v>
      </c>
      <c r="AJ91">
        <v>0</v>
      </c>
      <c r="AK91">
        <v>1</v>
      </c>
      <c r="AL91" t="s">
        <v>762</v>
      </c>
      <c r="AM91" t="s">
        <v>460</v>
      </c>
      <c r="AN91" t="s">
        <v>460</v>
      </c>
      <c r="AO91" t="s">
        <v>74</v>
      </c>
      <c r="AP91" t="s">
        <v>74</v>
      </c>
      <c r="AQ91" t="s">
        <v>763</v>
      </c>
      <c r="AR91" t="s">
        <v>74</v>
      </c>
      <c r="AS91" t="s">
        <v>74</v>
      </c>
      <c r="AT91" t="s">
        <v>74</v>
      </c>
      <c r="AU91">
        <v>1990</v>
      </c>
      <c r="AV91" t="s">
        <v>74</v>
      </c>
      <c r="AW91" t="s">
        <v>74</v>
      </c>
      <c r="AX91" t="s">
        <v>74</v>
      </c>
      <c r="AY91" t="s">
        <v>74</v>
      </c>
      <c r="AZ91" t="s">
        <v>74</v>
      </c>
      <c r="BA91" t="s">
        <v>74</v>
      </c>
      <c r="BB91">
        <v>164</v>
      </c>
      <c r="BC91">
        <v>172</v>
      </c>
      <c r="BD91" t="s">
        <v>74</v>
      </c>
      <c r="BE91" t="s">
        <v>74</v>
      </c>
      <c r="BF91" t="s">
        <v>74</v>
      </c>
      <c r="BG91" t="s">
        <v>74</v>
      </c>
      <c r="BH91" t="s">
        <v>74</v>
      </c>
      <c r="BI91">
        <v>9</v>
      </c>
      <c r="BJ91" t="s">
        <v>275</v>
      </c>
      <c r="BK91" t="s">
        <v>583</v>
      </c>
      <c r="BL91" t="s">
        <v>275</v>
      </c>
      <c r="BM91" t="s">
        <v>764</v>
      </c>
      <c r="BN91" t="s">
        <v>74</v>
      </c>
      <c r="BO91" t="s">
        <v>74</v>
      </c>
      <c r="BP91" t="s">
        <v>74</v>
      </c>
      <c r="BQ91" t="s">
        <v>74</v>
      </c>
      <c r="BR91" t="s">
        <v>95</v>
      </c>
      <c r="BS91" t="s">
        <v>811</v>
      </c>
      <c r="BT91" t="str">
        <f>HYPERLINK("https%3A%2F%2Fwww.webofscience.com%2Fwos%2Fwoscc%2Ffull-record%2FWOS:A1990BP62Q00012","View Full Record in Web of Science")</f>
        <v>View Full Record in Web of Science</v>
      </c>
    </row>
    <row r="92" spans="1:72" x14ac:dyDescent="0.15">
      <c r="A92" t="s">
        <v>569</v>
      </c>
      <c r="B92" t="s">
        <v>812</v>
      </c>
      <c r="C92" t="s">
        <v>74</v>
      </c>
      <c r="D92" t="s">
        <v>754</v>
      </c>
      <c r="E92" t="s">
        <v>74</v>
      </c>
      <c r="F92" t="s">
        <v>812</v>
      </c>
      <c r="G92" t="s">
        <v>74</v>
      </c>
      <c r="H92" t="s">
        <v>74</v>
      </c>
      <c r="I92" t="s">
        <v>813</v>
      </c>
      <c r="J92" t="s">
        <v>756</v>
      </c>
      <c r="K92" t="s">
        <v>74</v>
      </c>
      <c r="L92" t="s">
        <v>74</v>
      </c>
      <c r="M92" t="s">
        <v>77</v>
      </c>
      <c r="N92" t="s">
        <v>575</v>
      </c>
      <c r="O92" t="s">
        <v>757</v>
      </c>
      <c r="P92" t="s">
        <v>758</v>
      </c>
      <c r="Q92" t="s">
        <v>759</v>
      </c>
      <c r="R92" t="s">
        <v>74</v>
      </c>
      <c r="S92" t="s">
        <v>760</v>
      </c>
      <c r="T92" t="s">
        <v>74</v>
      </c>
      <c r="U92" t="s">
        <v>74</v>
      </c>
      <c r="V92" t="s">
        <v>74</v>
      </c>
      <c r="W92" t="s">
        <v>74</v>
      </c>
      <c r="X92" t="s">
        <v>74</v>
      </c>
      <c r="Y92" t="s">
        <v>814</v>
      </c>
      <c r="Z92" t="s">
        <v>74</v>
      </c>
      <c r="AA92" t="s">
        <v>74</v>
      </c>
      <c r="AB92" t="s">
        <v>74</v>
      </c>
      <c r="AC92" t="s">
        <v>74</v>
      </c>
      <c r="AD92" t="s">
        <v>74</v>
      </c>
      <c r="AE92" t="s">
        <v>74</v>
      </c>
      <c r="AF92" t="s">
        <v>74</v>
      </c>
      <c r="AG92">
        <v>0</v>
      </c>
      <c r="AH92">
        <v>1</v>
      </c>
      <c r="AI92">
        <v>2</v>
      </c>
      <c r="AJ92">
        <v>0</v>
      </c>
      <c r="AK92">
        <v>0</v>
      </c>
      <c r="AL92" t="s">
        <v>762</v>
      </c>
      <c r="AM92" t="s">
        <v>460</v>
      </c>
      <c r="AN92" t="s">
        <v>460</v>
      </c>
      <c r="AO92" t="s">
        <v>74</v>
      </c>
      <c r="AP92" t="s">
        <v>74</v>
      </c>
      <c r="AQ92" t="s">
        <v>763</v>
      </c>
      <c r="AR92" t="s">
        <v>74</v>
      </c>
      <c r="AS92" t="s">
        <v>74</v>
      </c>
      <c r="AT92" t="s">
        <v>74</v>
      </c>
      <c r="AU92">
        <v>1990</v>
      </c>
      <c r="AV92" t="s">
        <v>74</v>
      </c>
      <c r="AW92" t="s">
        <v>74</v>
      </c>
      <c r="AX92" t="s">
        <v>74</v>
      </c>
      <c r="AY92" t="s">
        <v>74</v>
      </c>
      <c r="AZ92" t="s">
        <v>74</v>
      </c>
      <c r="BA92" t="s">
        <v>74</v>
      </c>
      <c r="BB92">
        <v>173</v>
      </c>
      <c r="BC92">
        <v>178</v>
      </c>
      <c r="BD92" t="s">
        <v>74</v>
      </c>
      <c r="BE92" t="s">
        <v>74</v>
      </c>
      <c r="BF92" t="s">
        <v>74</v>
      </c>
      <c r="BG92" t="s">
        <v>74</v>
      </c>
      <c r="BH92" t="s">
        <v>74</v>
      </c>
      <c r="BI92">
        <v>6</v>
      </c>
      <c r="BJ92" t="s">
        <v>275</v>
      </c>
      <c r="BK92" t="s">
        <v>583</v>
      </c>
      <c r="BL92" t="s">
        <v>275</v>
      </c>
      <c r="BM92" t="s">
        <v>764</v>
      </c>
      <c r="BN92" t="s">
        <v>74</v>
      </c>
      <c r="BO92" t="s">
        <v>74</v>
      </c>
      <c r="BP92" t="s">
        <v>74</v>
      </c>
      <c r="BQ92" t="s">
        <v>74</v>
      </c>
      <c r="BR92" t="s">
        <v>95</v>
      </c>
      <c r="BS92" t="s">
        <v>815</v>
      </c>
      <c r="BT92" t="str">
        <f>HYPERLINK("https%3A%2F%2Fwww.webofscience.com%2Fwos%2Fwoscc%2Ffull-record%2FWOS:A1990BP62Q00013","View Full Record in Web of Science")</f>
        <v>View Full Record in Web of Science</v>
      </c>
    </row>
    <row r="93" spans="1:72" x14ac:dyDescent="0.15">
      <c r="A93" t="s">
        <v>569</v>
      </c>
      <c r="B93" t="s">
        <v>816</v>
      </c>
      <c r="C93" t="s">
        <v>74</v>
      </c>
      <c r="D93" t="s">
        <v>754</v>
      </c>
      <c r="E93" t="s">
        <v>74</v>
      </c>
      <c r="F93" t="s">
        <v>816</v>
      </c>
      <c r="G93" t="s">
        <v>74</v>
      </c>
      <c r="H93" t="s">
        <v>74</v>
      </c>
      <c r="I93" t="s">
        <v>817</v>
      </c>
      <c r="J93" t="s">
        <v>756</v>
      </c>
      <c r="K93" t="s">
        <v>74</v>
      </c>
      <c r="L93" t="s">
        <v>74</v>
      </c>
      <c r="M93" t="s">
        <v>77</v>
      </c>
      <c r="N93" t="s">
        <v>575</v>
      </c>
      <c r="O93" t="s">
        <v>757</v>
      </c>
      <c r="P93" t="s">
        <v>758</v>
      </c>
      <c r="Q93" t="s">
        <v>759</v>
      </c>
      <c r="R93" t="s">
        <v>74</v>
      </c>
      <c r="S93" t="s">
        <v>760</v>
      </c>
      <c r="T93" t="s">
        <v>74</v>
      </c>
      <c r="U93" t="s">
        <v>74</v>
      </c>
      <c r="V93" t="s">
        <v>74</v>
      </c>
      <c r="W93" t="s">
        <v>74</v>
      </c>
      <c r="X93" t="s">
        <v>74</v>
      </c>
      <c r="Y93" t="s">
        <v>818</v>
      </c>
      <c r="Z93" t="s">
        <v>74</v>
      </c>
      <c r="AA93" t="s">
        <v>819</v>
      </c>
      <c r="AB93" t="s">
        <v>74</v>
      </c>
      <c r="AC93" t="s">
        <v>74</v>
      </c>
      <c r="AD93" t="s">
        <v>74</v>
      </c>
      <c r="AE93" t="s">
        <v>74</v>
      </c>
      <c r="AF93" t="s">
        <v>74</v>
      </c>
      <c r="AG93">
        <v>0</v>
      </c>
      <c r="AH93">
        <v>13</v>
      </c>
      <c r="AI93">
        <v>13</v>
      </c>
      <c r="AJ93">
        <v>0</v>
      </c>
      <c r="AK93">
        <v>0</v>
      </c>
      <c r="AL93" t="s">
        <v>762</v>
      </c>
      <c r="AM93" t="s">
        <v>460</v>
      </c>
      <c r="AN93" t="s">
        <v>460</v>
      </c>
      <c r="AO93" t="s">
        <v>74</v>
      </c>
      <c r="AP93" t="s">
        <v>74</v>
      </c>
      <c r="AQ93" t="s">
        <v>763</v>
      </c>
      <c r="AR93" t="s">
        <v>74</v>
      </c>
      <c r="AS93" t="s">
        <v>74</v>
      </c>
      <c r="AT93" t="s">
        <v>74</v>
      </c>
      <c r="AU93">
        <v>1990</v>
      </c>
      <c r="AV93" t="s">
        <v>74</v>
      </c>
      <c r="AW93" t="s">
        <v>74</v>
      </c>
      <c r="AX93" t="s">
        <v>74</v>
      </c>
      <c r="AY93" t="s">
        <v>74</v>
      </c>
      <c r="AZ93" t="s">
        <v>74</v>
      </c>
      <c r="BA93" t="s">
        <v>74</v>
      </c>
      <c r="BB93">
        <v>179</v>
      </c>
      <c r="BC93">
        <v>191</v>
      </c>
      <c r="BD93" t="s">
        <v>74</v>
      </c>
      <c r="BE93" t="s">
        <v>74</v>
      </c>
      <c r="BF93" t="s">
        <v>74</v>
      </c>
      <c r="BG93" t="s">
        <v>74</v>
      </c>
      <c r="BH93" t="s">
        <v>74</v>
      </c>
      <c r="BI93">
        <v>13</v>
      </c>
      <c r="BJ93" t="s">
        <v>275</v>
      </c>
      <c r="BK93" t="s">
        <v>583</v>
      </c>
      <c r="BL93" t="s">
        <v>275</v>
      </c>
      <c r="BM93" t="s">
        <v>764</v>
      </c>
      <c r="BN93" t="s">
        <v>74</v>
      </c>
      <c r="BO93" t="s">
        <v>74</v>
      </c>
      <c r="BP93" t="s">
        <v>74</v>
      </c>
      <c r="BQ93" t="s">
        <v>74</v>
      </c>
      <c r="BR93" t="s">
        <v>95</v>
      </c>
      <c r="BS93" t="s">
        <v>820</v>
      </c>
      <c r="BT93" t="str">
        <f>HYPERLINK("https%3A%2F%2Fwww.webofscience.com%2Fwos%2Fwoscc%2Ffull-record%2FWOS:A1990BP62Q00014","View Full Record in Web of Science")</f>
        <v>View Full Record in Web of Science</v>
      </c>
    </row>
    <row r="94" spans="1:72" x14ac:dyDescent="0.15">
      <c r="A94" t="s">
        <v>569</v>
      </c>
      <c r="B94" t="s">
        <v>821</v>
      </c>
      <c r="C94" t="s">
        <v>74</v>
      </c>
      <c r="D94" t="s">
        <v>754</v>
      </c>
      <c r="E94" t="s">
        <v>74</v>
      </c>
      <c r="F94" t="s">
        <v>821</v>
      </c>
      <c r="G94" t="s">
        <v>74</v>
      </c>
      <c r="H94" t="s">
        <v>74</v>
      </c>
      <c r="I94" t="s">
        <v>822</v>
      </c>
      <c r="J94" t="s">
        <v>756</v>
      </c>
      <c r="K94" t="s">
        <v>74</v>
      </c>
      <c r="L94" t="s">
        <v>74</v>
      </c>
      <c r="M94" t="s">
        <v>77</v>
      </c>
      <c r="N94" t="s">
        <v>575</v>
      </c>
      <c r="O94" t="s">
        <v>757</v>
      </c>
      <c r="P94" t="s">
        <v>758</v>
      </c>
      <c r="Q94" t="s">
        <v>759</v>
      </c>
      <c r="R94" t="s">
        <v>74</v>
      </c>
      <c r="S94" t="s">
        <v>760</v>
      </c>
      <c r="T94" t="s">
        <v>74</v>
      </c>
      <c r="U94" t="s">
        <v>74</v>
      </c>
      <c r="V94" t="s">
        <v>74</v>
      </c>
      <c r="W94" t="s">
        <v>74</v>
      </c>
      <c r="X94" t="s">
        <v>74</v>
      </c>
      <c r="Y94" t="s">
        <v>823</v>
      </c>
      <c r="Z94" t="s">
        <v>74</v>
      </c>
      <c r="AA94" t="s">
        <v>74</v>
      </c>
      <c r="AB94" t="s">
        <v>74</v>
      </c>
      <c r="AC94" t="s">
        <v>74</v>
      </c>
      <c r="AD94" t="s">
        <v>74</v>
      </c>
      <c r="AE94" t="s">
        <v>74</v>
      </c>
      <c r="AF94" t="s">
        <v>74</v>
      </c>
      <c r="AG94">
        <v>0</v>
      </c>
      <c r="AH94">
        <v>32</v>
      </c>
      <c r="AI94">
        <v>33</v>
      </c>
      <c r="AJ94">
        <v>0</v>
      </c>
      <c r="AK94">
        <v>0</v>
      </c>
      <c r="AL94" t="s">
        <v>762</v>
      </c>
      <c r="AM94" t="s">
        <v>460</v>
      </c>
      <c r="AN94" t="s">
        <v>460</v>
      </c>
      <c r="AO94" t="s">
        <v>74</v>
      </c>
      <c r="AP94" t="s">
        <v>74</v>
      </c>
      <c r="AQ94" t="s">
        <v>763</v>
      </c>
      <c r="AR94" t="s">
        <v>74</v>
      </c>
      <c r="AS94" t="s">
        <v>74</v>
      </c>
      <c r="AT94" t="s">
        <v>74</v>
      </c>
      <c r="AU94">
        <v>1990</v>
      </c>
      <c r="AV94" t="s">
        <v>74</v>
      </c>
      <c r="AW94" t="s">
        <v>74</v>
      </c>
      <c r="AX94" t="s">
        <v>74</v>
      </c>
      <c r="AY94" t="s">
        <v>74</v>
      </c>
      <c r="AZ94" t="s">
        <v>74</v>
      </c>
      <c r="BA94" t="s">
        <v>74</v>
      </c>
      <c r="BB94">
        <v>192</v>
      </c>
      <c r="BC94">
        <v>219</v>
      </c>
      <c r="BD94" t="s">
        <v>74</v>
      </c>
      <c r="BE94" t="s">
        <v>74</v>
      </c>
      <c r="BF94" t="s">
        <v>74</v>
      </c>
      <c r="BG94" t="s">
        <v>74</v>
      </c>
      <c r="BH94" t="s">
        <v>74</v>
      </c>
      <c r="BI94">
        <v>28</v>
      </c>
      <c r="BJ94" t="s">
        <v>275</v>
      </c>
      <c r="BK94" t="s">
        <v>583</v>
      </c>
      <c r="BL94" t="s">
        <v>275</v>
      </c>
      <c r="BM94" t="s">
        <v>764</v>
      </c>
      <c r="BN94" t="s">
        <v>74</v>
      </c>
      <c r="BO94" t="s">
        <v>74</v>
      </c>
      <c r="BP94" t="s">
        <v>74</v>
      </c>
      <c r="BQ94" t="s">
        <v>74</v>
      </c>
      <c r="BR94" t="s">
        <v>95</v>
      </c>
      <c r="BS94" t="s">
        <v>824</v>
      </c>
      <c r="BT94" t="str">
        <f>HYPERLINK("https%3A%2F%2Fwww.webofscience.com%2Fwos%2Fwoscc%2Ffull-record%2FWOS:A1990BP62Q00015","View Full Record in Web of Science")</f>
        <v>View Full Record in Web of Science</v>
      </c>
    </row>
    <row r="95" spans="1:72" x14ac:dyDescent="0.15">
      <c r="A95" t="s">
        <v>72</v>
      </c>
      <c r="B95" t="s">
        <v>825</v>
      </c>
      <c r="C95" t="s">
        <v>74</v>
      </c>
      <c r="D95" t="s">
        <v>74</v>
      </c>
      <c r="E95" t="s">
        <v>74</v>
      </c>
      <c r="F95" t="s">
        <v>825</v>
      </c>
      <c r="G95" t="s">
        <v>74</v>
      </c>
      <c r="H95" t="s">
        <v>74</v>
      </c>
      <c r="I95" t="s">
        <v>826</v>
      </c>
      <c r="J95" t="s">
        <v>827</v>
      </c>
      <c r="K95" t="s">
        <v>74</v>
      </c>
      <c r="L95" t="s">
        <v>74</v>
      </c>
      <c r="M95" t="s">
        <v>77</v>
      </c>
      <c r="N95" t="s">
        <v>689</v>
      </c>
      <c r="O95" t="s">
        <v>74</v>
      </c>
      <c r="P95" t="s">
        <v>74</v>
      </c>
      <c r="Q95" t="s">
        <v>74</v>
      </c>
      <c r="R95" t="s">
        <v>74</v>
      </c>
      <c r="S95" t="s">
        <v>74</v>
      </c>
      <c r="T95" t="s">
        <v>74</v>
      </c>
      <c r="U95" t="s">
        <v>828</v>
      </c>
      <c r="V95" t="s">
        <v>829</v>
      </c>
      <c r="W95" t="s">
        <v>74</v>
      </c>
      <c r="X95" t="s">
        <v>74</v>
      </c>
      <c r="Y95" t="s">
        <v>830</v>
      </c>
      <c r="Z95" t="s">
        <v>74</v>
      </c>
      <c r="AA95" t="s">
        <v>74</v>
      </c>
      <c r="AB95" t="s">
        <v>74</v>
      </c>
      <c r="AC95" t="s">
        <v>74</v>
      </c>
      <c r="AD95" t="s">
        <v>74</v>
      </c>
      <c r="AE95" t="s">
        <v>74</v>
      </c>
      <c r="AF95" t="s">
        <v>74</v>
      </c>
      <c r="AG95">
        <v>195</v>
      </c>
      <c r="AH95">
        <v>10</v>
      </c>
      <c r="AI95">
        <v>10</v>
      </c>
      <c r="AJ95">
        <v>1</v>
      </c>
      <c r="AK95">
        <v>18</v>
      </c>
      <c r="AL95" t="s">
        <v>831</v>
      </c>
      <c r="AM95" t="s">
        <v>209</v>
      </c>
      <c r="AN95" t="s">
        <v>832</v>
      </c>
      <c r="AO95" t="s">
        <v>833</v>
      </c>
      <c r="AP95" t="s">
        <v>74</v>
      </c>
      <c r="AQ95" t="s">
        <v>74</v>
      </c>
      <c r="AR95" t="s">
        <v>834</v>
      </c>
      <c r="AS95" t="s">
        <v>835</v>
      </c>
      <c r="AT95" t="s">
        <v>74</v>
      </c>
      <c r="AU95">
        <v>1990</v>
      </c>
      <c r="AV95">
        <v>37</v>
      </c>
      <c r="AW95">
        <v>4</v>
      </c>
      <c r="AX95" t="s">
        <v>74</v>
      </c>
      <c r="AY95" t="s">
        <v>74</v>
      </c>
      <c r="AZ95" t="s">
        <v>74</v>
      </c>
      <c r="BA95" t="s">
        <v>74</v>
      </c>
      <c r="BB95">
        <v>247</v>
      </c>
      <c r="BC95">
        <v>327</v>
      </c>
      <c r="BD95" t="s">
        <v>74</v>
      </c>
      <c r="BE95" t="s">
        <v>836</v>
      </c>
      <c r="BF95" t="str">
        <f>HYPERLINK("http://dx.doi.org/10.1016/0306-2619(90)90006-Y","http://dx.doi.org/10.1016/0306-2619(90)90006-Y")</f>
        <v>http://dx.doi.org/10.1016/0306-2619(90)90006-Y</v>
      </c>
      <c r="BG95" t="s">
        <v>74</v>
      </c>
      <c r="BH95" t="s">
        <v>74</v>
      </c>
      <c r="BI95">
        <v>81</v>
      </c>
      <c r="BJ95" t="s">
        <v>837</v>
      </c>
      <c r="BK95" t="s">
        <v>838</v>
      </c>
      <c r="BL95" t="s">
        <v>839</v>
      </c>
      <c r="BM95" t="s">
        <v>840</v>
      </c>
      <c r="BN95" t="s">
        <v>74</v>
      </c>
      <c r="BO95" t="s">
        <v>74</v>
      </c>
      <c r="BP95" t="s">
        <v>74</v>
      </c>
      <c r="BQ95" t="s">
        <v>74</v>
      </c>
      <c r="BR95" t="s">
        <v>95</v>
      </c>
      <c r="BS95" t="s">
        <v>841</v>
      </c>
      <c r="BT95" t="str">
        <f>HYPERLINK("https%3A%2F%2Fwww.webofscience.com%2Fwos%2Fwoscc%2Ffull-record%2FWOS:A1990EQ11500001","View Full Record in Web of Science")</f>
        <v>View Full Record in Web of Science</v>
      </c>
    </row>
    <row r="96" spans="1:72" x14ac:dyDescent="0.15">
      <c r="A96" t="s">
        <v>72</v>
      </c>
      <c r="B96" t="s">
        <v>842</v>
      </c>
      <c r="C96" t="s">
        <v>74</v>
      </c>
      <c r="D96" t="s">
        <v>74</v>
      </c>
      <c r="E96" t="s">
        <v>74</v>
      </c>
      <c r="F96" t="s">
        <v>842</v>
      </c>
      <c r="G96" t="s">
        <v>74</v>
      </c>
      <c r="H96" t="s">
        <v>74</v>
      </c>
      <c r="I96" t="s">
        <v>843</v>
      </c>
      <c r="J96" t="s">
        <v>844</v>
      </c>
      <c r="K96" t="s">
        <v>74</v>
      </c>
      <c r="L96" t="s">
        <v>74</v>
      </c>
      <c r="M96" t="s">
        <v>77</v>
      </c>
      <c r="N96" t="s">
        <v>221</v>
      </c>
      <c r="O96" t="s">
        <v>845</v>
      </c>
      <c r="P96" t="s">
        <v>846</v>
      </c>
      <c r="Q96" t="s">
        <v>847</v>
      </c>
      <c r="R96" t="s">
        <v>74</v>
      </c>
      <c r="S96" t="s">
        <v>74</v>
      </c>
      <c r="T96" t="s">
        <v>74</v>
      </c>
      <c r="U96" t="s">
        <v>74</v>
      </c>
      <c r="V96" t="s">
        <v>74</v>
      </c>
      <c r="W96" t="s">
        <v>848</v>
      </c>
      <c r="X96" t="s">
        <v>849</v>
      </c>
      <c r="Y96" t="s">
        <v>74</v>
      </c>
      <c r="Z96" t="s">
        <v>74</v>
      </c>
      <c r="AA96" t="s">
        <v>850</v>
      </c>
      <c r="AB96" t="s">
        <v>74</v>
      </c>
      <c r="AC96" t="s">
        <v>74</v>
      </c>
      <c r="AD96" t="s">
        <v>74</v>
      </c>
      <c r="AE96" t="s">
        <v>74</v>
      </c>
      <c r="AF96" t="s">
        <v>74</v>
      </c>
      <c r="AG96">
        <v>0</v>
      </c>
      <c r="AH96">
        <v>19</v>
      </c>
      <c r="AI96">
        <v>21</v>
      </c>
      <c r="AJ96">
        <v>0</v>
      </c>
      <c r="AK96">
        <v>3</v>
      </c>
      <c r="AL96" t="s">
        <v>511</v>
      </c>
      <c r="AM96" t="s">
        <v>209</v>
      </c>
      <c r="AN96" t="s">
        <v>512</v>
      </c>
      <c r="AO96" t="s">
        <v>851</v>
      </c>
      <c r="AP96" t="s">
        <v>74</v>
      </c>
      <c r="AQ96" t="s">
        <v>74</v>
      </c>
      <c r="AR96" t="s">
        <v>852</v>
      </c>
      <c r="AS96" t="s">
        <v>853</v>
      </c>
      <c r="AT96" t="s">
        <v>854</v>
      </c>
      <c r="AU96">
        <v>1990</v>
      </c>
      <c r="AV96">
        <v>5</v>
      </c>
      <c r="AW96" t="s">
        <v>256</v>
      </c>
      <c r="AX96" t="s">
        <v>74</v>
      </c>
      <c r="AY96" t="s">
        <v>74</v>
      </c>
      <c r="AZ96" t="s">
        <v>74</v>
      </c>
      <c r="BA96" t="s">
        <v>74</v>
      </c>
      <c r="BB96">
        <v>159</v>
      </c>
      <c r="BC96">
        <v>167</v>
      </c>
      <c r="BD96" t="s">
        <v>74</v>
      </c>
      <c r="BE96" t="s">
        <v>855</v>
      </c>
      <c r="BF96" t="str">
        <f>HYPERLINK("http://dx.doi.org/10.1016/0883-2927(90)90046-8","http://dx.doi.org/10.1016/0883-2927(90)90046-8")</f>
        <v>http://dx.doi.org/10.1016/0883-2927(90)90046-8</v>
      </c>
      <c r="BG96" t="s">
        <v>74</v>
      </c>
      <c r="BH96" t="s">
        <v>74</v>
      </c>
      <c r="BI96">
        <v>9</v>
      </c>
      <c r="BJ96" t="s">
        <v>288</v>
      </c>
      <c r="BK96" t="s">
        <v>234</v>
      </c>
      <c r="BL96" t="s">
        <v>288</v>
      </c>
      <c r="BM96" t="s">
        <v>856</v>
      </c>
      <c r="BN96" t="s">
        <v>74</v>
      </c>
      <c r="BO96" t="s">
        <v>74</v>
      </c>
      <c r="BP96" t="s">
        <v>74</v>
      </c>
      <c r="BQ96" t="s">
        <v>74</v>
      </c>
      <c r="BR96" t="s">
        <v>95</v>
      </c>
      <c r="BS96" t="s">
        <v>857</v>
      </c>
      <c r="BT96" t="str">
        <f>HYPERLINK("https%3A%2F%2Fwww.webofscience.com%2Fwos%2Fwoscc%2Ffull-record%2FWOS:A1990CX07000017","View Full Record in Web of Science")</f>
        <v>View Full Record in Web of Science</v>
      </c>
    </row>
    <row r="97" spans="1:72" x14ac:dyDescent="0.15">
      <c r="A97" t="s">
        <v>72</v>
      </c>
      <c r="B97" t="s">
        <v>858</v>
      </c>
      <c r="C97" t="s">
        <v>74</v>
      </c>
      <c r="D97" t="s">
        <v>74</v>
      </c>
      <c r="E97" t="s">
        <v>74</v>
      </c>
      <c r="F97" t="s">
        <v>858</v>
      </c>
      <c r="G97" t="s">
        <v>74</v>
      </c>
      <c r="H97" t="s">
        <v>74</v>
      </c>
      <c r="I97" t="s">
        <v>859</v>
      </c>
      <c r="J97" t="s">
        <v>860</v>
      </c>
      <c r="K97" t="s">
        <v>74</v>
      </c>
      <c r="L97" t="s">
        <v>74</v>
      </c>
      <c r="M97" t="s">
        <v>77</v>
      </c>
      <c r="N97" t="s">
        <v>78</v>
      </c>
      <c r="O97" t="s">
        <v>74</v>
      </c>
      <c r="P97" t="s">
        <v>74</v>
      </c>
      <c r="Q97" t="s">
        <v>74</v>
      </c>
      <c r="R97" t="s">
        <v>74</v>
      </c>
      <c r="S97" t="s">
        <v>74</v>
      </c>
      <c r="T97" t="s">
        <v>74</v>
      </c>
      <c r="U97" t="s">
        <v>74</v>
      </c>
      <c r="V97" t="s">
        <v>74</v>
      </c>
      <c r="W97" t="s">
        <v>74</v>
      </c>
      <c r="X97" t="s">
        <v>74</v>
      </c>
      <c r="Y97" t="s">
        <v>861</v>
      </c>
      <c r="Z97" t="s">
        <v>74</v>
      </c>
      <c r="AA97" t="s">
        <v>74</v>
      </c>
      <c r="AB97" t="s">
        <v>74</v>
      </c>
      <c r="AC97" t="s">
        <v>74</v>
      </c>
      <c r="AD97" t="s">
        <v>74</v>
      </c>
      <c r="AE97" t="s">
        <v>74</v>
      </c>
      <c r="AF97" t="s">
        <v>74</v>
      </c>
      <c r="AG97">
        <v>0</v>
      </c>
      <c r="AH97">
        <v>2</v>
      </c>
      <c r="AI97">
        <v>2</v>
      </c>
      <c r="AJ97">
        <v>0</v>
      </c>
      <c r="AK97">
        <v>0</v>
      </c>
      <c r="AL97" t="s">
        <v>862</v>
      </c>
      <c r="AM97" t="s">
        <v>863</v>
      </c>
      <c r="AN97" t="s">
        <v>864</v>
      </c>
      <c r="AO97" t="s">
        <v>865</v>
      </c>
      <c r="AP97" t="s">
        <v>74</v>
      </c>
      <c r="AQ97" t="s">
        <v>74</v>
      </c>
      <c r="AR97" t="s">
        <v>866</v>
      </c>
      <c r="AS97" t="s">
        <v>867</v>
      </c>
      <c r="AT97" t="s">
        <v>74</v>
      </c>
      <c r="AU97">
        <v>1990</v>
      </c>
      <c r="AV97">
        <v>33</v>
      </c>
      <c r="AW97">
        <v>1</v>
      </c>
      <c r="AX97" t="s">
        <v>74</v>
      </c>
      <c r="AY97" t="s">
        <v>74</v>
      </c>
      <c r="AZ97" t="s">
        <v>74</v>
      </c>
      <c r="BA97" t="s">
        <v>74</v>
      </c>
      <c r="BB97">
        <v>81</v>
      </c>
      <c r="BC97">
        <v>89</v>
      </c>
      <c r="BD97" t="s">
        <v>74</v>
      </c>
      <c r="BE97" t="s">
        <v>74</v>
      </c>
      <c r="BF97" t="s">
        <v>74</v>
      </c>
      <c r="BG97" t="s">
        <v>74</v>
      </c>
      <c r="BH97" t="s">
        <v>74</v>
      </c>
      <c r="BI97">
        <v>9</v>
      </c>
      <c r="BJ97" t="s">
        <v>868</v>
      </c>
      <c r="BK97" t="s">
        <v>92</v>
      </c>
      <c r="BL97" t="s">
        <v>869</v>
      </c>
      <c r="BM97" t="s">
        <v>870</v>
      </c>
      <c r="BN97" t="s">
        <v>74</v>
      </c>
      <c r="BO97" t="s">
        <v>74</v>
      </c>
      <c r="BP97" t="s">
        <v>74</v>
      </c>
      <c r="BQ97" t="s">
        <v>74</v>
      </c>
      <c r="BR97" t="s">
        <v>95</v>
      </c>
      <c r="BS97" t="s">
        <v>871</v>
      </c>
      <c r="BT97" t="str">
        <f>HYPERLINK("https%3A%2F%2Fwww.webofscience.com%2Fwos%2Fwoscc%2Ffull-record%2FWOS:A1990DW85800002","View Full Record in Web of Science")</f>
        <v>View Full Record in Web of Science</v>
      </c>
    </row>
    <row r="98" spans="1:72" x14ac:dyDescent="0.15">
      <c r="A98" t="s">
        <v>72</v>
      </c>
      <c r="B98" t="s">
        <v>872</v>
      </c>
      <c r="C98" t="s">
        <v>74</v>
      </c>
      <c r="D98" t="s">
        <v>74</v>
      </c>
      <c r="E98" t="s">
        <v>74</v>
      </c>
      <c r="F98" t="s">
        <v>872</v>
      </c>
      <c r="G98" t="s">
        <v>74</v>
      </c>
      <c r="H98" t="s">
        <v>74</v>
      </c>
      <c r="I98" t="s">
        <v>873</v>
      </c>
      <c r="J98" t="s">
        <v>874</v>
      </c>
      <c r="K98" t="s">
        <v>74</v>
      </c>
      <c r="L98" t="s">
        <v>74</v>
      </c>
      <c r="M98" t="s">
        <v>77</v>
      </c>
      <c r="N98" t="s">
        <v>414</v>
      </c>
      <c r="O98" t="s">
        <v>875</v>
      </c>
      <c r="P98" t="s">
        <v>876</v>
      </c>
      <c r="Q98" t="s">
        <v>877</v>
      </c>
      <c r="R98" t="s">
        <v>74</v>
      </c>
      <c r="S98" t="s">
        <v>74</v>
      </c>
      <c r="T98" t="s">
        <v>74</v>
      </c>
      <c r="U98" t="s">
        <v>74</v>
      </c>
      <c r="V98" t="s">
        <v>74</v>
      </c>
      <c r="W98" t="s">
        <v>74</v>
      </c>
      <c r="X98" t="s">
        <v>74</v>
      </c>
      <c r="Y98" t="s">
        <v>878</v>
      </c>
      <c r="Z98" t="s">
        <v>74</v>
      </c>
      <c r="AA98" t="s">
        <v>74</v>
      </c>
      <c r="AB98" t="s">
        <v>74</v>
      </c>
      <c r="AC98" t="s">
        <v>74</v>
      </c>
      <c r="AD98" t="s">
        <v>74</v>
      </c>
      <c r="AE98" t="s">
        <v>74</v>
      </c>
      <c r="AF98" t="s">
        <v>74</v>
      </c>
      <c r="AG98">
        <v>23</v>
      </c>
      <c r="AH98">
        <v>13</v>
      </c>
      <c r="AI98">
        <v>16</v>
      </c>
      <c r="AJ98">
        <v>0</v>
      </c>
      <c r="AK98">
        <v>5</v>
      </c>
      <c r="AL98" t="s">
        <v>511</v>
      </c>
      <c r="AM98" t="s">
        <v>209</v>
      </c>
      <c r="AN98" t="s">
        <v>512</v>
      </c>
      <c r="AO98" t="s">
        <v>879</v>
      </c>
      <c r="AP98" t="s">
        <v>74</v>
      </c>
      <c r="AQ98" t="s">
        <v>74</v>
      </c>
      <c r="AR98" t="s">
        <v>880</v>
      </c>
      <c r="AS98" t="s">
        <v>74</v>
      </c>
      <c r="AT98" t="s">
        <v>74</v>
      </c>
      <c r="AU98">
        <v>1990</v>
      </c>
      <c r="AV98">
        <v>24</v>
      </c>
      <c r="AW98">
        <v>4</v>
      </c>
      <c r="AX98" t="s">
        <v>74</v>
      </c>
      <c r="AY98" t="s">
        <v>74</v>
      </c>
      <c r="AZ98" t="s">
        <v>74</v>
      </c>
      <c r="BA98" t="s">
        <v>74</v>
      </c>
      <c r="BB98">
        <v>973</v>
      </c>
      <c r="BC98">
        <v>978</v>
      </c>
      <c r="BD98" t="s">
        <v>74</v>
      </c>
      <c r="BE98" t="s">
        <v>881</v>
      </c>
      <c r="BF98" t="str">
        <f>HYPERLINK("http://dx.doi.org/10.1016/0960-1686(90)90299-3","http://dx.doi.org/10.1016/0960-1686(90)90299-3")</f>
        <v>http://dx.doi.org/10.1016/0960-1686(90)90299-3</v>
      </c>
      <c r="BG98" t="s">
        <v>74</v>
      </c>
      <c r="BH98" t="s">
        <v>74</v>
      </c>
      <c r="BI98">
        <v>6</v>
      </c>
      <c r="BJ98" t="s">
        <v>882</v>
      </c>
      <c r="BK98" t="s">
        <v>234</v>
      </c>
      <c r="BL98" t="s">
        <v>883</v>
      </c>
      <c r="BM98" t="s">
        <v>884</v>
      </c>
      <c r="BN98" t="s">
        <v>74</v>
      </c>
      <c r="BO98" t="s">
        <v>74</v>
      </c>
      <c r="BP98" t="s">
        <v>74</v>
      </c>
      <c r="BQ98" t="s">
        <v>74</v>
      </c>
      <c r="BR98" t="s">
        <v>95</v>
      </c>
      <c r="BS98" t="s">
        <v>885</v>
      </c>
      <c r="BT98" t="str">
        <f>HYPERLINK("https%3A%2F%2Fwww.webofscience.com%2Fwos%2Fwoscc%2Ffull-record%2FWOS:A1990DA68100027","View Full Record in Web of Science")</f>
        <v>View Full Record in Web of Science</v>
      </c>
    </row>
    <row r="99" spans="1:72" x14ac:dyDescent="0.15">
      <c r="A99" t="s">
        <v>72</v>
      </c>
      <c r="B99" t="s">
        <v>886</v>
      </c>
      <c r="C99" t="s">
        <v>74</v>
      </c>
      <c r="D99" t="s">
        <v>74</v>
      </c>
      <c r="E99" t="s">
        <v>74</v>
      </c>
      <c r="F99" t="s">
        <v>886</v>
      </c>
      <c r="G99" t="s">
        <v>74</v>
      </c>
      <c r="H99" t="s">
        <v>74</v>
      </c>
      <c r="I99" t="s">
        <v>887</v>
      </c>
      <c r="J99" t="s">
        <v>874</v>
      </c>
      <c r="K99" t="s">
        <v>74</v>
      </c>
      <c r="L99" t="s">
        <v>74</v>
      </c>
      <c r="M99" t="s">
        <v>77</v>
      </c>
      <c r="N99" t="s">
        <v>78</v>
      </c>
      <c r="O99" t="s">
        <v>74</v>
      </c>
      <c r="P99" t="s">
        <v>74</v>
      </c>
      <c r="Q99" t="s">
        <v>74</v>
      </c>
      <c r="R99" t="s">
        <v>74</v>
      </c>
      <c r="S99" t="s">
        <v>74</v>
      </c>
      <c r="T99" t="s">
        <v>74</v>
      </c>
      <c r="U99" t="s">
        <v>74</v>
      </c>
      <c r="V99" t="s">
        <v>74</v>
      </c>
      <c r="W99" t="s">
        <v>888</v>
      </c>
      <c r="X99" t="s">
        <v>889</v>
      </c>
      <c r="Y99" t="s">
        <v>890</v>
      </c>
      <c r="Z99" t="s">
        <v>74</v>
      </c>
      <c r="AA99" t="s">
        <v>891</v>
      </c>
      <c r="AB99" t="s">
        <v>74</v>
      </c>
      <c r="AC99" t="s">
        <v>74</v>
      </c>
      <c r="AD99" t="s">
        <v>74</v>
      </c>
      <c r="AE99" t="s">
        <v>74</v>
      </c>
      <c r="AF99" t="s">
        <v>74</v>
      </c>
      <c r="AG99">
        <v>14</v>
      </c>
      <c r="AH99">
        <v>23</v>
      </c>
      <c r="AI99">
        <v>24</v>
      </c>
      <c r="AJ99">
        <v>0</v>
      </c>
      <c r="AK99">
        <v>2</v>
      </c>
      <c r="AL99" t="s">
        <v>511</v>
      </c>
      <c r="AM99" t="s">
        <v>209</v>
      </c>
      <c r="AN99" t="s">
        <v>892</v>
      </c>
      <c r="AO99" t="s">
        <v>879</v>
      </c>
      <c r="AP99" t="s">
        <v>74</v>
      </c>
      <c r="AQ99" t="s">
        <v>74</v>
      </c>
      <c r="AR99" t="s">
        <v>880</v>
      </c>
      <c r="AS99" t="s">
        <v>74</v>
      </c>
      <c r="AT99" t="s">
        <v>74</v>
      </c>
      <c r="AU99">
        <v>1990</v>
      </c>
      <c r="AV99">
        <v>24</v>
      </c>
      <c r="AW99">
        <v>7</v>
      </c>
      <c r="AX99" t="s">
        <v>74</v>
      </c>
      <c r="AY99" t="s">
        <v>74</v>
      </c>
      <c r="AZ99" t="s">
        <v>74</v>
      </c>
      <c r="BA99" t="s">
        <v>74</v>
      </c>
      <c r="BB99">
        <v>1797</v>
      </c>
      <c r="BC99">
        <v>1800</v>
      </c>
      <c r="BD99" t="s">
        <v>74</v>
      </c>
      <c r="BE99" t="s">
        <v>893</v>
      </c>
      <c r="BF99" t="str">
        <f>HYPERLINK("http://dx.doi.org/10.1016/0960-1686(90)90511-K","http://dx.doi.org/10.1016/0960-1686(90)90511-K")</f>
        <v>http://dx.doi.org/10.1016/0960-1686(90)90511-K</v>
      </c>
      <c r="BG99" t="s">
        <v>74</v>
      </c>
      <c r="BH99" t="s">
        <v>74</v>
      </c>
      <c r="BI99">
        <v>4</v>
      </c>
      <c r="BJ99" t="s">
        <v>882</v>
      </c>
      <c r="BK99" t="s">
        <v>92</v>
      </c>
      <c r="BL99" t="s">
        <v>883</v>
      </c>
      <c r="BM99" t="s">
        <v>894</v>
      </c>
      <c r="BN99" t="s">
        <v>74</v>
      </c>
      <c r="BO99" t="s">
        <v>74</v>
      </c>
      <c r="BP99" t="s">
        <v>74</v>
      </c>
      <c r="BQ99" t="s">
        <v>74</v>
      </c>
      <c r="BR99" t="s">
        <v>95</v>
      </c>
      <c r="BS99" t="s">
        <v>895</v>
      </c>
      <c r="BT99" t="str">
        <f>HYPERLINK("https%3A%2F%2Fwww.webofscience.com%2Fwos%2Fwoscc%2Ffull-record%2FWOS:A1990DW85200016","View Full Record in Web of Science")</f>
        <v>View Full Record in Web of Science</v>
      </c>
    </row>
    <row r="100" spans="1:72" x14ac:dyDescent="0.15">
      <c r="A100" t="s">
        <v>72</v>
      </c>
      <c r="B100" t="s">
        <v>896</v>
      </c>
      <c r="C100" t="s">
        <v>74</v>
      </c>
      <c r="D100" t="s">
        <v>74</v>
      </c>
      <c r="E100" t="s">
        <v>74</v>
      </c>
      <c r="F100" t="s">
        <v>896</v>
      </c>
      <c r="G100" t="s">
        <v>74</v>
      </c>
      <c r="H100" t="s">
        <v>74</v>
      </c>
      <c r="I100" t="s">
        <v>897</v>
      </c>
      <c r="J100" t="s">
        <v>898</v>
      </c>
      <c r="K100" t="s">
        <v>74</v>
      </c>
      <c r="L100" t="s">
        <v>74</v>
      </c>
      <c r="M100" t="s">
        <v>77</v>
      </c>
      <c r="N100" t="s">
        <v>78</v>
      </c>
      <c r="O100" t="s">
        <v>74</v>
      </c>
      <c r="P100" t="s">
        <v>74</v>
      </c>
      <c r="Q100" t="s">
        <v>74</v>
      </c>
      <c r="R100" t="s">
        <v>74</v>
      </c>
      <c r="S100" t="s">
        <v>74</v>
      </c>
      <c r="T100" t="s">
        <v>74</v>
      </c>
      <c r="U100" t="s">
        <v>74</v>
      </c>
      <c r="V100" t="s">
        <v>74</v>
      </c>
      <c r="W100" t="s">
        <v>74</v>
      </c>
      <c r="X100" t="s">
        <v>74</v>
      </c>
      <c r="Y100" t="s">
        <v>899</v>
      </c>
      <c r="Z100" t="s">
        <v>74</v>
      </c>
      <c r="AA100" t="s">
        <v>900</v>
      </c>
      <c r="AB100" t="s">
        <v>74</v>
      </c>
      <c r="AC100" t="s">
        <v>74</v>
      </c>
      <c r="AD100" t="s">
        <v>74</v>
      </c>
      <c r="AE100" t="s">
        <v>74</v>
      </c>
      <c r="AF100" t="s">
        <v>74</v>
      </c>
      <c r="AG100">
        <v>37</v>
      </c>
      <c r="AH100">
        <v>10</v>
      </c>
      <c r="AI100">
        <v>10</v>
      </c>
      <c r="AJ100">
        <v>0</v>
      </c>
      <c r="AK100">
        <v>2</v>
      </c>
      <c r="AL100" t="s">
        <v>901</v>
      </c>
      <c r="AM100" t="s">
        <v>902</v>
      </c>
      <c r="AN100" t="s">
        <v>903</v>
      </c>
      <c r="AO100" t="s">
        <v>904</v>
      </c>
      <c r="AP100" t="s">
        <v>74</v>
      </c>
      <c r="AQ100" t="s">
        <v>74</v>
      </c>
      <c r="AR100" t="s">
        <v>905</v>
      </c>
      <c r="AS100" t="s">
        <v>74</v>
      </c>
      <c r="AT100" t="s">
        <v>74</v>
      </c>
      <c r="AU100">
        <v>1990</v>
      </c>
      <c r="AV100">
        <v>41</v>
      </c>
      <c r="AW100">
        <v>3</v>
      </c>
      <c r="AX100" t="s">
        <v>74</v>
      </c>
      <c r="AY100" t="s">
        <v>74</v>
      </c>
      <c r="AZ100" t="s">
        <v>74</v>
      </c>
      <c r="BA100" t="s">
        <v>74</v>
      </c>
      <c r="BB100">
        <v>325</v>
      </c>
      <c r="BC100">
        <v>351</v>
      </c>
      <c r="BD100" t="s">
        <v>74</v>
      </c>
      <c r="BE100" t="s">
        <v>74</v>
      </c>
      <c r="BF100" t="s">
        <v>74</v>
      </c>
      <c r="BG100" t="s">
        <v>74</v>
      </c>
      <c r="BH100" t="s">
        <v>74</v>
      </c>
      <c r="BI100">
        <v>27</v>
      </c>
      <c r="BJ100" t="s">
        <v>906</v>
      </c>
      <c r="BK100" t="s">
        <v>92</v>
      </c>
      <c r="BL100" t="s">
        <v>907</v>
      </c>
      <c r="BM100" t="s">
        <v>908</v>
      </c>
      <c r="BN100" t="s">
        <v>74</v>
      </c>
      <c r="BO100" t="s">
        <v>74</v>
      </c>
      <c r="BP100" t="s">
        <v>74</v>
      </c>
      <c r="BQ100" t="s">
        <v>74</v>
      </c>
      <c r="BR100" t="s">
        <v>95</v>
      </c>
      <c r="BS100" t="s">
        <v>909</v>
      </c>
      <c r="BT100" t="str">
        <f>HYPERLINK("https%3A%2F%2Fwww.webofscience.com%2Fwos%2Fwoscc%2Ffull-record%2FWOS:A1990DM66400002","View Full Record in Web of Science")</f>
        <v>View Full Record in Web of Science</v>
      </c>
    </row>
    <row r="101" spans="1:72" x14ac:dyDescent="0.15">
      <c r="A101" t="s">
        <v>72</v>
      </c>
      <c r="B101" t="s">
        <v>910</v>
      </c>
      <c r="C101" t="s">
        <v>74</v>
      </c>
      <c r="D101" t="s">
        <v>74</v>
      </c>
      <c r="E101" t="s">
        <v>74</v>
      </c>
      <c r="F101" t="s">
        <v>910</v>
      </c>
      <c r="G101" t="s">
        <v>74</v>
      </c>
      <c r="H101" t="s">
        <v>74</v>
      </c>
      <c r="I101" t="s">
        <v>911</v>
      </c>
      <c r="J101" t="s">
        <v>898</v>
      </c>
      <c r="K101" t="s">
        <v>74</v>
      </c>
      <c r="L101" t="s">
        <v>74</v>
      </c>
      <c r="M101" t="s">
        <v>77</v>
      </c>
      <c r="N101" t="s">
        <v>78</v>
      </c>
      <c r="O101" t="s">
        <v>74</v>
      </c>
      <c r="P101" t="s">
        <v>74</v>
      </c>
      <c r="Q101" t="s">
        <v>74</v>
      </c>
      <c r="R101" t="s">
        <v>74</v>
      </c>
      <c r="S101" t="s">
        <v>74</v>
      </c>
      <c r="T101" t="s">
        <v>74</v>
      </c>
      <c r="U101" t="s">
        <v>74</v>
      </c>
      <c r="V101" t="s">
        <v>74</v>
      </c>
      <c r="W101" t="s">
        <v>74</v>
      </c>
      <c r="X101" t="s">
        <v>74</v>
      </c>
      <c r="Y101" t="s">
        <v>912</v>
      </c>
      <c r="Z101" t="s">
        <v>74</v>
      </c>
      <c r="AA101" t="s">
        <v>74</v>
      </c>
      <c r="AB101" t="s">
        <v>74</v>
      </c>
      <c r="AC101" t="s">
        <v>74</v>
      </c>
      <c r="AD101" t="s">
        <v>74</v>
      </c>
      <c r="AE101" t="s">
        <v>74</v>
      </c>
      <c r="AF101" t="s">
        <v>74</v>
      </c>
      <c r="AG101">
        <v>23</v>
      </c>
      <c r="AH101">
        <v>26</v>
      </c>
      <c r="AI101">
        <v>30</v>
      </c>
      <c r="AJ101">
        <v>0</v>
      </c>
      <c r="AK101">
        <v>5</v>
      </c>
      <c r="AL101" t="s">
        <v>901</v>
      </c>
      <c r="AM101" t="s">
        <v>902</v>
      </c>
      <c r="AN101" t="s">
        <v>903</v>
      </c>
      <c r="AO101" t="s">
        <v>904</v>
      </c>
      <c r="AP101" t="s">
        <v>74</v>
      </c>
      <c r="AQ101" t="s">
        <v>74</v>
      </c>
      <c r="AR101" t="s">
        <v>905</v>
      </c>
      <c r="AS101" t="s">
        <v>74</v>
      </c>
      <c r="AT101" t="s">
        <v>74</v>
      </c>
      <c r="AU101">
        <v>1990</v>
      </c>
      <c r="AV101">
        <v>41</v>
      </c>
      <c r="AW101">
        <v>5</v>
      </c>
      <c r="AX101" t="s">
        <v>74</v>
      </c>
      <c r="AY101" t="s">
        <v>74</v>
      </c>
      <c r="AZ101" t="s">
        <v>74</v>
      </c>
      <c r="BA101" t="s">
        <v>74</v>
      </c>
      <c r="BB101">
        <v>603</v>
      </c>
      <c r="BC101">
        <v>620</v>
      </c>
      <c r="BD101" t="s">
        <v>74</v>
      </c>
      <c r="BE101" t="s">
        <v>74</v>
      </c>
      <c r="BF101" t="s">
        <v>74</v>
      </c>
      <c r="BG101" t="s">
        <v>74</v>
      </c>
      <c r="BH101" t="s">
        <v>74</v>
      </c>
      <c r="BI101">
        <v>18</v>
      </c>
      <c r="BJ101" t="s">
        <v>906</v>
      </c>
      <c r="BK101" t="s">
        <v>92</v>
      </c>
      <c r="BL101" t="s">
        <v>907</v>
      </c>
      <c r="BM101" t="s">
        <v>913</v>
      </c>
      <c r="BN101" t="s">
        <v>74</v>
      </c>
      <c r="BO101" t="s">
        <v>74</v>
      </c>
      <c r="BP101" t="s">
        <v>74</v>
      </c>
      <c r="BQ101" t="s">
        <v>74</v>
      </c>
      <c r="BR101" t="s">
        <v>95</v>
      </c>
      <c r="BS101" t="s">
        <v>914</v>
      </c>
      <c r="BT101" t="str">
        <f>HYPERLINK("https%3A%2F%2Fwww.webofscience.com%2Fwos%2Fwoscc%2Ffull-record%2FWOS:A1990DW65700004","View Full Record in Web of Science")</f>
        <v>View Full Record in Web of Science</v>
      </c>
    </row>
    <row r="102" spans="1:72" x14ac:dyDescent="0.15">
      <c r="A102" t="s">
        <v>72</v>
      </c>
      <c r="B102" t="s">
        <v>915</v>
      </c>
      <c r="C102" t="s">
        <v>74</v>
      </c>
      <c r="D102" t="s">
        <v>74</v>
      </c>
      <c r="E102" t="s">
        <v>74</v>
      </c>
      <c r="F102" t="s">
        <v>915</v>
      </c>
      <c r="G102" t="s">
        <v>74</v>
      </c>
      <c r="H102" t="s">
        <v>74</v>
      </c>
      <c r="I102" t="s">
        <v>916</v>
      </c>
      <c r="J102" t="s">
        <v>917</v>
      </c>
      <c r="K102" t="s">
        <v>74</v>
      </c>
      <c r="L102" t="s">
        <v>74</v>
      </c>
      <c r="M102" t="s">
        <v>77</v>
      </c>
      <c r="N102" t="s">
        <v>78</v>
      </c>
      <c r="O102" t="s">
        <v>74</v>
      </c>
      <c r="P102" t="s">
        <v>74</v>
      </c>
      <c r="Q102" t="s">
        <v>74</v>
      </c>
      <c r="R102" t="s">
        <v>74</v>
      </c>
      <c r="S102" t="s">
        <v>74</v>
      </c>
      <c r="T102" t="s">
        <v>918</v>
      </c>
      <c r="U102" t="s">
        <v>74</v>
      </c>
      <c r="V102" t="s">
        <v>919</v>
      </c>
      <c r="W102" t="s">
        <v>74</v>
      </c>
      <c r="X102" t="s">
        <v>74</v>
      </c>
      <c r="Y102" t="s">
        <v>920</v>
      </c>
      <c r="Z102" t="s">
        <v>74</v>
      </c>
      <c r="AA102" t="s">
        <v>74</v>
      </c>
      <c r="AB102" t="s">
        <v>74</v>
      </c>
      <c r="AC102" t="s">
        <v>74</v>
      </c>
      <c r="AD102" t="s">
        <v>74</v>
      </c>
      <c r="AE102" t="s">
        <v>74</v>
      </c>
      <c r="AF102" t="s">
        <v>74</v>
      </c>
      <c r="AG102">
        <v>0</v>
      </c>
      <c r="AH102">
        <v>14</v>
      </c>
      <c r="AI102">
        <v>14</v>
      </c>
      <c r="AJ102">
        <v>0</v>
      </c>
      <c r="AK102">
        <v>0</v>
      </c>
      <c r="AL102" t="s">
        <v>921</v>
      </c>
      <c r="AM102" t="s">
        <v>922</v>
      </c>
      <c r="AN102" t="s">
        <v>923</v>
      </c>
      <c r="AO102" t="s">
        <v>924</v>
      </c>
      <c r="AP102" t="s">
        <v>74</v>
      </c>
      <c r="AQ102" t="s">
        <v>74</v>
      </c>
      <c r="AR102" t="s">
        <v>925</v>
      </c>
      <c r="AS102" t="s">
        <v>926</v>
      </c>
      <c r="AT102" t="s">
        <v>74</v>
      </c>
      <c r="AU102">
        <v>1990</v>
      </c>
      <c r="AV102">
        <v>57</v>
      </c>
      <c r="AW102">
        <v>4</v>
      </c>
      <c r="AX102" t="s">
        <v>74</v>
      </c>
      <c r="AY102" t="s">
        <v>74</v>
      </c>
      <c r="AZ102" t="s">
        <v>74</v>
      </c>
      <c r="BA102" t="s">
        <v>74</v>
      </c>
      <c r="BB102">
        <v>365</v>
      </c>
      <c r="BC102">
        <v>367</v>
      </c>
      <c r="BD102" t="s">
        <v>74</v>
      </c>
      <c r="BE102" t="s">
        <v>927</v>
      </c>
      <c r="BF102" t="str">
        <f>HYPERLINK("http://dx.doi.org/10.1080/11250009009355721","http://dx.doi.org/10.1080/11250009009355721")</f>
        <v>http://dx.doi.org/10.1080/11250009009355721</v>
      </c>
      <c r="BG102" t="s">
        <v>74</v>
      </c>
      <c r="BH102" t="s">
        <v>74</v>
      </c>
      <c r="BI102">
        <v>3</v>
      </c>
      <c r="BJ102" t="s">
        <v>423</v>
      </c>
      <c r="BK102" t="s">
        <v>92</v>
      </c>
      <c r="BL102" t="s">
        <v>423</v>
      </c>
      <c r="BM102" t="s">
        <v>928</v>
      </c>
      <c r="BN102" t="s">
        <v>74</v>
      </c>
      <c r="BO102" t="s">
        <v>261</v>
      </c>
      <c r="BP102" t="s">
        <v>74</v>
      </c>
      <c r="BQ102" t="s">
        <v>74</v>
      </c>
      <c r="BR102" t="s">
        <v>95</v>
      </c>
      <c r="BS102" t="s">
        <v>929</v>
      </c>
      <c r="BT102" t="str">
        <f>HYPERLINK("https%3A%2F%2Fwww.webofscience.com%2Fwos%2Fwoscc%2Ffull-record%2FWOS:A1990FM62200011","View Full Record in Web of Science")</f>
        <v>View Full Record in Web of Science</v>
      </c>
    </row>
    <row r="103" spans="1:72" x14ac:dyDescent="0.15">
      <c r="A103" t="s">
        <v>72</v>
      </c>
      <c r="B103" t="s">
        <v>930</v>
      </c>
      <c r="C103" t="s">
        <v>74</v>
      </c>
      <c r="D103" t="s">
        <v>74</v>
      </c>
      <c r="E103" t="s">
        <v>74</v>
      </c>
      <c r="F103" t="s">
        <v>930</v>
      </c>
      <c r="G103" t="s">
        <v>74</v>
      </c>
      <c r="H103" t="s">
        <v>74</v>
      </c>
      <c r="I103" t="s">
        <v>931</v>
      </c>
      <c r="J103" t="s">
        <v>932</v>
      </c>
      <c r="K103" t="s">
        <v>74</v>
      </c>
      <c r="L103" t="s">
        <v>74</v>
      </c>
      <c r="M103" t="s">
        <v>77</v>
      </c>
      <c r="N103" t="s">
        <v>78</v>
      </c>
      <c r="O103" t="s">
        <v>74</v>
      </c>
      <c r="P103" t="s">
        <v>74</v>
      </c>
      <c r="Q103" t="s">
        <v>74</v>
      </c>
      <c r="R103" t="s">
        <v>74</v>
      </c>
      <c r="S103" t="s">
        <v>74</v>
      </c>
      <c r="T103" t="s">
        <v>74</v>
      </c>
      <c r="U103" t="s">
        <v>933</v>
      </c>
      <c r="V103" t="s">
        <v>74</v>
      </c>
      <c r="W103" t="s">
        <v>934</v>
      </c>
      <c r="X103" t="s">
        <v>935</v>
      </c>
      <c r="Y103" t="s">
        <v>936</v>
      </c>
      <c r="Z103" t="s">
        <v>74</v>
      </c>
      <c r="AA103" t="s">
        <v>937</v>
      </c>
      <c r="AB103" t="s">
        <v>938</v>
      </c>
      <c r="AC103" t="s">
        <v>74</v>
      </c>
      <c r="AD103" t="s">
        <v>74</v>
      </c>
      <c r="AE103" t="s">
        <v>74</v>
      </c>
      <c r="AF103" t="s">
        <v>74</v>
      </c>
      <c r="AG103">
        <v>37</v>
      </c>
      <c r="AH103">
        <v>14</v>
      </c>
      <c r="AI103">
        <v>14</v>
      </c>
      <c r="AJ103">
        <v>0</v>
      </c>
      <c r="AK103">
        <v>0</v>
      </c>
      <c r="AL103" t="s">
        <v>939</v>
      </c>
      <c r="AM103" t="s">
        <v>940</v>
      </c>
      <c r="AN103" t="s">
        <v>941</v>
      </c>
      <c r="AO103" t="s">
        <v>942</v>
      </c>
      <c r="AP103" t="s">
        <v>74</v>
      </c>
      <c r="AQ103" t="s">
        <v>74</v>
      </c>
      <c r="AR103" t="s">
        <v>943</v>
      </c>
      <c r="AS103" t="s">
        <v>944</v>
      </c>
      <c r="AT103" t="s">
        <v>945</v>
      </c>
      <c r="AU103">
        <v>1990</v>
      </c>
      <c r="AV103">
        <v>68</v>
      </c>
      <c r="AW103">
        <v>1</v>
      </c>
      <c r="AX103" t="s">
        <v>74</v>
      </c>
      <c r="AY103" t="s">
        <v>74</v>
      </c>
      <c r="AZ103" t="s">
        <v>74</v>
      </c>
      <c r="BA103" t="s">
        <v>74</v>
      </c>
      <c r="BB103">
        <v>174</v>
      </c>
      <c r="BC103">
        <v>183</v>
      </c>
      <c r="BD103" t="s">
        <v>74</v>
      </c>
      <c r="BE103" t="s">
        <v>946</v>
      </c>
      <c r="BF103" t="str">
        <f>HYPERLINK("http://dx.doi.org/10.1139/b90-024","http://dx.doi.org/10.1139/b90-024")</f>
        <v>http://dx.doi.org/10.1139/b90-024</v>
      </c>
      <c r="BG103" t="s">
        <v>74</v>
      </c>
      <c r="BH103" t="s">
        <v>74</v>
      </c>
      <c r="BI103">
        <v>10</v>
      </c>
      <c r="BJ103" t="s">
        <v>947</v>
      </c>
      <c r="BK103" t="s">
        <v>92</v>
      </c>
      <c r="BL103" t="s">
        <v>947</v>
      </c>
      <c r="BM103" t="s">
        <v>948</v>
      </c>
      <c r="BN103" t="s">
        <v>74</v>
      </c>
      <c r="BO103" t="s">
        <v>74</v>
      </c>
      <c r="BP103" t="s">
        <v>74</v>
      </c>
      <c r="BQ103" t="s">
        <v>74</v>
      </c>
      <c r="BR103" t="s">
        <v>95</v>
      </c>
      <c r="BS103" t="s">
        <v>949</v>
      </c>
      <c r="BT103" t="str">
        <f>HYPERLINK("https%3A%2F%2Fwww.webofscience.com%2Fwos%2Fwoscc%2Ffull-record%2FWOS:A1990CQ24700024","View Full Record in Web of Science")</f>
        <v>View Full Record in Web of Science</v>
      </c>
    </row>
    <row r="104" spans="1:72" x14ac:dyDescent="0.15">
      <c r="A104" t="s">
        <v>72</v>
      </c>
      <c r="B104" t="s">
        <v>950</v>
      </c>
      <c r="C104" t="s">
        <v>74</v>
      </c>
      <c r="D104" t="s">
        <v>74</v>
      </c>
      <c r="E104" t="s">
        <v>74</v>
      </c>
      <c r="F104" t="s">
        <v>950</v>
      </c>
      <c r="G104" t="s">
        <v>74</v>
      </c>
      <c r="H104" t="s">
        <v>74</v>
      </c>
      <c r="I104" t="s">
        <v>951</v>
      </c>
      <c r="J104" t="s">
        <v>952</v>
      </c>
      <c r="K104" t="s">
        <v>74</v>
      </c>
      <c r="L104" t="s">
        <v>74</v>
      </c>
      <c r="M104" t="s">
        <v>77</v>
      </c>
      <c r="N104" t="s">
        <v>78</v>
      </c>
      <c r="O104" t="s">
        <v>74</v>
      </c>
      <c r="P104" t="s">
        <v>74</v>
      </c>
      <c r="Q104" t="s">
        <v>74</v>
      </c>
      <c r="R104" t="s">
        <v>74</v>
      </c>
      <c r="S104" t="s">
        <v>74</v>
      </c>
      <c r="T104" t="s">
        <v>74</v>
      </c>
      <c r="U104" t="s">
        <v>74</v>
      </c>
      <c r="V104" t="s">
        <v>74</v>
      </c>
      <c r="W104" t="s">
        <v>953</v>
      </c>
      <c r="X104" t="s">
        <v>954</v>
      </c>
      <c r="Y104" t="s">
        <v>955</v>
      </c>
      <c r="Z104" t="s">
        <v>74</v>
      </c>
      <c r="AA104" t="s">
        <v>74</v>
      </c>
      <c r="AB104" t="s">
        <v>74</v>
      </c>
      <c r="AC104" t="s">
        <v>956</v>
      </c>
      <c r="AD104" t="s">
        <v>957</v>
      </c>
      <c r="AE104" t="s">
        <v>74</v>
      </c>
      <c r="AF104" t="s">
        <v>74</v>
      </c>
      <c r="AG104">
        <v>60</v>
      </c>
      <c r="AH104">
        <v>20</v>
      </c>
      <c r="AI104">
        <v>22</v>
      </c>
      <c r="AJ104">
        <v>0</v>
      </c>
      <c r="AK104">
        <v>0</v>
      </c>
      <c r="AL104" t="s">
        <v>958</v>
      </c>
      <c r="AM104" t="s">
        <v>959</v>
      </c>
      <c r="AN104" t="s">
        <v>960</v>
      </c>
      <c r="AO104" t="s">
        <v>961</v>
      </c>
      <c r="AP104" t="s">
        <v>74</v>
      </c>
      <c r="AQ104" t="s">
        <v>74</v>
      </c>
      <c r="AR104" t="s">
        <v>962</v>
      </c>
      <c r="AS104" t="s">
        <v>963</v>
      </c>
      <c r="AT104" t="s">
        <v>74</v>
      </c>
      <c r="AU104">
        <v>1990</v>
      </c>
      <c r="AV104">
        <v>17</v>
      </c>
      <c r="AW104">
        <v>3</v>
      </c>
      <c r="AX104" t="s">
        <v>74</v>
      </c>
      <c r="AY104" t="s">
        <v>74</v>
      </c>
      <c r="AZ104" t="s">
        <v>74</v>
      </c>
      <c r="BA104" t="s">
        <v>74</v>
      </c>
      <c r="BB104">
        <v>174</v>
      </c>
      <c r="BC104">
        <v>186</v>
      </c>
      <c r="BD104" t="s">
        <v>74</v>
      </c>
      <c r="BE104" t="s">
        <v>964</v>
      </c>
      <c r="BF104" t="str">
        <f>HYPERLINK("http://dx.doi.org/10.1002/cm.970170305","http://dx.doi.org/10.1002/cm.970170305")</f>
        <v>http://dx.doi.org/10.1002/cm.970170305</v>
      </c>
      <c r="BG104" t="s">
        <v>74</v>
      </c>
      <c r="BH104" t="s">
        <v>74</v>
      </c>
      <c r="BI104">
        <v>13</v>
      </c>
      <c r="BJ104" t="s">
        <v>965</v>
      </c>
      <c r="BK104" t="s">
        <v>92</v>
      </c>
      <c r="BL104" t="s">
        <v>965</v>
      </c>
      <c r="BM104" t="s">
        <v>966</v>
      </c>
      <c r="BN104">
        <v>1980093</v>
      </c>
      <c r="BO104" t="s">
        <v>74</v>
      </c>
      <c r="BP104" t="s">
        <v>74</v>
      </c>
      <c r="BQ104" t="s">
        <v>74</v>
      </c>
      <c r="BR104" t="s">
        <v>95</v>
      </c>
      <c r="BS104" t="s">
        <v>967</v>
      </c>
      <c r="BT104" t="str">
        <f>HYPERLINK("https%3A%2F%2Fwww.webofscience.com%2Fwos%2Fwoscc%2Ffull-record%2FWOS:A1990EH02500004","View Full Record in Web of Science")</f>
        <v>View Full Record in Web of Science</v>
      </c>
    </row>
    <row r="105" spans="1:72" x14ac:dyDescent="0.15">
      <c r="A105" t="s">
        <v>72</v>
      </c>
      <c r="B105" t="s">
        <v>968</v>
      </c>
      <c r="C105" t="s">
        <v>74</v>
      </c>
      <c r="D105" t="s">
        <v>74</v>
      </c>
      <c r="E105" t="s">
        <v>74</v>
      </c>
      <c r="F105" t="s">
        <v>968</v>
      </c>
      <c r="G105" t="s">
        <v>74</v>
      </c>
      <c r="H105" t="s">
        <v>74</v>
      </c>
      <c r="I105" t="s">
        <v>969</v>
      </c>
      <c r="J105" t="s">
        <v>970</v>
      </c>
      <c r="K105" t="s">
        <v>74</v>
      </c>
      <c r="L105" t="s">
        <v>74</v>
      </c>
      <c r="M105" t="s">
        <v>77</v>
      </c>
      <c r="N105" t="s">
        <v>78</v>
      </c>
      <c r="O105" t="s">
        <v>74</v>
      </c>
      <c r="P105" t="s">
        <v>74</v>
      </c>
      <c r="Q105" t="s">
        <v>74</v>
      </c>
      <c r="R105" t="s">
        <v>74</v>
      </c>
      <c r="S105" t="s">
        <v>74</v>
      </c>
      <c r="T105" t="s">
        <v>74</v>
      </c>
      <c r="U105" t="s">
        <v>971</v>
      </c>
      <c r="V105" t="s">
        <v>972</v>
      </c>
      <c r="W105" t="s">
        <v>74</v>
      </c>
      <c r="X105" t="s">
        <v>74</v>
      </c>
      <c r="Y105" t="s">
        <v>973</v>
      </c>
      <c r="Z105" t="s">
        <v>74</v>
      </c>
      <c r="AA105" t="s">
        <v>74</v>
      </c>
      <c r="AB105" t="s">
        <v>74</v>
      </c>
      <c r="AC105" t="s">
        <v>74</v>
      </c>
      <c r="AD105" t="s">
        <v>74</v>
      </c>
      <c r="AE105" t="s">
        <v>74</v>
      </c>
      <c r="AF105" t="s">
        <v>74</v>
      </c>
      <c r="AG105">
        <v>26</v>
      </c>
      <c r="AH105">
        <v>4</v>
      </c>
      <c r="AI105">
        <v>4</v>
      </c>
      <c r="AJ105">
        <v>0</v>
      </c>
      <c r="AK105">
        <v>0</v>
      </c>
      <c r="AL105" t="s">
        <v>511</v>
      </c>
      <c r="AM105" t="s">
        <v>209</v>
      </c>
      <c r="AN105" t="s">
        <v>512</v>
      </c>
      <c r="AO105" t="s">
        <v>974</v>
      </c>
      <c r="AP105" t="s">
        <v>74</v>
      </c>
      <c r="AQ105" t="s">
        <v>74</v>
      </c>
      <c r="AR105" t="s">
        <v>975</v>
      </c>
      <c r="AS105" t="s">
        <v>976</v>
      </c>
      <c r="AT105" t="s">
        <v>74</v>
      </c>
      <c r="AU105">
        <v>1990</v>
      </c>
      <c r="AV105">
        <v>97</v>
      </c>
      <c r="AW105">
        <v>4</v>
      </c>
      <c r="AX105" t="s">
        <v>74</v>
      </c>
      <c r="AY105" t="s">
        <v>74</v>
      </c>
      <c r="AZ105" t="s">
        <v>74</v>
      </c>
      <c r="BA105" t="s">
        <v>74</v>
      </c>
      <c r="BB105">
        <v>803</v>
      </c>
      <c r="BC105">
        <v>807</v>
      </c>
      <c r="BD105" t="s">
        <v>74</v>
      </c>
      <c r="BE105" t="s">
        <v>977</v>
      </c>
      <c r="BF105" t="str">
        <f>HYPERLINK("http://dx.doi.org/10.1016/0305-0491(90)90125-D","http://dx.doi.org/10.1016/0305-0491(90)90125-D")</f>
        <v>http://dx.doi.org/10.1016/0305-0491(90)90125-D</v>
      </c>
      <c r="BG105" t="s">
        <v>74</v>
      </c>
      <c r="BH105" t="s">
        <v>74</v>
      </c>
      <c r="BI105">
        <v>5</v>
      </c>
      <c r="BJ105" t="s">
        <v>978</v>
      </c>
      <c r="BK105" t="s">
        <v>92</v>
      </c>
      <c r="BL105" t="s">
        <v>978</v>
      </c>
      <c r="BM105" t="s">
        <v>979</v>
      </c>
      <c r="BN105">
        <v>2085961</v>
      </c>
      <c r="BO105" t="s">
        <v>74</v>
      </c>
      <c r="BP105" t="s">
        <v>74</v>
      </c>
      <c r="BQ105" t="s">
        <v>74</v>
      </c>
      <c r="BR105" t="s">
        <v>95</v>
      </c>
      <c r="BS105" t="s">
        <v>980</v>
      </c>
      <c r="BT105" t="str">
        <f>HYPERLINK("https%3A%2F%2Fwww.webofscience.com%2Fwos%2Fwoscc%2Ffull-record%2FWOS:A1990EQ43500028","View Full Record in Web of Science")</f>
        <v>View Full Record in Web of Science</v>
      </c>
    </row>
    <row r="106" spans="1:72" x14ac:dyDescent="0.15">
      <c r="A106" t="s">
        <v>72</v>
      </c>
      <c r="B106" t="s">
        <v>981</v>
      </c>
      <c r="C106" t="s">
        <v>74</v>
      </c>
      <c r="D106" t="s">
        <v>74</v>
      </c>
      <c r="E106" t="s">
        <v>74</v>
      </c>
      <c r="F106" t="s">
        <v>981</v>
      </c>
      <c r="G106" t="s">
        <v>74</v>
      </c>
      <c r="H106" t="s">
        <v>74</v>
      </c>
      <c r="I106" t="s">
        <v>982</v>
      </c>
      <c r="J106" t="s">
        <v>970</v>
      </c>
      <c r="K106" t="s">
        <v>74</v>
      </c>
      <c r="L106" t="s">
        <v>74</v>
      </c>
      <c r="M106" t="s">
        <v>77</v>
      </c>
      <c r="N106" t="s">
        <v>78</v>
      </c>
      <c r="O106" t="s">
        <v>74</v>
      </c>
      <c r="P106" t="s">
        <v>74</v>
      </c>
      <c r="Q106" t="s">
        <v>74</v>
      </c>
      <c r="R106" t="s">
        <v>74</v>
      </c>
      <c r="S106" t="s">
        <v>74</v>
      </c>
      <c r="T106" t="s">
        <v>74</v>
      </c>
      <c r="U106" t="s">
        <v>74</v>
      </c>
      <c r="V106" t="s">
        <v>74</v>
      </c>
      <c r="W106" t="s">
        <v>983</v>
      </c>
      <c r="X106" t="s">
        <v>984</v>
      </c>
      <c r="Y106" t="s">
        <v>973</v>
      </c>
      <c r="Z106" t="s">
        <v>74</v>
      </c>
      <c r="AA106" t="s">
        <v>985</v>
      </c>
      <c r="AB106" t="s">
        <v>986</v>
      </c>
      <c r="AC106" t="s">
        <v>74</v>
      </c>
      <c r="AD106" t="s">
        <v>74</v>
      </c>
      <c r="AE106" t="s">
        <v>74</v>
      </c>
      <c r="AF106" t="s">
        <v>74</v>
      </c>
      <c r="AG106">
        <v>29</v>
      </c>
      <c r="AH106">
        <v>5</v>
      </c>
      <c r="AI106">
        <v>5</v>
      </c>
      <c r="AJ106">
        <v>0</v>
      </c>
      <c r="AK106">
        <v>2</v>
      </c>
      <c r="AL106" t="s">
        <v>511</v>
      </c>
      <c r="AM106" t="s">
        <v>209</v>
      </c>
      <c r="AN106" t="s">
        <v>512</v>
      </c>
      <c r="AO106" t="s">
        <v>974</v>
      </c>
      <c r="AP106" t="s">
        <v>74</v>
      </c>
      <c r="AQ106" t="s">
        <v>74</v>
      </c>
      <c r="AR106" t="s">
        <v>975</v>
      </c>
      <c r="AS106" t="s">
        <v>976</v>
      </c>
      <c r="AT106" t="s">
        <v>74</v>
      </c>
      <c r="AU106">
        <v>1990</v>
      </c>
      <c r="AV106">
        <v>96</v>
      </c>
      <c r="AW106">
        <v>2</v>
      </c>
      <c r="AX106" t="s">
        <v>74</v>
      </c>
      <c r="AY106" t="s">
        <v>74</v>
      </c>
      <c r="AZ106" t="s">
        <v>74</v>
      </c>
      <c r="BA106" t="s">
        <v>74</v>
      </c>
      <c r="BB106">
        <v>367</v>
      </c>
      <c r="BC106">
        <v>373</v>
      </c>
      <c r="BD106" t="s">
        <v>74</v>
      </c>
      <c r="BE106" t="s">
        <v>987</v>
      </c>
      <c r="BF106" t="str">
        <f>HYPERLINK("http://dx.doi.org/10.1016/0305-0491(90)90390-F","http://dx.doi.org/10.1016/0305-0491(90)90390-F")</f>
        <v>http://dx.doi.org/10.1016/0305-0491(90)90390-F</v>
      </c>
      <c r="BG106" t="s">
        <v>74</v>
      </c>
      <c r="BH106" t="s">
        <v>74</v>
      </c>
      <c r="BI106">
        <v>7</v>
      </c>
      <c r="BJ106" t="s">
        <v>978</v>
      </c>
      <c r="BK106" t="s">
        <v>92</v>
      </c>
      <c r="BL106" t="s">
        <v>978</v>
      </c>
      <c r="BM106" t="s">
        <v>988</v>
      </c>
      <c r="BN106">
        <v>2361365</v>
      </c>
      <c r="BO106" t="s">
        <v>74</v>
      </c>
      <c r="BP106" t="s">
        <v>74</v>
      </c>
      <c r="BQ106" t="s">
        <v>74</v>
      </c>
      <c r="BR106" t="s">
        <v>95</v>
      </c>
      <c r="BS106" t="s">
        <v>989</v>
      </c>
      <c r="BT106" t="str">
        <f>HYPERLINK("https%3A%2F%2Fwww.webofscience.com%2Fwos%2Fwoscc%2Ffull-record%2FWOS:A1990DJ00900026","View Full Record in Web of Science")</f>
        <v>View Full Record in Web of Science</v>
      </c>
    </row>
    <row r="107" spans="1:72" x14ac:dyDescent="0.15">
      <c r="A107" t="s">
        <v>72</v>
      </c>
      <c r="B107" t="s">
        <v>990</v>
      </c>
      <c r="C107" t="s">
        <v>74</v>
      </c>
      <c r="D107" t="s">
        <v>74</v>
      </c>
      <c r="E107" t="s">
        <v>74</v>
      </c>
      <c r="F107" t="s">
        <v>990</v>
      </c>
      <c r="G107" t="s">
        <v>74</v>
      </c>
      <c r="H107" t="s">
        <v>74</v>
      </c>
      <c r="I107" t="s">
        <v>991</v>
      </c>
      <c r="J107" t="s">
        <v>970</v>
      </c>
      <c r="K107" t="s">
        <v>74</v>
      </c>
      <c r="L107" t="s">
        <v>74</v>
      </c>
      <c r="M107" t="s">
        <v>77</v>
      </c>
      <c r="N107" t="s">
        <v>78</v>
      </c>
      <c r="O107" t="s">
        <v>74</v>
      </c>
      <c r="P107" t="s">
        <v>74</v>
      </c>
      <c r="Q107" t="s">
        <v>74</v>
      </c>
      <c r="R107" t="s">
        <v>74</v>
      </c>
      <c r="S107" t="s">
        <v>74</v>
      </c>
      <c r="T107" t="s">
        <v>74</v>
      </c>
      <c r="U107" t="s">
        <v>74</v>
      </c>
      <c r="V107" t="s">
        <v>74</v>
      </c>
      <c r="W107" t="s">
        <v>992</v>
      </c>
      <c r="X107" t="s">
        <v>993</v>
      </c>
      <c r="Y107" t="s">
        <v>994</v>
      </c>
      <c r="Z107" t="s">
        <v>74</v>
      </c>
      <c r="AA107" t="s">
        <v>74</v>
      </c>
      <c r="AB107" t="s">
        <v>74</v>
      </c>
      <c r="AC107" t="s">
        <v>74</v>
      </c>
      <c r="AD107" t="s">
        <v>74</v>
      </c>
      <c r="AE107" t="s">
        <v>74</v>
      </c>
      <c r="AF107" t="s">
        <v>74</v>
      </c>
      <c r="AG107">
        <v>22</v>
      </c>
      <c r="AH107">
        <v>72</v>
      </c>
      <c r="AI107">
        <v>83</v>
      </c>
      <c r="AJ107">
        <v>0</v>
      </c>
      <c r="AK107">
        <v>12</v>
      </c>
      <c r="AL107" t="s">
        <v>511</v>
      </c>
      <c r="AM107" t="s">
        <v>209</v>
      </c>
      <c r="AN107" t="s">
        <v>512</v>
      </c>
      <c r="AO107" t="s">
        <v>974</v>
      </c>
      <c r="AP107" t="s">
        <v>74</v>
      </c>
      <c r="AQ107" t="s">
        <v>74</v>
      </c>
      <c r="AR107" t="s">
        <v>975</v>
      </c>
      <c r="AS107" t="s">
        <v>976</v>
      </c>
      <c r="AT107" t="s">
        <v>74</v>
      </c>
      <c r="AU107">
        <v>1990</v>
      </c>
      <c r="AV107">
        <v>96</v>
      </c>
      <c r="AW107">
        <v>3</v>
      </c>
      <c r="AX107" t="s">
        <v>74</v>
      </c>
      <c r="AY107" t="s">
        <v>74</v>
      </c>
      <c r="AZ107" t="s">
        <v>74</v>
      </c>
      <c r="BA107" t="s">
        <v>74</v>
      </c>
      <c r="BB107">
        <v>505</v>
      </c>
      <c r="BC107">
        <v>511</v>
      </c>
      <c r="BD107" t="s">
        <v>74</v>
      </c>
      <c r="BE107" t="s">
        <v>995</v>
      </c>
      <c r="BF107" t="str">
        <f>HYPERLINK("http://dx.doi.org/10.1016/0305-0491(90)90048-X","http://dx.doi.org/10.1016/0305-0491(90)90048-X")</f>
        <v>http://dx.doi.org/10.1016/0305-0491(90)90048-X</v>
      </c>
      <c r="BG107" t="s">
        <v>74</v>
      </c>
      <c r="BH107" t="s">
        <v>74</v>
      </c>
      <c r="BI107">
        <v>7</v>
      </c>
      <c r="BJ107" t="s">
        <v>978</v>
      </c>
      <c r="BK107" t="s">
        <v>92</v>
      </c>
      <c r="BL107" t="s">
        <v>978</v>
      </c>
      <c r="BM107" t="s">
        <v>996</v>
      </c>
      <c r="BN107" t="s">
        <v>74</v>
      </c>
      <c r="BO107" t="s">
        <v>74</v>
      </c>
      <c r="BP107" t="s">
        <v>74</v>
      </c>
      <c r="BQ107" t="s">
        <v>74</v>
      </c>
      <c r="BR107" t="s">
        <v>95</v>
      </c>
      <c r="BS107" t="s">
        <v>997</v>
      </c>
      <c r="BT107" t="str">
        <f>HYPERLINK("https%3A%2F%2Fwww.webofscience.com%2Fwos%2Fwoscc%2Ffull-record%2FWOS:A1990DM34800014","View Full Record in Web of Science")</f>
        <v>View Full Record in Web of Science</v>
      </c>
    </row>
    <row r="108" spans="1:72" x14ac:dyDescent="0.15">
      <c r="A108" t="s">
        <v>569</v>
      </c>
      <c r="B108" t="s">
        <v>998</v>
      </c>
      <c r="C108" t="s">
        <v>74</v>
      </c>
      <c r="D108" t="s">
        <v>999</v>
      </c>
      <c r="E108" t="s">
        <v>74</v>
      </c>
      <c r="F108" t="s">
        <v>998</v>
      </c>
      <c r="G108" t="s">
        <v>74</v>
      </c>
      <c r="H108" t="s">
        <v>74</v>
      </c>
      <c r="I108" t="s">
        <v>1000</v>
      </c>
      <c r="J108" t="s">
        <v>1001</v>
      </c>
      <c r="K108" t="s">
        <v>74</v>
      </c>
      <c r="L108" t="s">
        <v>74</v>
      </c>
      <c r="M108" t="s">
        <v>77</v>
      </c>
      <c r="N108" t="s">
        <v>575</v>
      </c>
      <c r="O108" t="s">
        <v>1002</v>
      </c>
      <c r="P108" t="s">
        <v>1003</v>
      </c>
      <c r="Q108" t="s">
        <v>1004</v>
      </c>
      <c r="R108" t="s">
        <v>74</v>
      </c>
      <c r="S108" t="s">
        <v>1005</v>
      </c>
      <c r="T108" t="s">
        <v>74</v>
      </c>
      <c r="U108" t="s">
        <v>74</v>
      </c>
      <c r="V108" t="s">
        <v>74</v>
      </c>
      <c r="W108" t="s">
        <v>74</v>
      </c>
      <c r="X108" t="s">
        <v>74</v>
      </c>
      <c r="Y108" t="s">
        <v>74</v>
      </c>
      <c r="Z108" t="s">
        <v>74</v>
      </c>
      <c r="AA108" t="s">
        <v>74</v>
      </c>
      <c r="AB108" t="s">
        <v>74</v>
      </c>
      <c r="AC108" t="s">
        <v>74</v>
      </c>
      <c r="AD108" t="s">
        <v>74</v>
      </c>
      <c r="AE108" t="s">
        <v>74</v>
      </c>
      <c r="AF108" t="s">
        <v>74</v>
      </c>
      <c r="AG108">
        <v>0</v>
      </c>
      <c r="AH108">
        <v>0</v>
      </c>
      <c r="AI108">
        <v>0</v>
      </c>
      <c r="AJ108">
        <v>0</v>
      </c>
      <c r="AK108">
        <v>0</v>
      </c>
      <c r="AL108" t="s">
        <v>1006</v>
      </c>
      <c r="AM108" t="s">
        <v>1007</v>
      </c>
      <c r="AN108" t="s">
        <v>1007</v>
      </c>
      <c r="AO108" t="s">
        <v>74</v>
      </c>
      <c r="AP108" t="s">
        <v>74</v>
      </c>
      <c r="AQ108" t="s">
        <v>1008</v>
      </c>
      <c r="AR108" t="s">
        <v>74</v>
      </c>
      <c r="AS108" t="s">
        <v>74</v>
      </c>
      <c r="AT108" t="s">
        <v>74</v>
      </c>
      <c r="AU108">
        <v>1990</v>
      </c>
      <c r="AV108" t="s">
        <v>74</v>
      </c>
      <c r="AW108" t="s">
        <v>74</v>
      </c>
      <c r="AX108" t="s">
        <v>74</v>
      </c>
      <c r="AY108" t="s">
        <v>74</v>
      </c>
      <c r="AZ108" t="s">
        <v>74</v>
      </c>
      <c r="BA108" t="s">
        <v>74</v>
      </c>
      <c r="BB108" t="s">
        <v>1009</v>
      </c>
      <c r="BC108" t="s">
        <v>1010</v>
      </c>
      <c r="BD108" t="s">
        <v>74</v>
      </c>
      <c r="BE108" t="s">
        <v>74</v>
      </c>
      <c r="BF108" t="s">
        <v>74</v>
      </c>
      <c r="BG108" t="s">
        <v>74</v>
      </c>
      <c r="BH108" t="s">
        <v>74</v>
      </c>
      <c r="BI108">
        <v>4</v>
      </c>
      <c r="BJ108" t="s">
        <v>1011</v>
      </c>
      <c r="BK108" t="s">
        <v>583</v>
      </c>
      <c r="BL108" t="s">
        <v>1012</v>
      </c>
      <c r="BM108" t="s">
        <v>1013</v>
      </c>
      <c r="BN108" t="s">
        <v>74</v>
      </c>
      <c r="BO108" t="s">
        <v>74</v>
      </c>
      <c r="BP108" t="s">
        <v>74</v>
      </c>
      <c r="BQ108" t="s">
        <v>74</v>
      </c>
      <c r="BR108" t="s">
        <v>95</v>
      </c>
      <c r="BS108" t="s">
        <v>1014</v>
      </c>
      <c r="BT108" t="str">
        <f>HYPERLINK("https%3A%2F%2Fwww.webofscience.com%2Fwos%2Fwoscc%2Ffull-record%2FWOS:A1990BS76Q00770","View Full Record in Web of Science")</f>
        <v>View Full Record in Web of Science</v>
      </c>
    </row>
    <row r="109" spans="1:72" x14ac:dyDescent="0.15">
      <c r="A109" t="s">
        <v>569</v>
      </c>
      <c r="B109" t="s">
        <v>1015</v>
      </c>
      <c r="C109" t="s">
        <v>74</v>
      </c>
      <c r="D109" t="s">
        <v>999</v>
      </c>
      <c r="E109" t="s">
        <v>74</v>
      </c>
      <c r="F109" t="s">
        <v>1015</v>
      </c>
      <c r="G109" t="s">
        <v>74</v>
      </c>
      <c r="H109" t="s">
        <v>74</v>
      </c>
      <c r="I109" t="s">
        <v>1016</v>
      </c>
      <c r="J109" t="s">
        <v>1001</v>
      </c>
      <c r="K109" t="s">
        <v>74</v>
      </c>
      <c r="L109" t="s">
        <v>74</v>
      </c>
      <c r="M109" t="s">
        <v>77</v>
      </c>
      <c r="N109" t="s">
        <v>575</v>
      </c>
      <c r="O109" t="s">
        <v>1002</v>
      </c>
      <c r="P109" t="s">
        <v>1003</v>
      </c>
      <c r="Q109" t="s">
        <v>1004</v>
      </c>
      <c r="R109" t="s">
        <v>74</v>
      </c>
      <c r="S109" t="s">
        <v>1005</v>
      </c>
      <c r="T109" t="s">
        <v>74</v>
      </c>
      <c r="U109" t="s">
        <v>74</v>
      </c>
      <c r="V109" t="s">
        <v>74</v>
      </c>
      <c r="W109" t="s">
        <v>74</v>
      </c>
      <c r="X109" t="s">
        <v>74</v>
      </c>
      <c r="Y109" t="s">
        <v>74</v>
      </c>
      <c r="Z109" t="s">
        <v>74</v>
      </c>
      <c r="AA109" t="s">
        <v>74</v>
      </c>
      <c r="AB109" t="s">
        <v>74</v>
      </c>
      <c r="AC109" t="s">
        <v>74</v>
      </c>
      <c r="AD109" t="s">
        <v>74</v>
      </c>
      <c r="AE109" t="s">
        <v>74</v>
      </c>
      <c r="AF109" t="s">
        <v>74</v>
      </c>
      <c r="AG109">
        <v>0</v>
      </c>
      <c r="AH109">
        <v>2</v>
      </c>
      <c r="AI109">
        <v>2</v>
      </c>
      <c r="AJ109">
        <v>0</v>
      </c>
      <c r="AK109">
        <v>0</v>
      </c>
      <c r="AL109" t="s">
        <v>1006</v>
      </c>
      <c r="AM109" t="s">
        <v>1007</v>
      </c>
      <c r="AN109" t="s">
        <v>1007</v>
      </c>
      <c r="AO109" t="s">
        <v>74</v>
      </c>
      <c r="AP109" t="s">
        <v>74</v>
      </c>
      <c r="AQ109" t="s">
        <v>1008</v>
      </c>
      <c r="AR109" t="s">
        <v>74</v>
      </c>
      <c r="AS109" t="s">
        <v>74</v>
      </c>
      <c r="AT109" t="s">
        <v>74</v>
      </c>
      <c r="AU109">
        <v>1990</v>
      </c>
      <c r="AV109" t="s">
        <v>74</v>
      </c>
      <c r="AW109" t="s">
        <v>74</v>
      </c>
      <c r="AX109" t="s">
        <v>74</v>
      </c>
      <c r="AY109" t="s">
        <v>74</v>
      </c>
      <c r="AZ109" t="s">
        <v>74</v>
      </c>
      <c r="BA109" t="s">
        <v>74</v>
      </c>
      <c r="BB109" t="s">
        <v>1017</v>
      </c>
      <c r="BC109" t="s">
        <v>1018</v>
      </c>
      <c r="BD109" t="s">
        <v>74</v>
      </c>
      <c r="BE109" t="s">
        <v>74</v>
      </c>
      <c r="BF109" t="s">
        <v>74</v>
      </c>
      <c r="BG109" t="s">
        <v>74</v>
      </c>
      <c r="BH109" t="s">
        <v>74</v>
      </c>
      <c r="BI109">
        <v>4</v>
      </c>
      <c r="BJ109" t="s">
        <v>1011</v>
      </c>
      <c r="BK109" t="s">
        <v>583</v>
      </c>
      <c r="BL109" t="s">
        <v>1012</v>
      </c>
      <c r="BM109" t="s">
        <v>1013</v>
      </c>
      <c r="BN109" t="s">
        <v>74</v>
      </c>
      <c r="BO109" t="s">
        <v>74</v>
      </c>
      <c r="BP109" t="s">
        <v>74</v>
      </c>
      <c r="BQ109" t="s">
        <v>74</v>
      </c>
      <c r="BR109" t="s">
        <v>95</v>
      </c>
      <c r="BS109" t="s">
        <v>1019</v>
      </c>
      <c r="BT109" t="str">
        <f>HYPERLINK("https%3A%2F%2Fwww.webofscience.com%2Fwos%2Fwoscc%2Ffull-record%2FWOS:A1990BS76Q00769","View Full Record in Web of Science")</f>
        <v>View Full Record in Web of Science</v>
      </c>
    </row>
    <row r="110" spans="1:72" x14ac:dyDescent="0.15">
      <c r="A110" t="s">
        <v>72</v>
      </c>
      <c r="B110" t="s">
        <v>1020</v>
      </c>
      <c r="C110" t="s">
        <v>74</v>
      </c>
      <c r="D110" t="s">
        <v>74</v>
      </c>
      <c r="E110" t="s">
        <v>74</v>
      </c>
      <c r="F110" t="s">
        <v>1020</v>
      </c>
      <c r="G110" t="s">
        <v>74</v>
      </c>
      <c r="H110" t="s">
        <v>74</v>
      </c>
      <c r="I110" t="s">
        <v>1021</v>
      </c>
      <c r="J110" t="s">
        <v>1022</v>
      </c>
      <c r="K110" t="s">
        <v>74</v>
      </c>
      <c r="L110" t="s">
        <v>74</v>
      </c>
      <c r="M110" t="s">
        <v>77</v>
      </c>
      <c r="N110" t="s">
        <v>78</v>
      </c>
      <c r="O110" t="s">
        <v>74</v>
      </c>
      <c r="P110" t="s">
        <v>74</v>
      </c>
      <c r="Q110" t="s">
        <v>74</v>
      </c>
      <c r="R110" t="s">
        <v>74</v>
      </c>
      <c r="S110" t="s">
        <v>74</v>
      </c>
      <c r="T110" t="s">
        <v>74</v>
      </c>
      <c r="U110" t="s">
        <v>74</v>
      </c>
      <c r="V110" t="s">
        <v>74</v>
      </c>
      <c r="W110" t="s">
        <v>1023</v>
      </c>
      <c r="X110" t="s">
        <v>1024</v>
      </c>
      <c r="Y110" t="s">
        <v>1025</v>
      </c>
      <c r="Z110" t="s">
        <v>74</v>
      </c>
      <c r="AA110" t="s">
        <v>74</v>
      </c>
      <c r="AB110" t="s">
        <v>74</v>
      </c>
      <c r="AC110" t="s">
        <v>74</v>
      </c>
      <c r="AD110" t="s">
        <v>74</v>
      </c>
      <c r="AE110" t="s">
        <v>74</v>
      </c>
      <c r="AF110" t="s">
        <v>74</v>
      </c>
      <c r="AG110">
        <v>7</v>
      </c>
      <c r="AH110">
        <v>0</v>
      </c>
      <c r="AI110">
        <v>0</v>
      </c>
      <c r="AJ110">
        <v>0</v>
      </c>
      <c r="AK110">
        <v>1</v>
      </c>
      <c r="AL110" t="s">
        <v>1026</v>
      </c>
      <c r="AM110" t="s">
        <v>1027</v>
      </c>
      <c r="AN110" t="s">
        <v>1028</v>
      </c>
      <c r="AO110" t="s">
        <v>1029</v>
      </c>
      <c r="AP110" t="s">
        <v>74</v>
      </c>
      <c r="AQ110" t="s">
        <v>74</v>
      </c>
      <c r="AR110" t="s">
        <v>1030</v>
      </c>
      <c r="AS110" t="s">
        <v>74</v>
      </c>
      <c r="AT110" t="s">
        <v>74</v>
      </c>
      <c r="AU110">
        <v>1990</v>
      </c>
      <c r="AV110">
        <v>43</v>
      </c>
      <c r="AW110">
        <v>2</v>
      </c>
      <c r="AX110" t="s">
        <v>74</v>
      </c>
      <c r="AY110" t="s">
        <v>74</v>
      </c>
      <c r="AZ110" t="s">
        <v>74</v>
      </c>
      <c r="BA110" t="s">
        <v>74</v>
      </c>
      <c r="BB110">
        <v>25</v>
      </c>
      <c r="BC110">
        <v>28</v>
      </c>
      <c r="BD110" t="s">
        <v>74</v>
      </c>
      <c r="BE110" t="s">
        <v>74</v>
      </c>
      <c r="BF110" t="s">
        <v>74</v>
      </c>
      <c r="BG110" t="s">
        <v>74</v>
      </c>
      <c r="BH110" t="s">
        <v>74</v>
      </c>
      <c r="BI110">
        <v>4</v>
      </c>
      <c r="BJ110" t="s">
        <v>366</v>
      </c>
      <c r="BK110" t="s">
        <v>92</v>
      </c>
      <c r="BL110" t="s">
        <v>367</v>
      </c>
      <c r="BM110" t="s">
        <v>1031</v>
      </c>
      <c r="BN110" t="s">
        <v>74</v>
      </c>
      <c r="BO110" t="s">
        <v>74</v>
      </c>
      <c r="BP110" t="s">
        <v>74</v>
      </c>
      <c r="BQ110" t="s">
        <v>74</v>
      </c>
      <c r="BR110" t="s">
        <v>95</v>
      </c>
      <c r="BS110" t="s">
        <v>1032</v>
      </c>
      <c r="BT110" t="str">
        <f>HYPERLINK("https%3A%2F%2Fwww.webofscience.com%2Fwos%2Fwoscc%2Ffull-record%2FWOS:A1990DP97000006","View Full Record in Web of Science")</f>
        <v>View Full Record in Web of Science</v>
      </c>
    </row>
    <row r="111" spans="1:72" x14ac:dyDescent="0.15">
      <c r="A111" t="s">
        <v>72</v>
      </c>
      <c r="B111" t="s">
        <v>1033</v>
      </c>
      <c r="C111" t="s">
        <v>74</v>
      </c>
      <c r="D111" t="s">
        <v>74</v>
      </c>
      <c r="E111" t="s">
        <v>74</v>
      </c>
      <c r="F111" t="s">
        <v>1033</v>
      </c>
      <c r="G111" t="s">
        <v>74</v>
      </c>
      <c r="H111" t="s">
        <v>74</v>
      </c>
      <c r="I111" t="s">
        <v>1034</v>
      </c>
      <c r="J111" t="s">
        <v>1022</v>
      </c>
      <c r="K111" t="s">
        <v>74</v>
      </c>
      <c r="L111" t="s">
        <v>74</v>
      </c>
      <c r="M111" t="s">
        <v>77</v>
      </c>
      <c r="N111" t="s">
        <v>78</v>
      </c>
      <c r="O111" t="s">
        <v>74</v>
      </c>
      <c r="P111" t="s">
        <v>74</v>
      </c>
      <c r="Q111" t="s">
        <v>74</v>
      </c>
      <c r="R111" t="s">
        <v>74</v>
      </c>
      <c r="S111" t="s">
        <v>74</v>
      </c>
      <c r="T111" t="s">
        <v>74</v>
      </c>
      <c r="U111" t="s">
        <v>74</v>
      </c>
      <c r="V111" t="s">
        <v>74</v>
      </c>
      <c r="W111" t="s">
        <v>1035</v>
      </c>
      <c r="X111" t="s">
        <v>1036</v>
      </c>
      <c r="Y111" t="s">
        <v>1037</v>
      </c>
      <c r="Z111" t="s">
        <v>74</v>
      </c>
      <c r="AA111" t="s">
        <v>74</v>
      </c>
      <c r="AB111" t="s">
        <v>74</v>
      </c>
      <c r="AC111" t="s">
        <v>74</v>
      </c>
      <c r="AD111" t="s">
        <v>74</v>
      </c>
      <c r="AE111" t="s">
        <v>74</v>
      </c>
      <c r="AF111" t="s">
        <v>74</v>
      </c>
      <c r="AG111">
        <v>6</v>
      </c>
      <c r="AH111">
        <v>0</v>
      </c>
      <c r="AI111">
        <v>0</v>
      </c>
      <c r="AJ111">
        <v>0</v>
      </c>
      <c r="AK111">
        <v>0</v>
      </c>
      <c r="AL111" t="s">
        <v>1026</v>
      </c>
      <c r="AM111" t="s">
        <v>1027</v>
      </c>
      <c r="AN111" t="s">
        <v>1028</v>
      </c>
      <c r="AO111" t="s">
        <v>1029</v>
      </c>
      <c r="AP111" t="s">
        <v>74</v>
      </c>
      <c r="AQ111" t="s">
        <v>74</v>
      </c>
      <c r="AR111" t="s">
        <v>1030</v>
      </c>
      <c r="AS111" t="s">
        <v>74</v>
      </c>
      <c r="AT111" t="s">
        <v>74</v>
      </c>
      <c r="AU111">
        <v>1990</v>
      </c>
      <c r="AV111">
        <v>43</v>
      </c>
      <c r="AW111">
        <v>1</v>
      </c>
      <c r="AX111" t="s">
        <v>74</v>
      </c>
      <c r="AY111" t="s">
        <v>74</v>
      </c>
      <c r="AZ111" t="s">
        <v>74</v>
      </c>
      <c r="BA111" t="s">
        <v>74</v>
      </c>
      <c r="BB111">
        <v>45</v>
      </c>
      <c r="BC111">
        <v>48</v>
      </c>
      <c r="BD111" t="s">
        <v>74</v>
      </c>
      <c r="BE111" t="s">
        <v>74</v>
      </c>
      <c r="BF111" t="s">
        <v>74</v>
      </c>
      <c r="BG111" t="s">
        <v>74</v>
      </c>
      <c r="BH111" t="s">
        <v>74</v>
      </c>
      <c r="BI111">
        <v>4</v>
      </c>
      <c r="BJ111" t="s">
        <v>366</v>
      </c>
      <c r="BK111" t="s">
        <v>92</v>
      </c>
      <c r="BL111" t="s">
        <v>367</v>
      </c>
      <c r="BM111" t="s">
        <v>1038</v>
      </c>
      <c r="BN111" t="s">
        <v>74</v>
      </c>
      <c r="BO111" t="s">
        <v>74</v>
      </c>
      <c r="BP111" t="s">
        <v>74</v>
      </c>
      <c r="BQ111" t="s">
        <v>74</v>
      </c>
      <c r="BR111" t="s">
        <v>95</v>
      </c>
      <c r="BS111" t="s">
        <v>1039</v>
      </c>
      <c r="BT111" t="str">
        <f>HYPERLINK("https%3A%2F%2Fwww.webofscience.com%2Fwos%2Fwoscc%2Ffull-record%2FWOS:A1990DF42300012","View Full Record in Web of Science")</f>
        <v>View Full Record in Web of Science</v>
      </c>
    </row>
    <row r="112" spans="1:72" x14ac:dyDescent="0.15">
      <c r="A112" t="s">
        <v>72</v>
      </c>
      <c r="B112" t="s">
        <v>1040</v>
      </c>
      <c r="C112" t="s">
        <v>74</v>
      </c>
      <c r="D112" t="s">
        <v>74</v>
      </c>
      <c r="E112" t="s">
        <v>74</v>
      </c>
      <c r="F112" t="s">
        <v>1040</v>
      </c>
      <c r="G112" t="s">
        <v>74</v>
      </c>
      <c r="H112" t="s">
        <v>74</v>
      </c>
      <c r="I112" t="s">
        <v>1041</v>
      </c>
      <c r="J112" t="s">
        <v>1042</v>
      </c>
      <c r="K112" t="s">
        <v>74</v>
      </c>
      <c r="L112" t="s">
        <v>74</v>
      </c>
      <c r="M112" t="s">
        <v>171</v>
      </c>
      <c r="N112" t="s">
        <v>78</v>
      </c>
      <c r="O112" t="s">
        <v>74</v>
      </c>
      <c r="P112" t="s">
        <v>74</v>
      </c>
      <c r="Q112" t="s">
        <v>74</v>
      </c>
      <c r="R112" t="s">
        <v>74</v>
      </c>
      <c r="S112" t="s">
        <v>74</v>
      </c>
      <c r="T112" t="s">
        <v>74</v>
      </c>
      <c r="U112" t="s">
        <v>74</v>
      </c>
      <c r="V112" t="s">
        <v>74</v>
      </c>
      <c r="W112" t="s">
        <v>74</v>
      </c>
      <c r="X112" t="s">
        <v>74</v>
      </c>
      <c r="Y112" t="s">
        <v>1043</v>
      </c>
      <c r="Z112" t="s">
        <v>74</v>
      </c>
      <c r="AA112" t="s">
        <v>1044</v>
      </c>
      <c r="AB112" t="s">
        <v>74</v>
      </c>
      <c r="AC112" t="s">
        <v>74</v>
      </c>
      <c r="AD112" t="s">
        <v>74</v>
      </c>
      <c r="AE112" t="s">
        <v>74</v>
      </c>
      <c r="AF112" t="s">
        <v>74</v>
      </c>
      <c r="AG112">
        <v>7</v>
      </c>
      <c r="AH112">
        <v>0</v>
      </c>
      <c r="AI112">
        <v>0</v>
      </c>
      <c r="AJ112">
        <v>0</v>
      </c>
      <c r="AK112">
        <v>1</v>
      </c>
      <c r="AL112" t="s">
        <v>173</v>
      </c>
      <c r="AM112" t="s">
        <v>174</v>
      </c>
      <c r="AN112" t="s">
        <v>175</v>
      </c>
      <c r="AO112" t="s">
        <v>1045</v>
      </c>
      <c r="AP112" t="s">
        <v>74</v>
      </c>
      <c r="AQ112" t="s">
        <v>74</v>
      </c>
      <c r="AR112" t="s">
        <v>1046</v>
      </c>
      <c r="AS112" t="s">
        <v>74</v>
      </c>
      <c r="AT112" t="s">
        <v>74</v>
      </c>
      <c r="AU112">
        <v>1990</v>
      </c>
      <c r="AV112">
        <v>315</v>
      </c>
      <c r="AW112">
        <v>4</v>
      </c>
      <c r="AX112" t="s">
        <v>74</v>
      </c>
      <c r="AY112" t="s">
        <v>74</v>
      </c>
      <c r="AZ112" t="s">
        <v>74</v>
      </c>
      <c r="BA112" t="s">
        <v>74</v>
      </c>
      <c r="BB112">
        <v>824</v>
      </c>
      <c r="BC112">
        <v>827</v>
      </c>
      <c r="BD112" t="s">
        <v>74</v>
      </c>
      <c r="BE112" t="s">
        <v>74</v>
      </c>
      <c r="BF112" t="s">
        <v>74</v>
      </c>
      <c r="BG112" t="s">
        <v>74</v>
      </c>
      <c r="BH112" t="s">
        <v>74</v>
      </c>
      <c r="BI112">
        <v>4</v>
      </c>
      <c r="BJ112" t="s">
        <v>366</v>
      </c>
      <c r="BK112" t="s">
        <v>92</v>
      </c>
      <c r="BL112" t="s">
        <v>367</v>
      </c>
      <c r="BM112" t="s">
        <v>1047</v>
      </c>
      <c r="BN112" t="s">
        <v>74</v>
      </c>
      <c r="BO112" t="s">
        <v>74</v>
      </c>
      <c r="BP112" t="s">
        <v>74</v>
      </c>
      <c r="BQ112" t="s">
        <v>74</v>
      </c>
      <c r="BR112" t="s">
        <v>95</v>
      </c>
      <c r="BS112" t="s">
        <v>1048</v>
      </c>
      <c r="BT112" t="str">
        <f>HYPERLINK("https%3A%2F%2Fwww.webofscience.com%2Fwos%2Fwoscc%2Ffull-record%2FWOS:A1990EZ80300013","View Full Record in Web of Science")</f>
        <v>View Full Record in Web of Science</v>
      </c>
    </row>
    <row r="113" spans="1:72" x14ac:dyDescent="0.15">
      <c r="A113" t="s">
        <v>72</v>
      </c>
      <c r="B113" t="s">
        <v>1049</v>
      </c>
      <c r="C113" t="s">
        <v>74</v>
      </c>
      <c r="D113" t="s">
        <v>74</v>
      </c>
      <c r="E113" t="s">
        <v>74</v>
      </c>
      <c r="F113" t="s">
        <v>1049</v>
      </c>
      <c r="G113" t="s">
        <v>74</v>
      </c>
      <c r="H113" t="s">
        <v>74</v>
      </c>
      <c r="I113" t="s">
        <v>1050</v>
      </c>
      <c r="J113" t="s">
        <v>1042</v>
      </c>
      <c r="K113" t="s">
        <v>74</v>
      </c>
      <c r="L113" t="s">
        <v>74</v>
      </c>
      <c r="M113" t="s">
        <v>171</v>
      </c>
      <c r="N113" t="s">
        <v>78</v>
      </c>
      <c r="O113" t="s">
        <v>74</v>
      </c>
      <c r="P113" t="s">
        <v>74</v>
      </c>
      <c r="Q113" t="s">
        <v>74</v>
      </c>
      <c r="R113" t="s">
        <v>74</v>
      </c>
      <c r="S113" t="s">
        <v>74</v>
      </c>
      <c r="T113" t="s">
        <v>74</v>
      </c>
      <c r="U113" t="s">
        <v>74</v>
      </c>
      <c r="V113" t="s">
        <v>74</v>
      </c>
      <c r="W113" t="s">
        <v>74</v>
      </c>
      <c r="X113" t="s">
        <v>74</v>
      </c>
      <c r="Y113" t="s">
        <v>1051</v>
      </c>
      <c r="Z113" t="s">
        <v>74</v>
      </c>
      <c r="AA113" t="s">
        <v>74</v>
      </c>
      <c r="AB113" t="s">
        <v>74</v>
      </c>
      <c r="AC113" t="s">
        <v>74</v>
      </c>
      <c r="AD113" t="s">
        <v>74</v>
      </c>
      <c r="AE113" t="s">
        <v>74</v>
      </c>
      <c r="AF113" t="s">
        <v>74</v>
      </c>
      <c r="AG113">
        <v>6</v>
      </c>
      <c r="AH113">
        <v>5</v>
      </c>
      <c r="AI113">
        <v>5</v>
      </c>
      <c r="AJ113">
        <v>0</v>
      </c>
      <c r="AK113">
        <v>1</v>
      </c>
      <c r="AL113" t="s">
        <v>173</v>
      </c>
      <c r="AM113" t="s">
        <v>174</v>
      </c>
      <c r="AN113" t="s">
        <v>175</v>
      </c>
      <c r="AO113" t="s">
        <v>1045</v>
      </c>
      <c r="AP113" t="s">
        <v>74</v>
      </c>
      <c r="AQ113" t="s">
        <v>74</v>
      </c>
      <c r="AR113" t="s">
        <v>1046</v>
      </c>
      <c r="AS113" t="s">
        <v>74</v>
      </c>
      <c r="AT113" t="s">
        <v>74</v>
      </c>
      <c r="AU113">
        <v>1990</v>
      </c>
      <c r="AV113">
        <v>313</v>
      </c>
      <c r="AW113">
        <v>3</v>
      </c>
      <c r="AX113" t="s">
        <v>74</v>
      </c>
      <c r="AY113" t="s">
        <v>74</v>
      </c>
      <c r="AZ113" t="s">
        <v>74</v>
      </c>
      <c r="BA113" t="s">
        <v>74</v>
      </c>
      <c r="BB113">
        <v>577</v>
      </c>
      <c r="BC113">
        <v>581</v>
      </c>
      <c r="BD113" t="s">
        <v>74</v>
      </c>
      <c r="BE113" t="s">
        <v>74</v>
      </c>
      <c r="BF113" t="s">
        <v>74</v>
      </c>
      <c r="BG113" t="s">
        <v>74</v>
      </c>
      <c r="BH113" t="s">
        <v>74</v>
      </c>
      <c r="BI113">
        <v>5</v>
      </c>
      <c r="BJ113" t="s">
        <v>366</v>
      </c>
      <c r="BK113" t="s">
        <v>92</v>
      </c>
      <c r="BL113" t="s">
        <v>367</v>
      </c>
      <c r="BM113" t="s">
        <v>1052</v>
      </c>
      <c r="BN113" t="s">
        <v>74</v>
      </c>
      <c r="BO113" t="s">
        <v>74</v>
      </c>
      <c r="BP113" t="s">
        <v>74</v>
      </c>
      <c r="BQ113" t="s">
        <v>74</v>
      </c>
      <c r="BR113" t="s">
        <v>95</v>
      </c>
      <c r="BS113" t="s">
        <v>1053</v>
      </c>
      <c r="BT113" t="str">
        <f>HYPERLINK("https%3A%2F%2Fwww.webofscience.com%2Fwos%2Fwoscc%2Ffull-record%2FWOS:A1990DZ00200015","View Full Record in Web of Science")</f>
        <v>View Full Record in Web of Science</v>
      </c>
    </row>
    <row r="114" spans="1:72" x14ac:dyDescent="0.15">
      <c r="A114" t="s">
        <v>72</v>
      </c>
      <c r="B114" t="s">
        <v>1054</v>
      </c>
      <c r="C114" t="s">
        <v>74</v>
      </c>
      <c r="D114" t="s">
        <v>74</v>
      </c>
      <c r="E114" t="s">
        <v>74</v>
      </c>
      <c r="F114" t="s">
        <v>1054</v>
      </c>
      <c r="G114" t="s">
        <v>74</v>
      </c>
      <c r="H114" t="s">
        <v>74</v>
      </c>
      <c r="I114" t="s">
        <v>1055</v>
      </c>
      <c r="J114" t="s">
        <v>1042</v>
      </c>
      <c r="K114" t="s">
        <v>74</v>
      </c>
      <c r="L114" t="s">
        <v>74</v>
      </c>
      <c r="M114" t="s">
        <v>171</v>
      </c>
      <c r="N114" t="s">
        <v>78</v>
      </c>
      <c r="O114" t="s">
        <v>74</v>
      </c>
      <c r="P114" t="s">
        <v>74</v>
      </c>
      <c r="Q114" t="s">
        <v>74</v>
      </c>
      <c r="R114" t="s">
        <v>74</v>
      </c>
      <c r="S114" t="s">
        <v>74</v>
      </c>
      <c r="T114" t="s">
        <v>74</v>
      </c>
      <c r="U114" t="s">
        <v>74</v>
      </c>
      <c r="V114" t="s">
        <v>74</v>
      </c>
      <c r="W114" t="s">
        <v>1056</v>
      </c>
      <c r="X114" t="s">
        <v>1057</v>
      </c>
      <c r="Y114" t="s">
        <v>1058</v>
      </c>
      <c r="Z114" t="s">
        <v>74</v>
      </c>
      <c r="AA114" t="s">
        <v>1059</v>
      </c>
      <c r="AB114" t="s">
        <v>1060</v>
      </c>
      <c r="AC114" t="s">
        <v>74</v>
      </c>
      <c r="AD114" t="s">
        <v>74</v>
      </c>
      <c r="AE114" t="s">
        <v>74</v>
      </c>
      <c r="AF114" t="s">
        <v>74</v>
      </c>
      <c r="AG114">
        <v>12</v>
      </c>
      <c r="AH114">
        <v>1</v>
      </c>
      <c r="AI114">
        <v>1</v>
      </c>
      <c r="AJ114">
        <v>0</v>
      </c>
      <c r="AK114">
        <v>0</v>
      </c>
      <c r="AL114" t="s">
        <v>173</v>
      </c>
      <c r="AM114" t="s">
        <v>174</v>
      </c>
      <c r="AN114" t="s">
        <v>175</v>
      </c>
      <c r="AO114" t="s">
        <v>1045</v>
      </c>
      <c r="AP114" t="s">
        <v>74</v>
      </c>
      <c r="AQ114" t="s">
        <v>74</v>
      </c>
      <c r="AR114" t="s">
        <v>1046</v>
      </c>
      <c r="AS114" t="s">
        <v>74</v>
      </c>
      <c r="AT114" t="s">
        <v>74</v>
      </c>
      <c r="AU114">
        <v>1990</v>
      </c>
      <c r="AV114">
        <v>313</v>
      </c>
      <c r="AW114">
        <v>3</v>
      </c>
      <c r="AX114" t="s">
        <v>74</v>
      </c>
      <c r="AY114" t="s">
        <v>74</v>
      </c>
      <c r="AZ114" t="s">
        <v>74</v>
      </c>
      <c r="BA114" t="s">
        <v>74</v>
      </c>
      <c r="BB114">
        <v>705</v>
      </c>
      <c r="BC114">
        <v>711</v>
      </c>
      <c r="BD114" t="s">
        <v>74</v>
      </c>
      <c r="BE114" t="s">
        <v>74</v>
      </c>
      <c r="BF114" t="s">
        <v>74</v>
      </c>
      <c r="BG114" t="s">
        <v>74</v>
      </c>
      <c r="BH114" t="s">
        <v>74</v>
      </c>
      <c r="BI114">
        <v>7</v>
      </c>
      <c r="BJ114" t="s">
        <v>366</v>
      </c>
      <c r="BK114" t="s">
        <v>92</v>
      </c>
      <c r="BL114" t="s">
        <v>367</v>
      </c>
      <c r="BM114" t="s">
        <v>1052</v>
      </c>
      <c r="BN114" t="s">
        <v>74</v>
      </c>
      <c r="BO114" t="s">
        <v>74</v>
      </c>
      <c r="BP114" t="s">
        <v>74</v>
      </c>
      <c r="BQ114" t="s">
        <v>74</v>
      </c>
      <c r="BR114" t="s">
        <v>95</v>
      </c>
      <c r="BS114" t="s">
        <v>1061</v>
      </c>
      <c r="BT114" t="str">
        <f>HYPERLINK("https%3A%2F%2Fwww.webofscience.com%2Fwos%2Fwoscc%2Ffull-record%2FWOS:A1990DZ00200047","View Full Record in Web of Science")</f>
        <v>View Full Record in Web of Science</v>
      </c>
    </row>
    <row r="115" spans="1:72" x14ac:dyDescent="0.15">
      <c r="A115" t="s">
        <v>72</v>
      </c>
      <c r="B115" t="s">
        <v>1054</v>
      </c>
      <c r="C115" t="s">
        <v>74</v>
      </c>
      <c r="D115" t="s">
        <v>74</v>
      </c>
      <c r="E115" t="s">
        <v>74</v>
      </c>
      <c r="F115" t="s">
        <v>1054</v>
      </c>
      <c r="G115" t="s">
        <v>74</v>
      </c>
      <c r="H115" t="s">
        <v>74</v>
      </c>
      <c r="I115" t="s">
        <v>1062</v>
      </c>
      <c r="J115" t="s">
        <v>1042</v>
      </c>
      <c r="K115" t="s">
        <v>74</v>
      </c>
      <c r="L115" t="s">
        <v>74</v>
      </c>
      <c r="M115" t="s">
        <v>171</v>
      </c>
      <c r="N115" t="s">
        <v>78</v>
      </c>
      <c r="O115" t="s">
        <v>74</v>
      </c>
      <c r="P115" t="s">
        <v>74</v>
      </c>
      <c r="Q115" t="s">
        <v>74</v>
      </c>
      <c r="R115" t="s">
        <v>74</v>
      </c>
      <c r="S115" t="s">
        <v>74</v>
      </c>
      <c r="T115" t="s">
        <v>74</v>
      </c>
      <c r="U115" t="s">
        <v>74</v>
      </c>
      <c r="V115" t="s">
        <v>74</v>
      </c>
      <c r="W115" t="s">
        <v>1063</v>
      </c>
      <c r="X115" t="s">
        <v>1057</v>
      </c>
      <c r="Y115" t="s">
        <v>1064</v>
      </c>
      <c r="Z115" t="s">
        <v>74</v>
      </c>
      <c r="AA115" t="s">
        <v>1059</v>
      </c>
      <c r="AB115" t="s">
        <v>1060</v>
      </c>
      <c r="AC115" t="s">
        <v>74</v>
      </c>
      <c r="AD115" t="s">
        <v>74</v>
      </c>
      <c r="AE115" t="s">
        <v>74</v>
      </c>
      <c r="AF115" t="s">
        <v>74</v>
      </c>
      <c r="AG115">
        <v>7</v>
      </c>
      <c r="AH115">
        <v>2</v>
      </c>
      <c r="AI115">
        <v>2</v>
      </c>
      <c r="AJ115">
        <v>0</v>
      </c>
      <c r="AK115">
        <v>0</v>
      </c>
      <c r="AL115" t="s">
        <v>173</v>
      </c>
      <c r="AM115" t="s">
        <v>174</v>
      </c>
      <c r="AN115" t="s">
        <v>175</v>
      </c>
      <c r="AO115" t="s">
        <v>1045</v>
      </c>
      <c r="AP115" t="s">
        <v>74</v>
      </c>
      <c r="AQ115" t="s">
        <v>74</v>
      </c>
      <c r="AR115" t="s">
        <v>1046</v>
      </c>
      <c r="AS115" t="s">
        <v>74</v>
      </c>
      <c r="AT115" t="s">
        <v>74</v>
      </c>
      <c r="AU115">
        <v>1990</v>
      </c>
      <c r="AV115">
        <v>313</v>
      </c>
      <c r="AW115">
        <v>4</v>
      </c>
      <c r="AX115" t="s">
        <v>74</v>
      </c>
      <c r="AY115" t="s">
        <v>74</v>
      </c>
      <c r="AZ115" t="s">
        <v>74</v>
      </c>
      <c r="BA115" t="s">
        <v>74</v>
      </c>
      <c r="BB115">
        <v>970</v>
      </c>
      <c r="BC115">
        <v>974</v>
      </c>
      <c r="BD115" t="s">
        <v>74</v>
      </c>
      <c r="BE115" t="s">
        <v>74</v>
      </c>
      <c r="BF115" t="s">
        <v>74</v>
      </c>
      <c r="BG115" t="s">
        <v>74</v>
      </c>
      <c r="BH115" t="s">
        <v>74</v>
      </c>
      <c r="BI115">
        <v>5</v>
      </c>
      <c r="BJ115" t="s">
        <v>366</v>
      </c>
      <c r="BK115" t="s">
        <v>92</v>
      </c>
      <c r="BL115" t="s">
        <v>367</v>
      </c>
      <c r="BM115" t="s">
        <v>1065</v>
      </c>
      <c r="BN115" t="s">
        <v>74</v>
      </c>
      <c r="BO115" t="s">
        <v>74</v>
      </c>
      <c r="BP115" t="s">
        <v>74</v>
      </c>
      <c r="BQ115" t="s">
        <v>74</v>
      </c>
      <c r="BR115" t="s">
        <v>95</v>
      </c>
      <c r="BS115" t="s">
        <v>1066</v>
      </c>
      <c r="BT115" t="str">
        <f>HYPERLINK("https%3A%2F%2Fwww.webofscience.com%2Fwos%2Fwoscc%2Ffull-record%2FWOS:A1990EA56700050","View Full Record in Web of Science")</f>
        <v>View Full Record in Web of Science</v>
      </c>
    </row>
    <row r="116" spans="1:72" x14ac:dyDescent="0.15">
      <c r="A116" t="s">
        <v>72</v>
      </c>
      <c r="B116" t="s">
        <v>1067</v>
      </c>
      <c r="C116" t="s">
        <v>74</v>
      </c>
      <c r="D116" t="s">
        <v>74</v>
      </c>
      <c r="E116" t="s">
        <v>74</v>
      </c>
      <c r="F116" t="s">
        <v>1067</v>
      </c>
      <c r="G116" t="s">
        <v>74</v>
      </c>
      <c r="H116" t="s">
        <v>74</v>
      </c>
      <c r="I116" t="s">
        <v>1068</v>
      </c>
      <c r="J116" t="s">
        <v>1042</v>
      </c>
      <c r="K116" t="s">
        <v>74</v>
      </c>
      <c r="L116" t="s">
        <v>74</v>
      </c>
      <c r="M116" t="s">
        <v>171</v>
      </c>
      <c r="N116" t="s">
        <v>78</v>
      </c>
      <c r="O116" t="s">
        <v>74</v>
      </c>
      <c r="P116" t="s">
        <v>74</v>
      </c>
      <c r="Q116" t="s">
        <v>74</v>
      </c>
      <c r="R116" t="s">
        <v>74</v>
      </c>
      <c r="S116" t="s">
        <v>74</v>
      </c>
      <c r="T116" t="s">
        <v>74</v>
      </c>
      <c r="U116" t="s">
        <v>74</v>
      </c>
      <c r="V116" t="s">
        <v>74</v>
      </c>
      <c r="W116" t="s">
        <v>74</v>
      </c>
      <c r="X116" t="s">
        <v>74</v>
      </c>
      <c r="Y116" t="s">
        <v>1069</v>
      </c>
      <c r="Z116" t="s">
        <v>74</v>
      </c>
      <c r="AA116" t="s">
        <v>74</v>
      </c>
      <c r="AB116" t="s">
        <v>74</v>
      </c>
      <c r="AC116" t="s">
        <v>74</v>
      </c>
      <c r="AD116" t="s">
        <v>74</v>
      </c>
      <c r="AE116" t="s">
        <v>74</v>
      </c>
      <c r="AF116" t="s">
        <v>74</v>
      </c>
      <c r="AG116">
        <v>15</v>
      </c>
      <c r="AH116">
        <v>0</v>
      </c>
      <c r="AI116">
        <v>0</v>
      </c>
      <c r="AJ116">
        <v>0</v>
      </c>
      <c r="AK116">
        <v>0</v>
      </c>
      <c r="AL116" t="s">
        <v>173</v>
      </c>
      <c r="AM116" t="s">
        <v>174</v>
      </c>
      <c r="AN116" t="s">
        <v>175</v>
      </c>
      <c r="AO116" t="s">
        <v>1045</v>
      </c>
      <c r="AP116" t="s">
        <v>74</v>
      </c>
      <c r="AQ116" t="s">
        <v>74</v>
      </c>
      <c r="AR116" t="s">
        <v>1046</v>
      </c>
      <c r="AS116" t="s">
        <v>74</v>
      </c>
      <c r="AT116" t="s">
        <v>74</v>
      </c>
      <c r="AU116">
        <v>1990</v>
      </c>
      <c r="AV116">
        <v>311</v>
      </c>
      <c r="AW116">
        <v>2</v>
      </c>
      <c r="AX116" t="s">
        <v>74</v>
      </c>
      <c r="AY116" t="s">
        <v>74</v>
      </c>
      <c r="AZ116" t="s">
        <v>74</v>
      </c>
      <c r="BA116" t="s">
        <v>74</v>
      </c>
      <c r="BB116">
        <v>325</v>
      </c>
      <c r="BC116">
        <v>330</v>
      </c>
      <c r="BD116" t="s">
        <v>74</v>
      </c>
      <c r="BE116" t="s">
        <v>74</v>
      </c>
      <c r="BF116" t="s">
        <v>74</v>
      </c>
      <c r="BG116" t="s">
        <v>74</v>
      </c>
      <c r="BH116" t="s">
        <v>74</v>
      </c>
      <c r="BI116">
        <v>6</v>
      </c>
      <c r="BJ116" t="s">
        <v>366</v>
      </c>
      <c r="BK116" t="s">
        <v>92</v>
      </c>
      <c r="BL116" t="s">
        <v>367</v>
      </c>
      <c r="BM116" t="s">
        <v>1070</v>
      </c>
      <c r="BN116" t="s">
        <v>74</v>
      </c>
      <c r="BO116" t="s">
        <v>74</v>
      </c>
      <c r="BP116" t="s">
        <v>74</v>
      </c>
      <c r="BQ116" t="s">
        <v>74</v>
      </c>
      <c r="BR116" t="s">
        <v>95</v>
      </c>
      <c r="BS116" t="s">
        <v>1071</v>
      </c>
      <c r="BT116" t="str">
        <f>HYPERLINK("https%3A%2F%2Fwww.webofscience.com%2Fwos%2Fwoscc%2Ffull-record%2FWOS:A1990CX23700015","View Full Record in Web of Science")</f>
        <v>View Full Record in Web of Science</v>
      </c>
    </row>
    <row r="117" spans="1:72" x14ac:dyDescent="0.15">
      <c r="A117" t="s">
        <v>72</v>
      </c>
      <c r="B117" t="s">
        <v>1072</v>
      </c>
      <c r="C117" t="s">
        <v>74</v>
      </c>
      <c r="D117" t="s">
        <v>74</v>
      </c>
      <c r="E117" t="s">
        <v>74</v>
      </c>
      <c r="F117" t="s">
        <v>1072</v>
      </c>
      <c r="G117" t="s">
        <v>74</v>
      </c>
      <c r="H117" t="s">
        <v>74</v>
      </c>
      <c r="I117" t="s">
        <v>1073</v>
      </c>
      <c r="J117" t="s">
        <v>1042</v>
      </c>
      <c r="K117" t="s">
        <v>74</v>
      </c>
      <c r="L117" t="s">
        <v>74</v>
      </c>
      <c r="M117" t="s">
        <v>171</v>
      </c>
      <c r="N117" t="s">
        <v>78</v>
      </c>
      <c r="O117" t="s">
        <v>74</v>
      </c>
      <c r="P117" t="s">
        <v>74</v>
      </c>
      <c r="Q117" t="s">
        <v>74</v>
      </c>
      <c r="R117" t="s">
        <v>74</v>
      </c>
      <c r="S117" t="s">
        <v>74</v>
      </c>
      <c r="T117" t="s">
        <v>74</v>
      </c>
      <c r="U117" t="s">
        <v>74</v>
      </c>
      <c r="V117" t="s">
        <v>74</v>
      </c>
      <c r="W117" t="s">
        <v>74</v>
      </c>
      <c r="X117" t="s">
        <v>74</v>
      </c>
      <c r="Y117" t="s">
        <v>1074</v>
      </c>
      <c r="Z117" t="s">
        <v>74</v>
      </c>
      <c r="AA117" t="s">
        <v>74</v>
      </c>
      <c r="AB117" t="s">
        <v>74</v>
      </c>
      <c r="AC117" t="s">
        <v>74</v>
      </c>
      <c r="AD117" t="s">
        <v>74</v>
      </c>
      <c r="AE117" t="s">
        <v>74</v>
      </c>
      <c r="AF117" t="s">
        <v>74</v>
      </c>
      <c r="AG117">
        <v>8</v>
      </c>
      <c r="AH117">
        <v>2</v>
      </c>
      <c r="AI117">
        <v>2</v>
      </c>
      <c r="AJ117">
        <v>0</v>
      </c>
      <c r="AK117">
        <v>0</v>
      </c>
      <c r="AL117" t="s">
        <v>173</v>
      </c>
      <c r="AM117" t="s">
        <v>174</v>
      </c>
      <c r="AN117" t="s">
        <v>175</v>
      </c>
      <c r="AO117" t="s">
        <v>1045</v>
      </c>
      <c r="AP117" t="s">
        <v>74</v>
      </c>
      <c r="AQ117" t="s">
        <v>74</v>
      </c>
      <c r="AR117" t="s">
        <v>1046</v>
      </c>
      <c r="AS117" t="s">
        <v>74</v>
      </c>
      <c r="AT117" t="s">
        <v>74</v>
      </c>
      <c r="AU117">
        <v>1990</v>
      </c>
      <c r="AV117">
        <v>311</v>
      </c>
      <c r="AW117">
        <v>5</v>
      </c>
      <c r="AX117" t="s">
        <v>74</v>
      </c>
      <c r="AY117" t="s">
        <v>74</v>
      </c>
      <c r="AZ117" t="s">
        <v>74</v>
      </c>
      <c r="BA117" t="s">
        <v>74</v>
      </c>
      <c r="BB117">
        <v>1234</v>
      </c>
      <c r="BC117">
        <v>1238</v>
      </c>
      <c r="BD117" t="s">
        <v>74</v>
      </c>
      <c r="BE117" t="s">
        <v>74</v>
      </c>
      <c r="BF117" t="s">
        <v>74</v>
      </c>
      <c r="BG117" t="s">
        <v>74</v>
      </c>
      <c r="BH117" t="s">
        <v>74</v>
      </c>
      <c r="BI117">
        <v>5</v>
      </c>
      <c r="BJ117" t="s">
        <v>366</v>
      </c>
      <c r="BK117" t="s">
        <v>92</v>
      </c>
      <c r="BL117" t="s">
        <v>367</v>
      </c>
      <c r="BM117" t="s">
        <v>1075</v>
      </c>
      <c r="BN117" t="s">
        <v>74</v>
      </c>
      <c r="BO117" t="s">
        <v>74</v>
      </c>
      <c r="BP117" t="s">
        <v>74</v>
      </c>
      <c r="BQ117" t="s">
        <v>74</v>
      </c>
      <c r="BR117" t="s">
        <v>95</v>
      </c>
      <c r="BS117" t="s">
        <v>1076</v>
      </c>
      <c r="BT117" t="str">
        <f>HYPERLINK("https%3A%2F%2Fwww.webofscience.com%2Fwos%2Fwoscc%2Ffull-record%2FWOS:A1990DJ36300052","View Full Record in Web of Science")</f>
        <v>View Full Record in Web of Science</v>
      </c>
    </row>
    <row r="118" spans="1:72" x14ac:dyDescent="0.15">
      <c r="A118" t="s">
        <v>569</v>
      </c>
      <c r="B118" t="s">
        <v>1077</v>
      </c>
      <c r="C118" t="s">
        <v>74</v>
      </c>
      <c r="D118" t="s">
        <v>1078</v>
      </c>
      <c r="E118" t="s">
        <v>74</v>
      </c>
      <c r="F118" t="s">
        <v>1077</v>
      </c>
      <c r="G118" t="s">
        <v>74</v>
      </c>
      <c r="H118" t="s">
        <v>74</v>
      </c>
      <c r="I118" t="s">
        <v>1079</v>
      </c>
      <c r="J118" t="s">
        <v>1080</v>
      </c>
      <c r="K118" t="s">
        <v>1081</v>
      </c>
      <c r="L118" t="s">
        <v>74</v>
      </c>
      <c r="M118" t="s">
        <v>77</v>
      </c>
      <c r="N118" t="s">
        <v>575</v>
      </c>
      <c r="O118" t="s">
        <v>1082</v>
      </c>
      <c r="P118" t="s">
        <v>1083</v>
      </c>
      <c r="Q118" t="s">
        <v>1084</v>
      </c>
      <c r="R118" t="s">
        <v>74</v>
      </c>
      <c r="S118" t="s">
        <v>74</v>
      </c>
      <c r="T118" t="s">
        <v>74</v>
      </c>
      <c r="U118" t="s">
        <v>74</v>
      </c>
      <c r="V118" t="s">
        <v>74</v>
      </c>
      <c r="W118" t="s">
        <v>74</v>
      </c>
      <c r="X118" t="s">
        <v>74</v>
      </c>
      <c r="Y118" t="s">
        <v>74</v>
      </c>
      <c r="Z118" t="s">
        <v>74</v>
      </c>
      <c r="AA118" t="s">
        <v>74</v>
      </c>
      <c r="AB118" t="s">
        <v>74</v>
      </c>
      <c r="AC118" t="s">
        <v>74</v>
      </c>
      <c r="AD118" t="s">
        <v>74</v>
      </c>
      <c r="AE118" t="s">
        <v>74</v>
      </c>
      <c r="AF118" t="s">
        <v>74</v>
      </c>
      <c r="AG118">
        <v>0</v>
      </c>
      <c r="AH118">
        <v>0</v>
      </c>
      <c r="AI118">
        <v>0</v>
      </c>
      <c r="AJ118">
        <v>0</v>
      </c>
      <c r="AK118">
        <v>0</v>
      </c>
      <c r="AL118" t="s">
        <v>1085</v>
      </c>
      <c r="AM118" t="s">
        <v>209</v>
      </c>
      <c r="AN118" t="s">
        <v>209</v>
      </c>
      <c r="AO118" t="s">
        <v>74</v>
      </c>
      <c r="AP118" t="s">
        <v>74</v>
      </c>
      <c r="AQ118" t="s">
        <v>1086</v>
      </c>
      <c r="AR118" t="s">
        <v>1087</v>
      </c>
      <c r="AS118" t="s">
        <v>74</v>
      </c>
      <c r="AT118" t="s">
        <v>74</v>
      </c>
      <c r="AU118">
        <v>1990</v>
      </c>
      <c r="AV118">
        <v>10</v>
      </c>
      <c r="AW118" t="s">
        <v>74</v>
      </c>
      <c r="AX118" t="s">
        <v>74</v>
      </c>
      <c r="AY118" t="s">
        <v>74</v>
      </c>
      <c r="AZ118" t="s">
        <v>74</v>
      </c>
      <c r="BA118" t="s">
        <v>74</v>
      </c>
      <c r="BB118">
        <v>275</v>
      </c>
      <c r="BC118">
        <v>277</v>
      </c>
      <c r="BD118" t="s">
        <v>74</v>
      </c>
      <c r="BE118" t="s">
        <v>1088</v>
      </c>
      <c r="BF118" t="str">
        <f>HYPERLINK("http://dx.doi.org/10.1016/0273-1177(90)90045-2","http://dx.doi.org/10.1016/0273-1177(90)90045-2")</f>
        <v>http://dx.doi.org/10.1016/0273-1177(90)90045-2</v>
      </c>
      <c r="BG118" t="s">
        <v>74</v>
      </c>
      <c r="BH118" t="s">
        <v>74</v>
      </c>
      <c r="BI118">
        <v>3</v>
      </c>
      <c r="BJ118" t="s">
        <v>1089</v>
      </c>
      <c r="BK118" t="s">
        <v>583</v>
      </c>
      <c r="BL118" t="s">
        <v>1090</v>
      </c>
      <c r="BM118" t="s">
        <v>1091</v>
      </c>
      <c r="BN118" t="s">
        <v>74</v>
      </c>
      <c r="BO118" t="s">
        <v>74</v>
      </c>
      <c r="BP118" t="s">
        <v>74</v>
      </c>
      <c r="BQ118" t="s">
        <v>74</v>
      </c>
      <c r="BR118" t="s">
        <v>95</v>
      </c>
      <c r="BS118" t="s">
        <v>1092</v>
      </c>
      <c r="BT118" t="str">
        <f>HYPERLINK("https%3A%2F%2Fwww.webofscience.com%2Fwos%2Fwoscc%2Ffull-record%2FWOS:A1990BR23J00044","View Full Record in Web of Science")</f>
        <v>View Full Record in Web of Science</v>
      </c>
    </row>
    <row r="119" spans="1:72" x14ac:dyDescent="0.15">
      <c r="A119" t="s">
        <v>72</v>
      </c>
      <c r="B119" t="s">
        <v>1093</v>
      </c>
      <c r="C119" t="s">
        <v>74</v>
      </c>
      <c r="D119" t="s">
        <v>74</v>
      </c>
      <c r="E119" t="s">
        <v>74</v>
      </c>
      <c r="F119" t="s">
        <v>1093</v>
      </c>
      <c r="G119" t="s">
        <v>74</v>
      </c>
      <c r="H119" t="s">
        <v>74</v>
      </c>
      <c r="I119" t="s">
        <v>1094</v>
      </c>
      <c r="J119" t="s">
        <v>1095</v>
      </c>
      <c r="K119" t="s">
        <v>74</v>
      </c>
      <c r="L119" t="s">
        <v>74</v>
      </c>
      <c r="M119" t="s">
        <v>77</v>
      </c>
      <c r="N119" t="s">
        <v>78</v>
      </c>
      <c r="O119" t="s">
        <v>74</v>
      </c>
      <c r="P119" t="s">
        <v>74</v>
      </c>
      <c r="Q119" t="s">
        <v>74</v>
      </c>
      <c r="R119" t="s">
        <v>74</v>
      </c>
      <c r="S119" t="s">
        <v>74</v>
      </c>
      <c r="T119" t="s">
        <v>74</v>
      </c>
      <c r="U119" t="s">
        <v>74</v>
      </c>
      <c r="V119" t="s">
        <v>74</v>
      </c>
      <c r="W119" t="s">
        <v>1096</v>
      </c>
      <c r="X119" t="s">
        <v>1097</v>
      </c>
      <c r="Y119" t="s">
        <v>1098</v>
      </c>
      <c r="Z119" t="s">
        <v>74</v>
      </c>
      <c r="AA119" t="s">
        <v>1099</v>
      </c>
      <c r="AB119" t="s">
        <v>74</v>
      </c>
      <c r="AC119" t="s">
        <v>74</v>
      </c>
      <c r="AD119" t="s">
        <v>74</v>
      </c>
      <c r="AE119" t="s">
        <v>74</v>
      </c>
      <c r="AF119" t="s">
        <v>74</v>
      </c>
      <c r="AG119">
        <v>15</v>
      </c>
      <c r="AH119">
        <v>82</v>
      </c>
      <c r="AI119">
        <v>96</v>
      </c>
      <c r="AJ119">
        <v>0</v>
      </c>
      <c r="AK119">
        <v>7</v>
      </c>
      <c r="AL119" t="s">
        <v>267</v>
      </c>
      <c r="AM119" t="s">
        <v>268</v>
      </c>
      <c r="AN119" t="s">
        <v>269</v>
      </c>
      <c r="AO119" t="s">
        <v>1100</v>
      </c>
      <c r="AP119" t="s">
        <v>74</v>
      </c>
      <c r="AQ119" t="s">
        <v>74</v>
      </c>
      <c r="AR119" t="s">
        <v>1101</v>
      </c>
      <c r="AS119" t="s">
        <v>1102</v>
      </c>
      <c r="AT119" t="s">
        <v>1103</v>
      </c>
      <c r="AU119">
        <v>1990</v>
      </c>
      <c r="AV119">
        <v>66</v>
      </c>
      <c r="AW119" t="s">
        <v>1104</v>
      </c>
      <c r="AX119" t="s">
        <v>74</v>
      </c>
      <c r="AY119" t="s">
        <v>74</v>
      </c>
      <c r="AZ119" t="s">
        <v>74</v>
      </c>
      <c r="BA119" t="s">
        <v>74</v>
      </c>
      <c r="BB119">
        <v>239</v>
      </c>
      <c r="BC119">
        <v>243</v>
      </c>
      <c r="BD119" t="s">
        <v>74</v>
      </c>
      <c r="BE119" t="s">
        <v>74</v>
      </c>
      <c r="BF119" t="s">
        <v>74</v>
      </c>
      <c r="BG119" t="s">
        <v>74</v>
      </c>
      <c r="BH119" t="s">
        <v>74</v>
      </c>
      <c r="BI119">
        <v>5</v>
      </c>
      <c r="BJ119" t="s">
        <v>1105</v>
      </c>
      <c r="BK119" t="s">
        <v>92</v>
      </c>
      <c r="BL119" t="s">
        <v>1105</v>
      </c>
      <c r="BM119" t="s">
        <v>1106</v>
      </c>
      <c r="BN119" t="s">
        <v>74</v>
      </c>
      <c r="BO119" t="s">
        <v>261</v>
      </c>
      <c r="BP119" t="s">
        <v>74</v>
      </c>
      <c r="BQ119" t="s">
        <v>74</v>
      </c>
      <c r="BR119" t="s">
        <v>95</v>
      </c>
      <c r="BS119" t="s">
        <v>1107</v>
      </c>
      <c r="BT119" t="str">
        <f>HYPERLINK("https%3A%2F%2Fwww.webofscience.com%2Fwos%2Fwoscc%2Ffull-record%2FWOS:A1990CH14600043","View Full Record in Web of Science")</f>
        <v>View Full Record in Web of Science</v>
      </c>
    </row>
    <row r="120" spans="1:72" x14ac:dyDescent="0.15">
      <c r="A120" t="s">
        <v>72</v>
      </c>
      <c r="B120" t="s">
        <v>1108</v>
      </c>
      <c r="C120" t="s">
        <v>74</v>
      </c>
      <c r="D120" t="s">
        <v>74</v>
      </c>
      <c r="E120" t="s">
        <v>74</v>
      </c>
      <c r="F120" t="s">
        <v>1108</v>
      </c>
      <c r="G120" t="s">
        <v>74</v>
      </c>
      <c r="H120" t="s">
        <v>74</v>
      </c>
      <c r="I120" t="s">
        <v>1109</v>
      </c>
      <c r="J120" t="s">
        <v>1110</v>
      </c>
      <c r="K120" t="s">
        <v>74</v>
      </c>
      <c r="L120" t="s">
        <v>74</v>
      </c>
      <c r="M120" t="s">
        <v>77</v>
      </c>
      <c r="N120" t="s">
        <v>78</v>
      </c>
      <c r="O120" t="s">
        <v>74</v>
      </c>
      <c r="P120" t="s">
        <v>74</v>
      </c>
      <c r="Q120" t="s">
        <v>74</v>
      </c>
      <c r="R120" t="s">
        <v>74</v>
      </c>
      <c r="S120" t="s">
        <v>74</v>
      </c>
      <c r="T120" t="s">
        <v>74</v>
      </c>
      <c r="U120" t="s">
        <v>74</v>
      </c>
      <c r="V120" t="s">
        <v>74</v>
      </c>
      <c r="W120" t="s">
        <v>74</v>
      </c>
      <c r="X120" t="s">
        <v>74</v>
      </c>
      <c r="Y120" t="s">
        <v>1111</v>
      </c>
      <c r="Z120" t="s">
        <v>74</v>
      </c>
      <c r="AA120" t="s">
        <v>1112</v>
      </c>
      <c r="AB120" t="s">
        <v>1113</v>
      </c>
      <c r="AC120" t="s">
        <v>74</v>
      </c>
      <c r="AD120" t="s">
        <v>74</v>
      </c>
      <c r="AE120" t="s">
        <v>74</v>
      </c>
      <c r="AF120" t="s">
        <v>74</v>
      </c>
      <c r="AG120">
        <v>39</v>
      </c>
      <c r="AH120">
        <v>22</v>
      </c>
      <c r="AI120">
        <v>24</v>
      </c>
      <c r="AJ120">
        <v>0</v>
      </c>
      <c r="AK120">
        <v>3</v>
      </c>
      <c r="AL120" t="s">
        <v>1114</v>
      </c>
      <c r="AM120" t="s">
        <v>268</v>
      </c>
      <c r="AN120" t="s">
        <v>1115</v>
      </c>
      <c r="AO120" t="s">
        <v>1116</v>
      </c>
      <c r="AP120" t="s">
        <v>74</v>
      </c>
      <c r="AQ120" t="s">
        <v>74</v>
      </c>
      <c r="AR120" t="s">
        <v>1117</v>
      </c>
      <c r="AS120" t="s">
        <v>1118</v>
      </c>
      <c r="AT120" t="s">
        <v>945</v>
      </c>
      <c r="AU120">
        <v>1990</v>
      </c>
      <c r="AV120">
        <v>8</v>
      </c>
      <c r="AW120">
        <v>1</v>
      </c>
      <c r="AX120" t="s">
        <v>74</v>
      </c>
      <c r="AY120" t="s">
        <v>74</v>
      </c>
      <c r="AZ120" t="s">
        <v>74</v>
      </c>
      <c r="BA120" t="s">
        <v>74</v>
      </c>
      <c r="BB120">
        <v>69</v>
      </c>
      <c r="BC120">
        <v>77</v>
      </c>
      <c r="BD120" t="s">
        <v>74</v>
      </c>
      <c r="BE120" t="s">
        <v>1119</v>
      </c>
      <c r="BF120" t="str">
        <f>HYPERLINK("http://dx.doi.org/10.1007/BF00004433","http://dx.doi.org/10.1007/BF00004433")</f>
        <v>http://dx.doi.org/10.1007/BF00004433</v>
      </c>
      <c r="BG120" t="s">
        <v>74</v>
      </c>
      <c r="BH120" t="s">
        <v>74</v>
      </c>
      <c r="BI120">
        <v>9</v>
      </c>
      <c r="BJ120" t="s">
        <v>1120</v>
      </c>
      <c r="BK120" t="s">
        <v>92</v>
      </c>
      <c r="BL120" t="s">
        <v>1120</v>
      </c>
      <c r="BM120" t="s">
        <v>1121</v>
      </c>
      <c r="BN120">
        <v>24221899</v>
      </c>
      <c r="BO120" t="s">
        <v>74</v>
      </c>
      <c r="BP120" t="s">
        <v>74</v>
      </c>
      <c r="BQ120" t="s">
        <v>74</v>
      </c>
      <c r="BR120" t="s">
        <v>95</v>
      </c>
      <c r="BS120" t="s">
        <v>1122</v>
      </c>
      <c r="BT120" t="str">
        <f>HYPERLINK("https%3A%2F%2Fwww.webofscience.com%2Fwos%2Fwoscc%2Ffull-record%2FWOS:A1990CP45400008","View Full Record in Web of Science")</f>
        <v>View Full Record in Web of Science</v>
      </c>
    </row>
    <row r="121" spans="1:72" x14ac:dyDescent="0.15">
      <c r="A121" t="s">
        <v>72</v>
      </c>
      <c r="B121" t="s">
        <v>1123</v>
      </c>
      <c r="C121" t="s">
        <v>74</v>
      </c>
      <c r="D121" t="s">
        <v>74</v>
      </c>
      <c r="E121" t="s">
        <v>74</v>
      </c>
      <c r="F121" t="s">
        <v>1123</v>
      </c>
      <c r="G121" t="s">
        <v>74</v>
      </c>
      <c r="H121" t="s">
        <v>74</v>
      </c>
      <c r="I121" t="s">
        <v>1124</v>
      </c>
      <c r="J121" t="s">
        <v>1125</v>
      </c>
      <c r="K121" t="s">
        <v>74</v>
      </c>
      <c r="L121" t="s">
        <v>74</v>
      </c>
      <c r="M121" t="s">
        <v>77</v>
      </c>
      <c r="N121" t="s">
        <v>78</v>
      </c>
      <c r="O121" t="s">
        <v>74</v>
      </c>
      <c r="P121" t="s">
        <v>74</v>
      </c>
      <c r="Q121" t="s">
        <v>74</v>
      </c>
      <c r="R121" t="s">
        <v>74</v>
      </c>
      <c r="S121" t="s">
        <v>74</v>
      </c>
      <c r="T121" t="s">
        <v>74</v>
      </c>
      <c r="U121" t="s">
        <v>74</v>
      </c>
      <c r="V121" t="s">
        <v>74</v>
      </c>
      <c r="W121" t="s">
        <v>1126</v>
      </c>
      <c r="X121" t="s">
        <v>1127</v>
      </c>
      <c r="Y121" t="s">
        <v>1128</v>
      </c>
      <c r="Z121" t="s">
        <v>74</v>
      </c>
      <c r="AA121" t="s">
        <v>74</v>
      </c>
      <c r="AB121" t="s">
        <v>74</v>
      </c>
      <c r="AC121" t="s">
        <v>74</v>
      </c>
      <c r="AD121" t="s">
        <v>74</v>
      </c>
      <c r="AE121" t="s">
        <v>74</v>
      </c>
      <c r="AF121" t="s">
        <v>74</v>
      </c>
      <c r="AG121">
        <v>51</v>
      </c>
      <c r="AH121">
        <v>21</v>
      </c>
      <c r="AI121">
        <v>22</v>
      </c>
      <c r="AJ121">
        <v>0</v>
      </c>
      <c r="AK121">
        <v>2</v>
      </c>
      <c r="AL121" t="s">
        <v>1129</v>
      </c>
      <c r="AM121" t="s">
        <v>1130</v>
      </c>
      <c r="AN121" t="s">
        <v>1131</v>
      </c>
      <c r="AO121" t="s">
        <v>1132</v>
      </c>
      <c r="AP121" t="s">
        <v>1133</v>
      </c>
      <c r="AQ121" t="s">
        <v>74</v>
      </c>
      <c r="AR121" t="s">
        <v>1134</v>
      </c>
      <c r="AS121" t="s">
        <v>1135</v>
      </c>
      <c r="AT121" t="s">
        <v>74</v>
      </c>
      <c r="AU121">
        <v>1990</v>
      </c>
      <c r="AV121">
        <v>88</v>
      </c>
      <c r="AW121">
        <v>3</v>
      </c>
      <c r="AX121" t="s">
        <v>74</v>
      </c>
      <c r="AY121" t="s">
        <v>74</v>
      </c>
      <c r="AZ121" t="s">
        <v>74</v>
      </c>
      <c r="BA121" t="s">
        <v>74</v>
      </c>
      <c r="BB121">
        <v>557</v>
      </c>
      <c r="BC121">
        <v>571</v>
      </c>
      <c r="BD121" t="s">
        <v>74</v>
      </c>
      <c r="BE121" t="s">
        <v>74</v>
      </c>
      <c r="BF121" t="s">
        <v>74</v>
      </c>
      <c r="BG121" t="s">
        <v>74</v>
      </c>
      <c r="BH121" t="s">
        <v>74</v>
      </c>
      <c r="BI121">
        <v>15</v>
      </c>
      <c r="BJ121" t="s">
        <v>1136</v>
      </c>
      <c r="BK121" t="s">
        <v>92</v>
      </c>
      <c r="BL121" t="s">
        <v>1136</v>
      </c>
      <c r="BM121" t="s">
        <v>1137</v>
      </c>
      <c r="BN121" t="s">
        <v>74</v>
      </c>
      <c r="BO121" t="s">
        <v>74</v>
      </c>
      <c r="BP121" t="s">
        <v>74</v>
      </c>
      <c r="BQ121" t="s">
        <v>74</v>
      </c>
      <c r="BR121" t="s">
        <v>95</v>
      </c>
      <c r="BS121" t="s">
        <v>1138</v>
      </c>
      <c r="BT121" t="str">
        <f>HYPERLINK("https%3A%2F%2Fwww.webofscience.com%2Fwos%2Fwoscc%2Ffull-record%2FWOS:A1990ED92100013","View Full Record in Web of Science")</f>
        <v>View Full Record in Web of Science</v>
      </c>
    </row>
    <row r="122" spans="1:72" x14ac:dyDescent="0.15">
      <c r="A122" t="s">
        <v>72</v>
      </c>
      <c r="B122" t="s">
        <v>1139</v>
      </c>
      <c r="C122" t="s">
        <v>74</v>
      </c>
      <c r="D122" t="s">
        <v>74</v>
      </c>
      <c r="E122" t="s">
        <v>74</v>
      </c>
      <c r="F122" t="s">
        <v>1139</v>
      </c>
      <c r="G122" t="s">
        <v>74</v>
      </c>
      <c r="H122" t="s">
        <v>74</v>
      </c>
      <c r="I122" t="s">
        <v>1140</v>
      </c>
      <c r="J122" t="s">
        <v>1141</v>
      </c>
      <c r="K122" t="s">
        <v>74</v>
      </c>
      <c r="L122" t="s">
        <v>74</v>
      </c>
      <c r="M122" t="s">
        <v>77</v>
      </c>
      <c r="N122" t="s">
        <v>78</v>
      </c>
      <c r="O122" t="s">
        <v>74</v>
      </c>
      <c r="P122" t="s">
        <v>74</v>
      </c>
      <c r="Q122" t="s">
        <v>74</v>
      </c>
      <c r="R122" t="s">
        <v>74</v>
      </c>
      <c r="S122" t="s">
        <v>74</v>
      </c>
      <c r="T122" t="s">
        <v>74</v>
      </c>
      <c r="U122" t="s">
        <v>74</v>
      </c>
      <c r="V122" t="s">
        <v>74</v>
      </c>
      <c r="W122" t="s">
        <v>1142</v>
      </c>
      <c r="X122" t="s">
        <v>1143</v>
      </c>
      <c r="Y122" t="s">
        <v>1144</v>
      </c>
      <c r="Z122" t="s">
        <v>74</v>
      </c>
      <c r="AA122" t="s">
        <v>74</v>
      </c>
      <c r="AB122" t="s">
        <v>74</v>
      </c>
      <c r="AC122" t="s">
        <v>74</v>
      </c>
      <c r="AD122" t="s">
        <v>74</v>
      </c>
      <c r="AE122" t="s">
        <v>74</v>
      </c>
      <c r="AF122" t="s">
        <v>74</v>
      </c>
      <c r="AG122">
        <v>24</v>
      </c>
      <c r="AH122">
        <v>14</v>
      </c>
      <c r="AI122">
        <v>14</v>
      </c>
      <c r="AJ122">
        <v>0</v>
      </c>
      <c r="AK122">
        <v>1</v>
      </c>
      <c r="AL122" t="s">
        <v>1145</v>
      </c>
      <c r="AM122" t="s">
        <v>1146</v>
      </c>
      <c r="AN122" t="s">
        <v>1147</v>
      </c>
      <c r="AO122" t="s">
        <v>1148</v>
      </c>
      <c r="AP122" t="s">
        <v>74</v>
      </c>
      <c r="AQ122" t="s">
        <v>74</v>
      </c>
      <c r="AR122" t="s">
        <v>1141</v>
      </c>
      <c r="AS122" t="s">
        <v>1149</v>
      </c>
      <c r="AT122" t="s">
        <v>74</v>
      </c>
      <c r="AU122">
        <v>1990</v>
      </c>
      <c r="AV122">
        <v>184</v>
      </c>
      <c r="AW122">
        <v>3</v>
      </c>
      <c r="AX122" t="s">
        <v>74</v>
      </c>
      <c r="AY122" t="s">
        <v>74</v>
      </c>
      <c r="AZ122" t="s">
        <v>74</v>
      </c>
      <c r="BA122" t="s">
        <v>74</v>
      </c>
      <c r="BB122">
        <v>209</v>
      </c>
      <c r="BC122">
        <v>220</v>
      </c>
      <c r="BD122" t="s">
        <v>74</v>
      </c>
      <c r="BE122" t="s">
        <v>74</v>
      </c>
      <c r="BF122" t="s">
        <v>74</v>
      </c>
      <c r="BG122" t="s">
        <v>74</v>
      </c>
      <c r="BH122" t="s">
        <v>74</v>
      </c>
      <c r="BI122">
        <v>12</v>
      </c>
      <c r="BJ122" t="s">
        <v>1150</v>
      </c>
      <c r="BK122" t="s">
        <v>92</v>
      </c>
      <c r="BL122" t="s">
        <v>1151</v>
      </c>
      <c r="BM122" t="s">
        <v>1152</v>
      </c>
      <c r="BN122" t="s">
        <v>74</v>
      </c>
      <c r="BO122" t="s">
        <v>74</v>
      </c>
      <c r="BP122" t="s">
        <v>74</v>
      </c>
      <c r="BQ122" t="s">
        <v>74</v>
      </c>
      <c r="BR122" t="s">
        <v>95</v>
      </c>
      <c r="BS122" t="s">
        <v>1153</v>
      </c>
      <c r="BT122" t="str">
        <f>HYPERLINK("https%3A%2F%2Fwww.webofscience.com%2Fwos%2Fwoscc%2Ffull-record%2FWOS:A1990DJ87500005","View Full Record in Web of Science")</f>
        <v>View Full Record in Web of Science</v>
      </c>
    </row>
    <row r="123" spans="1:72" x14ac:dyDescent="0.15">
      <c r="A123" t="s">
        <v>569</v>
      </c>
      <c r="B123" t="s">
        <v>1154</v>
      </c>
      <c r="C123" t="s">
        <v>74</v>
      </c>
      <c r="D123" t="s">
        <v>1155</v>
      </c>
      <c r="E123" t="s">
        <v>74</v>
      </c>
      <c r="F123" t="s">
        <v>1154</v>
      </c>
      <c r="G123" t="s">
        <v>74</v>
      </c>
      <c r="H123" t="s">
        <v>74</v>
      </c>
      <c r="I123" t="s">
        <v>1156</v>
      </c>
      <c r="J123" t="s">
        <v>1157</v>
      </c>
      <c r="K123" t="s">
        <v>1158</v>
      </c>
      <c r="L123" t="s">
        <v>74</v>
      </c>
      <c r="M123" t="s">
        <v>77</v>
      </c>
      <c r="N123" t="s">
        <v>575</v>
      </c>
      <c r="O123" t="s">
        <v>1159</v>
      </c>
      <c r="P123" t="s">
        <v>1160</v>
      </c>
      <c r="Q123" t="s">
        <v>1161</v>
      </c>
      <c r="R123" t="s">
        <v>74</v>
      </c>
      <c r="S123" t="s">
        <v>1162</v>
      </c>
      <c r="T123" t="s">
        <v>1163</v>
      </c>
      <c r="U123" t="s">
        <v>74</v>
      </c>
      <c r="V123" t="s">
        <v>74</v>
      </c>
      <c r="W123" t="s">
        <v>74</v>
      </c>
      <c r="X123" t="s">
        <v>74</v>
      </c>
      <c r="Y123" t="s">
        <v>74</v>
      </c>
      <c r="Z123" t="s">
        <v>74</v>
      </c>
      <c r="AA123" t="s">
        <v>74</v>
      </c>
      <c r="AB123" t="s">
        <v>1164</v>
      </c>
      <c r="AC123" t="s">
        <v>74</v>
      </c>
      <c r="AD123" t="s">
        <v>74</v>
      </c>
      <c r="AE123" t="s">
        <v>74</v>
      </c>
      <c r="AF123" t="s">
        <v>74</v>
      </c>
      <c r="AG123">
        <v>0</v>
      </c>
      <c r="AH123">
        <v>0</v>
      </c>
      <c r="AI123">
        <v>0</v>
      </c>
      <c r="AJ123">
        <v>0</v>
      </c>
      <c r="AK123">
        <v>0</v>
      </c>
      <c r="AL123" t="s">
        <v>1165</v>
      </c>
      <c r="AM123" t="s">
        <v>1166</v>
      </c>
      <c r="AN123" t="s">
        <v>1166</v>
      </c>
      <c r="AO123" t="s">
        <v>74</v>
      </c>
      <c r="AP123" t="s">
        <v>74</v>
      </c>
      <c r="AQ123" t="s">
        <v>1167</v>
      </c>
      <c r="AR123" t="s">
        <v>1168</v>
      </c>
      <c r="AS123" t="s">
        <v>74</v>
      </c>
      <c r="AT123" t="s">
        <v>74</v>
      </c>
      <c r="AU123">
        <v>1990</v>
      </c>
      <c r="AV123">
        <v>314</v>
      </c>
      <c r="AW123" t="s">
        <v>74</v>
      </c>
      <c r="AX123" t="s">
        <v>74</v>
      </c>
      <c r="AY123" t="s">
        <v>74</v>
      </c>
      <c r="AZ123" t="s">
        <v>74</v>
      </c>
      <c r="BA123" t="s">
        <v>74</v>
      </c>
      <c r="BB123">
        <v>307</v>
      </c>
      <c r="BC123">
        <v>309</v>
      </c>
      <c r="BD123" t="s">
        <v>74</v>
      </c>
      <c r="BE123" t="s">
        <v>74</v>
      </c>
      <c r="BF123" t="s">
        <v>74</v>
      </c>
      <c r="BG123" t="s">
        <v>74</v>
      </c>
      <c r="BH123" t="s">
        <v>74</v>
      </c>
      <c r="BI123">
        <v>3</v>
      </c>
      <c r="BJ123" t="s">
        <v>315</v>
      </c>
      <c r="BK123" t="s">
        <v>583</v>
      </c>
      <c r="BL123" t="s">
        <v>315</v>
      </c>
      <c r="BM123" t="s">
        <v>1169</v>
      </c>
      <c r="BN123" t="s">
        <v>74</v>
      </c>
      <c r="BO123" t="s">
        <v>74</v>
      </c>
      <c r="BP123" t="s">
        <v>74</v>
      </c>
      <c r="BQ123" t="s">
        <v>74</v>
      </c>
      <c r="BR123" t="s">
        <v>95</v>
      </c>
      <c r="BS123" t="s">
        <v>1170</v>
      </c>
      <c r="BT123" t="str">
        <f>HYPERLINK("https%3A%2F%2Fwww.webofscience.com%2Fwos%2Fwoscc%2Ffull-record%2FWOS:A1990BS70A00049","View Full Record in Web of Science")</f>
        <v>View Full Record in Web of Science</v>
      </c>
    </row>
    <row r="124" spans="1:72" x14ac:dyDescent="0.15">
      <c r="A124" t="s">
        <v>569</v>
      </c>
      <c r="B124" t="s">
        <v>1171</v>
      </c>
      <c r="C124" t="s">
        <v>74</v>
      </c>
      <c r="D124" t="s">
        <v>1172</v>
      </c>
      <c r="E124" t="s">
        <v>74</v>
      </c>
      <c r="F124" t="s">
        <v>1171</v>
      </c>
      <c r="G124" t="s">
        <v>74</v>
      </c>
      <c r="H124" t="s">
        <v>74</v>
      </c>
      <c r="I124" t="s">
        <v>1173</v>
      </c>
      <c r="J124" t="s">
        <v>1174</v>
      </c>
      <c r="K124" t="s">
        <v>1175</v>
      </c>
      <c r="L124" t="s">
        <v>74</v>
      </c>
      <c r="M124" t="s">
        <v>77</v>
      </c>
      <c r="N124" t="s">
        <v>575</v>
      </c>
      <c r="O124" t="s">
        <v>1176</v>
      </c>
      <c r="P124" t="s">
        <v>1177</v>
      </c>
      <c r="Q124" t="s">
        <v>1178</v>
      </c>
      <c r="R124" t="s">
        <v>74</v>
      </c>
      <c r="S124" t="s">
        <v>1179</v>
      </c>
      <c r="T124" t="s">
        <v>74</v>
      </c>
      <c r="U124" t="s">
        <v>74</v>
      </c>
      <c r="V124" t="s">
        <v>74</v>
      </c>
      <c r="W124" t="s">
        <v>74</v>
      </c>
      <c r="X124" t="s">
        <v>74</v>
      </c>
      <c r="Y124" t="s">
        <v>1180</v>
      </c>
      <c r="Z124" t="s">
        <v>74</v>
      </c>
      <c r="AA124" t="s">
        <v>1181</v>
      </c>
      <c r="AB124" t="s">
        <v>74</v>
      </c>
      <c r="AC124" t="s">
        <v>74</v>
      </c>
      <c r="AD124" t="s">
        <v>74</v>
      </c>
      <c r="AE124" t="s">
        <v>74</v>
      </c>
      <c r="AF124" t="s">
        <v>74</v>
      </c>
      <c r="AG124">
        <v>0</v>
      </c>
      <c r="AH124">
        <v>22</v>
      </c>
      <c r="AI124">
        <v>25</v>
      </c>
      <c r="AJ124">
        <v>0</v>
      </c>
      <c r="AK124">
        <v>0</v>
      </c>
      <c r="AL124" t="s">
        <v>1182</v>
      </c>
      <c r="AM124" t="s">
        <v>1183</v>
      </c>
      <c r="AN124" t="s">
        <v>1183</v>
      </c>
      <c r="AO124" t="s">
        <v>74</v>
      </c>
      <c r="AP124" t="s">
        <v>74</v>
      </c>
      <c r="AQ124" t="s">
        <v>1184</v>
      </c>
      <c r="AR124" t="s">
        <v>1185</v>
      </c>
      <c r="AS124" t="s">
        <v>74</v>
      </c>
      <c r="AT124" t="s">
        <v>74</v>
      </c>
      <c r="AU124">
        <v>1990</v>
      </c>
      <c r="AV124" t="s">
        <v>74</v>
      </c>
      <c r="AW124" t="s">
        <v>74</v>
      </c>
      <c r="AX124" t="s">
        <v>74</v>
      </c>
      <c r="AY124" t="s">
        <v>74</v>
      </c>
      <c r="AZ124" t="s">
        <v>74</v>
      </c>
      <c r="BA124" t="s">
        <v>74</v>
      </c>
      <c r="BB124">
        <v>121</v>
      </c>
      <c r="BC124">
        <v>130</v>
      </c>
      <c r="BD124" t="s">
        <v>74</v>
      </c>
      <c r="BE124" t="s">
        <v>74</v>
      </c>
      <c r="BF124" t="s">
        <v>74</v>
      </c>
      <c r="BG124" t="s">
        <v>74</v>
      </c>
      <c r="BH124" t="s">
        <v>74</v>
      </c>
      <c r="BI124">
        <v>10</v>
      </c>
      <c r="BJ124" t="s">
        <v>1186</v>
      </c>
      <c r="BK124" t="s">
        <v>583</v>
      </c>
      <c r="BL124" t="s">
        <v>1187</v>
      </c>
      <c r="BM124" t="s">
        <v>1188</v>
      </c>
      <c r="BN124" t="s">
        <v>74</v>
      </c>
      <c r="BO124" t="s">
        <v>74</v>
      </c>
      <c r="BP124" t="s">
        <v>74</v>
      </c>
      <c r="BQ124" t="s">
        <v>74</v>
      </c>
      <c r="BR124" t="s">
        <v>95</v>
      </c>
      <c r="BS124" t="s">
        <v>1189</v>
      </c>
      <c r="BT124" t="str">
        <f>HYPERLINK("https%3A%2F%2Fwww.webofscience.com%2Fwos%2Fwoscc%2Ffull-record%2FWOS:A1990BQ64V00013","View Full Record in Web of Science")</f>
        <v>View Full Record in Web of Science</v>
      </c>
    </row>
    <row r="125" spans="1:72" x14ac:dyDescent="0.15">
      <c r="A125" t="s">
        <v>72</v>
      </c>
      <c r="B125" t="s">
        <v>543</v>
      </c>
      <c r="C125" t="s">
        <v>74</v>
      </c>
      <c r="D125" t="s">
        <v>74</v>
      </c>
      <c r="E125" t="s">
        <v>74</v>
      </c>
      <c r="F125" t="s">
        <v>543</v>
      </c>
      <c r="G125" t="s">
        <v>74</v>
      </c>
      <c r="H125" t="s">
        <v>74</v>
      </c>
      <c r="I125" t="s">
        <v>1190</v>
      </c>
      <c r="J125" t="s">
        <v>1191</v>
      </c>
      <c r="K125" t="s">
        <v>74</v>
      </c>
      <c r="L125" t="s">
        <v>74</v>
      </c>
      <c r="M125" t="s">
        <v>77</v>
      </c>
      <c r="N125" t="s">
        <v>78</v>
      </c>
      <c r="O125" t="s">
        <v>74</v>
      </c>
      <c r="P125" t="s">
        <v>74</v>
      </c>
      <c r="Q125" t="s">
        <v>74</v>
      </c>
      <c r="R125" t="s">
        <v>74</v>
      </c>
      <c r="S125" t="s">
        <v>74</v>
      </c>
      <c r="T125" t="s">
        <v>74</v>
      </c>
      <c r="U125" t="s">
        <v>74</v>
      </c>
      <c r="V125" t="s">
        <v>74</v>
      </c>
      <c r="W125" t="s">
        <v>74</v>
      </c>
      <c r="X125" t="s">
        <v>74</v>
      </c>
      <c r="Y125" t="s">
        <v>1192</v>
      </c>
      <c r="Z125" t="s">
        <v>74</v>
      </c>
      <c r="AA125" t="s">
        <v>546</v>
      </c>
      <c r="AB125" t="s">
        <v>74</v>
      </c>
      <c r="AC125" t="s">
        <v>74</v>
      </c>
      <c r="AD125" t="s">
        <v>74</v>
      </c>
      <c r="AE125" t="s">
        <v>74</v>
      </c>
      <c r="AF125" t="s">
        <v>74</v>
      </c>
      <c r="AG125">
        <v>0</v>
      </c>
      <c r="AH125">
        <v>32</v>
      </c>
      <c r="AI125">
        <v>33</v>
      </c>
      <c r="AJ125">
        <v>0</v>
      </c>
      <c r="AK125">
        <v>5</v>
      </c>
      <c r="AL125" t="s">
        <v>227</v>
      </c>
      <c r="AM125" t="s">
        <v>209</v>
      </c>
      <c r="AN125" t="s">
        <v>228</v>
      </c>
      <c r="AO125" t="s">
        <v>1193</v>
      </c>
      <c r="AP125" t="s">
        <v>74</v>
      </c>
      <c r="AQ125" t="s">
        <v>74</v>
      </c>
      <c r="AR125" t="s">
        <v>1194</v>
      </c>
      <c r="AS125" t="s">
        <v>1195</v>
      </c>
      <c r="AT125" t="s">
        <v>74</v>
      </c>
      <c r="AU125">
        <v>1990</v>
      </c>
      <c r="AV125">
        <v>4</v>
      </c>
      <c r="AW125">
        <v>2</v>
      </c>
      <c r="AX125" t="s">
        <v>74</v>
      </c>
      <c r="AY125" t="s">
        <v>74</v>
      </c>
      <c r="AZ125" t="s">
        <v>74</v>
      </c>
      <c r="BA125" t="s">
        <v>74</v>
      </c>
      <c r="BB125">
        <v>257</v>
      </c>
      <c r="BC125">
        <v>264</v>
      </c>
      <c r="BD125" t="s">
        <v>74</v>
      </c>
      <c r="BE125" t="s">
        <v>1196</v>
      </c>
      <c r="BF125" t="str">
        <f>HYPERLINK("http://dx.doi.org/10.2307/2389345","http://dx.doi.org/10.2307/2389345")</f>
        <v>http://dx.doi.org/10.2307/2389345</v>
      </c>
      <c r="BG125" t="s">
        <v>74</v>
      </c>
      <c r="BH125" t="s">
        <v>74</v>
      </c>
      <c r="BI125">
        <v>8</v>
      </c>
      <c r="BJ125" t="s">
        <v>1197</v>
      </c>
      <c r="BK125" t="s">
        <v>92</v>
      </c>
      <c r="BL125" t="s">
        <v>1198</v>
      </c>
      <c r="BM125" t="s">
        <v>1199</v>
      </c>
      <c r="BN125" t="s">
        <v>74</v>
      </c>
      <c r="BO125" t="s">
        <v>74</v>
      </c>
      <c r="BP125" t="s">
        <v>74</v>
      </c>
      <c r="BQ125" t="s">
        <v>74</v>
      </c>
      <c r="BR125" t="s">
        <v>95</v>
      </c>
      <c r="BS125" t="s">
        <v>1200</v>
      </c>
      <c r="BT125" t="str">
        <f>HYPERLINK("https%3A%2F%2Fwww.webofscience.com%2Fwos%2Fwoscc%2Ffull-record%2FWOS:A1990CY27600014","View Full Record in Web of Science")</f>
        <v>View Full Record in Web of Science</v>
      </c>
    </row>
    <row r="126" spans="1:72" x14ac:dyDescent="0.15">
      <c r="A126" t="s">
        <v>72</v>
      </c>
      <c r="B126" t="s">
        <v>1201</v>
      </c>
      <c r="C126" t="s">
        <v>74</v>
      </c>
      <c r="D126" t="s">
        <v>74</v>
      </c>
      <c r="E126" t="s">
        <v>74</v>
      </c>
      <c r="F126" t="s">
        <v>1201</v>
      </c>
      <c r="G126" t="s">
        <v>74</v>
      </c>
      <c r="H126" t="s">
        <v>74</v>
      </c>
      <c r="I126" t="s">
        <v>1202</v>
      </c>
      <c r="J126" t="s">
        <v>1203</v>
      </c>
      <c r="K126" t="s">
        <v>74</v>
      </c>
      <c r="L126" t="s">
        <v>74</v>
      </c>
      <c r="M126" t="s">
        <v>77</v>
      </c>
      <c r="N126" t="s">
        <v>78</v>
      </c>
      <c r="O126" t="s">
        <v>74</v>
      </c>
      <c r="P126" t="s">
        <v>74</v>
      </c>
      <c r="Q126" t="s">
        <v>74</v>
      </c>
      <c r="R126" t="s">
        <v>74</v>
      </c>
      <c r="S126" t="s">
        <v>74</v>
      </c>
      <c r="T126" t="s">
        <v>74</v>
      </c>
      <c r="U126" t="s">
        <v>1204</v>
      </c>
      <c r="V126" t="s">
        <v>1205</v>
      </c>
      <c r="W126" t="s">
        <v>1206</v>
      </c>
      <c r="X126" t="s">
        <v>1207</v>
      </c>
      <c r="Y126" t="s">
        <v>1208</v>
      </c>
      <c r="Z126" t="s">
        <v>74</v>
      </c>
      <c r="AA126" t="s">
        <v>74</v>
      </c>
      <c r="AB126" t="s">
        <v>74</v>
      </c>
      <c r="AC126" t="s">
        <v>74</v>
      </c>
      <c r="AD126" t="s">
        <v>74</v>
      </c>
      <c r="AE126" t="s">
        <v>74</v>
      </c>
      <c r="AF126" t="s">
        <v>74</v>
      </c>
      <c r="AG126">
        <v>19</v>
      </c>
      <c r="AH126">
        <v>12</v>
      </c>
      <c r="AI126">
        <v>13</v>
      </c>
      <c r="AJ126">
        <v>0</v>
      </c>
      <c r="AK126">
        <v>4</v>
      </c>
      <c r="AL126" t="s">
        <v>1209</v>
      </c>
      <c r="AM126" t="s">
        <v>1210</v>
      </c>
      <c r="AN126" t="s">
        <v>1211</v>
      </c>
      <c r="AO126" t="s">
        <v>1212</v>
      </c>
      <c r="AP126" t="s">
        <v>1213</v>
      </c>
      <c r="AQ126" t="s">
        <v>74</v>
      </c>
      <c r="AR126" t="s">
        <v>1214</v>
      </c>
      <c r="AS126" t="s">
        <v>1215</v>
      </c>
      <c r="AT126" t="s">
        <v>74</v>
      </c>
      <c r="AU126">
        <v>1990</v>
      </c>
      <c r="AV126">
        <v>24</v>
      </c>
      <c r="AW126">
        <v>4</v>
      </c>
      <c r="AX126" t="s">
        <v>74</v>
      </c>
      <c r="AY126" t="s">
        <v>74</v>
      </c>
      <c r="AZ126" t="s">
        <v>74</v>
      </c>
      <c r="BA126" t="s">
        <v>74</v>
      </c>
      <c r="BB126">
        <v>223</v>
      </c>
      <c r="BC126">
        <v>228</v>
      </c>
      <c r="BD126" t="s">
        <v>74</v>
      </c>
      <c r="BE126" t="s">
        <v>1216</v>
      </c>
      <c r="BF126" t="str">
        <f>HYPERLINK("http://dx.doi.org/10.2343/geochemj.24.223","http://dx.doi.org/10.2343/geochemj.24.223")</f>
        <v>http://dx.doi.org/10.2343/geochemj.24.223</v>
      </c>
      <c r="BG126" t="s">
        <v>74</v>
      </c>
      <c r="BH126" t="s">
        <v>74</v>
      </c>
      <c r="BI126">
        <v>6</v>
      </c>
      <c r="BJ126" t="s">
        <v>288</v>
      </c>
      <c r="BK126" t="s">
        <v>92</v>
      </c>
      <c r="BL126" t="s">
        <v>288</v>
      </c>
      <c r="BM126" t="s">
        <v>1217</v>
      </c>
      <c r="BN126" t="s">
        <v>74</v>
      </c>
      <c r="BO126" t="s">
        <v>1218</v>
      </c>
      <c r="BP126" t="s">
        <v>74</v>
      </c>
      <c r="BQ126" t="s">
        <v>74</v>
      </c>
      <c r="BR126" t="s">
        <v>95</v>
      </c>
      <c r="BS126" t="s">
        <v>1219</v>
      </c>
      <c r="BT126" t="str">
        <f>HYPERLINK("https%3A%2F%2Fwww.webofscience.com%2Fwos%2Fwoscc%2Ffull-record%2FWOS:A1990FD74900005","View Full Record in Web of Science")</f>
        <v>View Full Record in Web of Science</v>
      </c>
    </row>
    <row r="127" spans="1:72" x14ac:dyDescent="0.15">
      <c r="A127" t="s">
        <v>569</v>
      </c>
      <c r="B127" t="s">
        <v>1220</v>
      </c>
      <c r="C127" t="s">
        <v>74</v>
      </c>
      <c r="D127" t="s">
        <v>1220</v>
      </c>
      <c r="E127" t="s">
        <v>74</v>
      </c>
      <c r="F127" t="s">
        <v>1220</v>
      </c>
      <c r="G127" t="s">
        <v>74</v>
      </c>
      <c r="H127" t="s">
        <v>74</v>
      </c>
      <c r="I127" t="s">
        <v>1221</v>
      </c>
      <c r="J127" t="s">
        <v>1222</v>
      </c>
      <c r="K127" t="s">
        <v>1223</v>
      </c>
      <c r="L127" t="s">
        <v>74</v>
      </c>
      <c r="M127" t="s">
        <v>77</v>
      </c>
      <c r="N127" t="s">
        <v>575</v>
      </c>
      <c r="O127" t="s">
        <v>1224</v>
      </c>
      <c r="P127" t="s">
        <v>1225</v>
      </c>
      <c r="Q127" t="s">
        <v>1226</v>
      </c>
      <c r="R127" t="s">
        <v>74</v>
      </c>
      <c r="S127" t="s">
        <v>74</v>
      </c>
      <c r="T127" t="s">
        <v>74</v>
      </c>
      <c r="U127" t="s">
        <v>74</v>
      </c>
      <c r="V127" t="s">
        <v>74</v>
      </c>
      <c r="W127" t="s">
        <v>74</v>
      </c>
      <c r="X127" t="s">
        <v>74</v>
      </c>
      <c r="Y127" t="s">
        <v>74</v>
      </c>
      <c r="Z127" t="s">
        <v>74</v>
      </c>
      <c r="AA127" t="s">
        <v>1227</v>
      </c>
      <c r="AB127" t="s">
        <v>1228</v>
      </c>
      <c r="AC127" t="s">
        <v>74</v>
      </c>
      <c r="AD127" t="s">
        <v>74</v>
      </c>
      <c r="AE127" t="s">
        <v>74</v>
      </c>
      <c r="AF127" t="s">
        <v>74</v>
      </c>
      <c r="AG127">
        <v>0</v>
      </c>
      <c r="AH127">
        <v>5</v>
      </c>
      <c r="AI127">
        <v>5</v>
      </c>
      <c r="AJ127">
        <v>0</v>
      </c>
      <c r="AK127">
        <v>4</v>
      </c>
      <c r="AL127" t="s">
        <v>1006</v>
      </c>
      <c r="AM127" t="s">
        <v>1007</v>
      </c>
      <c r="AN127" t="s">
        <v>1007</v>
      </c>
      <c r="AO127" t="s">
        <v>74</v>
      </c>
      <c r="AP127" t="s">
        <v>74</v>
      </c>
      <c r="AQ127" t="s">
        <v>1229</v>
      </c>
      <c r="AR127" t="s">
        <v>1230</v>
      </c>
      <c r="AS127" t="s">
        <v>74</v>
      </c>
      <c r="AT127" t="s">
        <v>74</v>
      </c>
      <c r="AU127">
        <v>1990</v>
      </c>
      <c r="AV127">
        <v>308</v>
      </c>
      <c r="AW127" t="s">
        <v>74</v>
      </c>
      <c r="AX127" t="s">
        <v>74</v>
      </c>
      <c r="AY127" t="s">
        <v>74</v>
      </c>
      <c r="AZ127" t="s">
        <v>74</v>
      </c>
      <c r="BA127" t="s">
        <v>74</v>
      </c>
      <c r="BB127">
        <v>1</v>
      </c>
      <c r="BC127">
        <v>8</v>
      </c>
      <c r="BD127" t="s">
        <v>74</v>
      </c>
      <c r="BE127" t="s">
        <v>74</v>
      </c>
      <c r="BF127" t="s">
        <v>74</v>
      </c>
      <c r="BG127" t="s">
        <v>74</v>
      </c>
      <c r="BH127" t="s">
        <v>74</v>
      </c>
      <c r="BI127">
        <v>8</v>
      </c>
      <c r="BJ127" t="s">
        <v>1231</v>
      </c>
      <c r="BK127" t="s">
        <v>583</v>
      </c>
      <c r="BL127" t="s">
        <v>1232</v>
      </c>
      <c r="BM127" t="s">
        <v>1233</v>
      </c>
      <c r="BN127" t="s">
        <v>74</v>
      </c>
      <c r="BO127" t="s">
        <v>74</v>
      </c>
      <c r="BP127" t="s">
        <v>74</v>
      </c>
      <c r="BQ127" t="s">
        <v>74</v>
      </c>
      <c r="BR127" t="s">
        <v>95</v>
      </c>
      <c r="BS127" t="s">
        <v>1234</v>
      </c>
      <c r="BT127" t="str">
        <f>HYPERLINK("https%3A%2F%2Fwww.webofscience.com%2Fwos%2Fwoscc%2Ffull-record%2FWOS:A1990BS13A00001","View Full Record in Web of Science")</f>
        <v>View Full Record in Web of Science</v>
      </c>
    </row>
    <row r="128" spans="1:72" x14ac:dyDescent="0.15">
      <c r="A128" t="s">
        <v>569</v>
      </c>
      <c r="B128" t="s">
        <v>1235</v>
      </c>
      <c r="C128" t="s">
        <v>74</v>
      </c>
      <c r="D128" t="s">
        <v>1220</v>
      </c>
      <c r="E128" t="s">
        <v>74</v>
      </c>
      <c r="F128" t="s">
        <v>1235</v>
      </c>
      <c r="G128" t="s">
        <v>74</v>
      </c>
      <c r="H128" t="s">
        <v>74</v>
      </c>
      <c r="I128" t="s">
        <v>1236</v>
      </c>
      <c r="J128" t="s">
        <v>1222</v>
      </c>
      <c r="K128" t="s">
        <v>1223</v>
      </c>
      <c r="L128" t="s">
        <v>74</v>
      </c>
      <c r="M128" t="s">
        <v>77</v>
      </c>
      <c r="N128" t="s">
        <v>575</v>
      </c>
      <c r="O128" t="s">
        <v>1224</v>
      </c>
      <c r="P128" t="s">
        <v>1225</v>
      </c>
      <c r="Q128" t="s">
        <v>1226</v>
      </c>
      <c r="R128" t="s">
        <v>74</v>
      </c>
      <c r="S128" t="s">
        <v>74</v>
      </c>
      <c r="T128" t="s">
        <v>74</v>
      </c>
      <c r="U128" t="s">
        <v>74</v>
      </c>
      <c r="V128" t="s">
        <v>74</v>
      </c>
      <c r="W128" t="s">
        <v>74</v>
      </c>
      <c r="X128" t="s">
        <v>74</v>
      </c>
      <c r="Y128" t="s">
        <v>74</v>
      </c>
      <c r="Z128" t="s">
        <v>74</v>
      </c>
      <c r="AA128" t="s">
        <v>74</v>
      </c>
      <c r="AB128" t="s">
        <v>74</v>
      </c>
      <c r="AC128" t="s">
        <v>74</v>
      </c>
      <c r="AD128" t="s">
        <v>74</v>
      </c>
      <c r="AE128" t="s">
        <v>74</v>
      </c>
      <c r="AF128" t="s">
        <v>74</v>
      </c>
      <c r="AG128">
        <v>0</v>
      </c>
      <c r="AH128">
        <v>9</v>
      </c>
      <c r="AI128">
        <v>9</v>
      </c>
      <c r="AJ128">
        <v>0</v>
      </c>
      <c r="AK128">
        <v>1</v>
      </c>
      <c r="AL128" t="s">
        <v>1006</v>
      </c>
      <c r="AM128" t="s">
        <v>1007</v>
      </c>
      <c r="AN128" t="s">
        <v>1007</v>
      </c>
      <c r="AO128" t="s">
        <v>74</v>
      </c>
      <c r="AP128" t="s">
        <v>74</v>
      </c>
      <c r="AQ128" t="s">
        <v>1229</v>
      </c>
      <c r="AR128" t="s">
        <v>1230</v>
      </c>
      <c r="AS128" t="s">
        <v>74</v>
      </c>
      <c r="AT128" t="s">
        <v>74</v>
      </c>
      <c r="AU128">
        <v>1990</v>
      </c>
      <c r="AV128">
        <v>308</v>
      </c>
      <c r="AW128" t="s">
        <v>74</v>
      </c>
      <c r="AX128" t="s">
        <v>74</v>
      </c>
      <c r="AY128" t="s">
        <v>74</v>
      </c>
      <c r="AZ128" t="s">
        <v>74</v>
      </c>
      <c r="BA128" t="s">
        <v>74</v>
      </c>
      <c r="BB128">
        <v>11</v>
      </c>
      <c r="BC128">
        <v>28</v>
      </c>
      <c r="BD128" t="s">
        <v>74</v>
      </c>
      <c r="BE128" t="s">
        <v>74</v>
      </c>
      <c r="BF128" t="s">
        <v>74</v>
      </c>
      <c r="BG128" t="s">
        <v>74</v>
      </c>
      <c r="BH128" t="s">
        <v>74</v>
      </c>
      <c r="BI128">
        <v>18</v>
      </c>
      <c r="BJ128" t="s">
        <v>1231</v>
      </c>
      <c r="BK128" t="s">
        <v>583</v>
      </c>
      <c r="BL128" t="s">
        <v>1232</v>
      </c>
      <c r="BM128" t="s">
        <v>1233</v>
      </c>
      <c r="BN128" t="s">
        <v>74</v>
      </c>
      <c r="BO128" t="s">
        <v>74</v>
      </c>
      <c r="BP128" t="s">
        <v>74</v>
      </c>
      <c r="BQ128" t="s">
        <v>74</v>
      </c>
      <c r="BR128" t="s">
        <v>95</v>
      </c>
      <c r="BS128" t="s">
        <v>1237</v>
      </c>
      <c r="BT128" t="str">
        <f>HYPERLINK("https%3A%2F%2Fwww.webofscience.com%2Fwos%2Fwoscc%2Ffull-record%2FWOS:A1990BS13A00002","View Full Record in Web of Science")</f>
        <v>View Full Record in Web of Science</v>
      </c>
    </row>
    <row r="129" spans="1:72" x14ac:dyDescent="0.15">
      <c r="A129" t="s">
        <v>569</v>
      </c>
      <c r="B129" t="s">
        <v>1238</v>
      </c>
      <c r="C129" t="s">
        <v>74</v>
      </c>
      <c r="D129" t="s">
        <v>1220</v>
      </c>
      <c r="E129" t="s">
        <v>74</v>
      </c>
      <c r="F129" t="s">
        <v>1238</v>
      </c>
      <c r="G129" t="s">
        <v>74</v>
      </c>
      <c r="H129" t="s">
        <v>74</v>
      </c>
      <c r="I129" t="s">
        <v>1239</v>
      </c>
      <c r="J129" t="s">
        <v>1222</v>
      </c>
      <c r="K129" t="s">
        <v>1223</v>
      </c>
      <c r="L129" t="s">
        <v>74</v>
      </c>
      <c r="M129" t="s">
        <v>77</v>
      </c>
      <c r="N129" t="s">
        <v>575</v>
      </c>
      <c r="O129" t="s">
        <v>1224</v>
      </c>
      <c r="P129" t="s">
        <v>1225</v>
      </c>
      <c r="Q129" t="s">
        <v>1226</v>
      </c>
      <c r="R129" t="s">
        <v>74</v>
      </c>
      <c r="S129" t="s">
        <v>74</v>
      </c>
      <c r="T129" t="s">
        <v>74</v>
      </c>
      <c r="U129" t="s">
        <v>74</v>
      </c>
      <c r="V129" t="s">
        <v>74</v>
      </c>
      <c r="W129" t="s">
        <v>74</v>
      </c>
      <c r="X129" t="s">
        <v>74</v>
      </c>
      <c r="Y129" t="s">
        <v>74</v>
      </c>
      <c r="Z129" t="s">
        <v>74</v>
      </c>
      <c r="AA129" t="s">
        <v>1240</v>
      </c>
      <c r="AB129" t="s">
        <v>1241</v>
      </c>
      <c r="AC129" t="s">
        <v>74</v>
      </c>
      <c r="AD129" t="s">
        <v>74</v>
      </c>
      <c r="AE129" t="s">
        <v>74</v>
      </c>
      <c r="AF129" t="s">
        <v>74</v>
      </c>
      <c r="AG129">
        <v>0</v>
      </c>
      <c r="AH129">
        <v>64</v>
      </c>
      <c r="AI129">
        <v>67</v>
      </c>
      <c r="AJ129">
        <v>0</v>
      </c>
      <c r="AK129">
        <v>2</v>
      </c>
      <c r="AL129" t="s">
        <v>1006</v>
      </c>
      <c r="AM129" t="s">
        <v>1007</v>
      </c>
      <c r="AN129" t="s">
        <v>1007</v>
      </c>
      <c r="AO129" t="s">
        <v>74</v>
      </c>
      <c r="AP129" t="s">
        <v>74</v>
      </c>
      <c r="AQ129" t="s">
        <v>1229</v>
      </c>
      <c r="AR129" t="s">
        <v>1230</v>
      </c>
      <c r="AS129" t="s">
        <v>74</v>
      </c>
      <c r="AT129" t="s">
        <v>74</v>
      </c>
      <c r="AU129">
        <v>1990</v>
      </c>
      <c r="AV129">
        <v>308</v>
      </c>
      <c r="AW129" t="s">
        <v>74</v>
      </c>
      <c r="AX129" t="s">
        <v>74</v>
      </c>
      <c r="AY129" t="s">
        <v>74</v>
      </c>
      <c r="AZ129" t="s">
        <v>74</v>
      </c>
      <c r="BA129" t="s">
        <v>74</v>
      </c>
      <c r="BB129">
        <v>29</v>
      </c>
      <c r="BC129">
        <v>62</v>
      </c>
      <c r="BD129" t="s">
        <v>74</v>
      </c>
      <c r="BE129" t="s">
        <v>74</v>
      </c>
      <c r="BF129" t="s">
        <v>74</v>
      </c>
      <c r="BG129" t="s">
        <v>74</v>
      </c>
      <c r="BH129" t="s">
        <v>74</v>
      </c>
      <c r="BI129">
        <v>34</v>
      </c>
      <c r="BJ129" t="s">
        <v>1231</v>
      </c>
      <c r="BK129" t="s">
        <v>583</v>
      </c>
      <c r="BL129" t="s">
        <v>1232</v>
      </c>
      <c r="BM129" t="s">
        <v>1233</v>
      </c>
      <c r="BN129" t="s">
        <v>74</v>
      </c>
      <c r="BO129" t="s">
        <v>74</v>
      </c>
      <c r="BP129" t="s">
        <v>74</v>
      </c>
      <c r="BQ129" t="s">
        <v>74</v>
      </c>
      <c r="BR129" t="s">
        <v>95</v>
      </c>
      <c r="BS129" t="s">
        <v>1242</v>
      </c>
      <c r="BT129" t="str">
        <f>HYPERLINK("https%3A%2F%2Fwww.webofscience.com%2Fwos%2Fwoscc%2Ffull-record%2FWOS:A1990BS13A00003","View Full Record in Web of Science")</f>
        <v>View Full Record in Web of Science</v>
      </c>
    </row>
    <row r="130" spans="1:72" x14ac:dyDescent="0.15">
      <c r="A130" t="s">
        <v>569</v>
      </c>
      <c r="B130" t="s">
        <v>1243</v>
      </c>
      <c r="C130" t="s">
        <v>74</v>
      </c>
      <c r="D130" t="s">
        <v>1220</v>
      </c>
      <c r="E130" t="s">
        <v>74</v>
      </c>
      <c r="F130" t="s">
        <v>1243</v>
      </c>
      <c r="G130" t="s">
        <v>74</v>
      </c>
      <c r="H130" t="s">
        <v>74</v>
      </c>
      <c r="I130" t="s">
        <v>1244</v>
      </c>
      <c r="J130" t="s">
        <v>1222</v>
      </c>
      <c r="K130" t="s">
        <v>1223</v>
      </c>
      <c r="L130" t="s">
        <v>74</v>
      </c>
      <c r="M130" t="s">
        <v>77</v>
      </c>
      <c r="N130" t="s">
        <v>575</v>
      </c>
      <c r="O130" t="s">
        <v>1224</v>
      </c>
      <c r="P130" t="s">
        <v>1225</v>
      </c>
      <c r="Q130" t="s">
        <v>1226</v>
      </c>
      <c r="R130" t="s">
        <v>74</v>
      </c>
      <c r="S130" t="s">
        <v>74</v>
      </c>
      <c r="T130" t="s">
        <v>74</v>
      </c>
      <c r="U130" t="s">
        <v>74</v>
      </c>
      <c r="V130" t="s">
        <v>74</v>
      </c>
      <c r="W130" t="s">
        <v>74</v>
      </c>
      <c r="X130" t="s">
        <v>74</v>
      </c>
      <c r="Y130" t="s">
        <v>74</v>
      </c>
      <c r="Z130" t="s">
        <v>74</v>
      </c>
      <c r="AA130" t="s">
        <v>74</v>
      </c>
      <c r="AB130" t="s">
        <v>74</v>
      </c>
      <c r="AC130" t="s">
        <v>74</v>
      </c>
      <c r="AD130" t="s">
        <v>74</v>
      </c>
      <c r="AE130" t="s">
        <v>74</v>
      </c>
      <c r="AF130" t="s">
        <v>74</v>
      </c>
      <c r="AG130">
        <v>0</v>
      </c>
      <c r="AH130">
        <v>43</v>
      </c>
      <c r="AI130">
        <v>45</v>
      </c>
      <c r="AJ130">
        <v>0</v>
      </c>
      <c r="AK130">
        <v>0</v>
      </c>
      <c r="AL130" t="s">
        <v>1006</v>
      </c>
      <c r="AM130" t="s">
        <v>1007</v>
      </c>
      <c r="AN130" t="s">
        <v>1007</v>
      </c>
      <c r="AO130" t="s">
        <v>74</v>
      </c>
      <c r="AP130" t="s">
        <v>74</v>
      </c>
      <c r="AQ130" t="s">
        <v>1229</v>
      </c>
      <c r="AR130" t="s">
        <v>1230</v>
      </c>
      <c r="AS130" t="s">
        <v>74</v>
      </c>
      <c r="AT130" t="s">
        <v>74</v>
      </c>
      <c r="AU130">
        <v>1990</v>
      </c>
      <c r="AV130">
        <v>308</v>
      </c>
      <c r="AW130" t="s">
        <v>74</v>
      </c>
      <c r="AX130" t="s">
        <v>74</v>
      </c>
      <c r="AY130" t="s">
        <v>74</v>
      </c>
      <c r="AZ130" t="s">
        <v>74</v>
      </c>
      <c r="BA130" t="s">
        <v>74</v>
      </c>
      <c r="BB130">
        <v>63</v>
      </c>
      <c r="BC130">
        <v>76</v>
      </c>
      <c r="BD130" t="s">
        <v>74</v>
      </c>
      <c r="BE130" t="s">
        <v>74</v>
      </c>
      <c r="BF130" t="s">
        <v>74</v>
      </c>
      <c r="BG130" t="s">
        <v>74</v>
      </c>
      <c r="BH130" t="s">
        <v>74</v>
      </c>
      <c r="BI130">
        <v>14</v>
      </c>
      <c r="BJ130" t="s">
        <v>1231</v>
      </c>
      <c r="BK130" t="s">
        <v>583</v>
      </c>
      <c r="BL130" t="s">
        <v>1232</v>
      </c>
      <c r="BM130" t="s">
        <v>1233</v>
      </c>
      <c r="BN130" t="s">
        <v>74</v>
      </c>
      <c r="BO130" t="s">
        <v>74</v>
      </c>
      <c r="BP130" t="s">
        <v>74</v>
      </c>
      <c r="BQ130" t="s">
        <v>74</v>
      </c>
      <c r="BR130" t="s">
        <v>95</v>
      </c>
      <c r="BS130" t="s">
        <v>1245</v>
      </c>
      <c r="BT130" t="str">
        <f>HYPERLINK("https%3A%2F%2Fwww.webofscience.com%2Fwos%2Fwoscc%2Ffull-record%2FWOS:A1990BS13A00004","View Full Record in Web of Science")</f>
        <v>View Full Record in Web of Science</v>
      </c>
    </row>
    <row r="131" spans="1:72" x14ac:dyDescent="0.15">
      <c r="A131" t="s">
        <v>569</v>
      </c>
      <c r="B131" t="s">
        <v>1246</v>
      </c>
      <c r="C131" t="s">
        <v>74</v>
      </c>
      <c r="D131" t="s">
        <v>1220</v>
      </c>
      <c r="E131" t="s">
        <v>74</v>
      </c>
      <c r="F131" t="s">
        <v>1246</v>
      </c>
      <c r="G131" t="s">
        <v>74</v>
      </c>
      <c r="H131" t="s">
        <v>74</v>
      </c>
      <c r="I131" t="s">
        <v>1247</v>
      </c>
      <c r="J131" t="s">
        <v>1222</v>
      </c>
      <c r="K131" t="s">
        <v>1223</v>
      </c>
      <c r="L131" t="s">
        <v>74</v>
      </c>
      <c r="M131" t="s">
        <v>77</v>
      </c>
      <c r="N131" t="s">
        <v>575</v>
      </c>
      <c r="O131" t="s">
        <v>1224</v>
      </c>
      <c r="P131" t="s">
        <v>1225</v>
      </c>
      <c r="Q131" t="s">
        <v>1226</v>
      </c>
      <c r="R131" t="s">
        <v>74</v>
      </c>
      <c r="S131" t="s">
        <v>74</v>
      </c>
      <c r="T131" t="s">
        <v>74</v>
      </c>
      <c r="U131" t="s">
        <v>74</v>
      </c>
      <c r="V131" t="s">
        <v>74</v>
      </c>
      <c r="W131" t="s">
        <v>74</v>
      </c>
      <c r="X131" t="s">
        <v>74</v>
      </c>
      <c r="Y131" t="s">
        <v>74</v>
      </c>
      <c r="Z131" t="s">
        <v>74</v>
      </c>
      <c r="AA131" t="s">
        <v>74</v>
      </c>
      <c r="AB131" t="s">
        <v>74</v>
      </c>
      <c r="AC131" t="s">
        <v>74</v>
      </c>
      <c r="AD131" t="s">
        <v>74</v>
      </c>
      <c r="AE131" t="s">
        <v>74</v>
      </c>
      <c r="AF131" t="s">
        <v>74</v>
      </c>
      <c r="AG131">
        <v>0</v>
      </c>
      <c r="AH131">
        <v>21</v>
      </c>
      <c r="AI131">
        <v>21</v>
      </c>
      <c r="AJ131">
        <v>0</v>
      </c>
      <c r="AK131">
        <v>0</v>
      </c>
      <c r="AL131" t="s">
        <v>1006</v>
      </c>
      <c r="AM131" t="s">
        <v>1007</v>
      </c>
      <c r="AN131" t="s">
        <v>1007</v>
      </c>
      <c r="AO131" t="s">
        <v>74</v>
      </c>
      <c r="AP131" t="s">
        <v>74</v>
      </c>
      <c r="AQ131" t="s">
        <v>1229</v>
      </c>
      <c r="AR131" t="s">
        <v>1230</v>
      </c>
      <c r="AS131" t="s">
        <v>74</v>
      </c>
      <c r="AT131" t="s">
        <v>74</v>
      </c>
      <c r="AU131">
        <v>1990</v>
      </c>
      <c r="AV131">
        <v>308</v>
      </c>
      <c r="AW131" t="s">
        <v>74</v>
      </c>
      <c r="AX131" t="s">
        <v>74</v>
      </c>
      <c r="AY131" t="s">
        <v>74</v>
      </c>
      <c r="AZ131" t="s">
        <v>74</v>
      </c>
      <c r="BA131" t="s">
        <v>74</v>
      </c>
      <c r="BB131">
        <v>77</v>
      </c>
      <c r="BC131">
        <v>94</v>
      </c>
      <c r="BD131" t="s">
        <v>74</v>
      </c>
      <c r="BE131" t="s">
        <v>74</v>
      </c>
      <c r="BF131" t="s">
        <v>74</v>
      </c>
      <c r="BG131" t="s">
        <v>74</v>
      </c>
      <c r="BH131" t="s">
        <v>74</v>
      </c>
      <c r="BI131">
        <v>18</v>
      </c>
      <c r="BJ131" t="s">
        <v>1231</v>
      </c>
      <c r="BK131" t="s">
        <v>583</v>
      </c>
      <c r="BL131" t="s">
        <v>1232</v>
      </c>
      <c r="BM131" t="s">
        <v>1233</v>
      </c>
      <c r="BN131" t="s">
        <v>74</v>
      </c>
      <c r="BO131" t="s">
        <v>74</v>
      </c>
      <c r="BP131" t="s">
        <v>74</v>
      </c>
      <c r="BQ131" t="s">
        <v>74</v>
      </c>
      <c r="BR131" t="s">
        <v>95</v>
      </c>
      <c r="BS131" t="s">
        <v>1248</v>
      </c>
      <c r="BT131" t="str">
        <f>HYPERLINK("https%3A%2F%2Fwww.webofscience.com%2Fwos%2Fwoscc%2Ffull-record%2FWOS:A1990BS13A00005","View Full Record in Web of Science")</f>
        <v>View Full Record in Web of Science</v>
      </c>
    </row>
    <row r="132" spans="1:72" x14ac:dyDescent="0.15">
      <c r="A132" t="s">
        <v>569</v>
      </c>
      <c r="B132" t="s">
        <v>1249</v>
      </c>
      <c r="C132" t="s">
        <v>74</v>
      </c>
      <c r="D132" t="s">
        <v>1220</v>
      </c>
      <c r="E132" t="s">
        <v>74</v>
      </c>
      <c r="F132" t="s">
        <v>1249</v>
      </c>
      <c r="G132" t="s">
        <v>74</v>
      </c>
      <c r="H132" t="s">
        <v>74</v>
      </c>
      <c r="I132" t="s">
        <v>1250</v>
      </c>
      <c r="J132" t="s">
        <v>1222</v>
      </c>
      <c r="K132" t="s">
        <v>1223</v>
      </c>
      <c r="L132" t="s">
        <v>74</v>
      </c>
      <c r="M132" t="s">
        <v>77</v>
      </c>
      <c r="N132" t="s">
        <v>575</v>
      </c>
      <c r="O132" t="s">
        <v>1224</v>
      </c>
      <c r="P132" t="s">
        <v>1225</v>
      </c>
      <c r="Q132" t="s">
        <v>1226</v>
      </c>
      <c r="R132" t="s">
        <v>74</v>
      </c>
      <c r="S132" t="s">
        <v>74</v>
      </c>
      <c r="T132" t="s">
        <v>74</v>
      </c>
      <c r="U132" t="s">
        <v>74</v>
      </c>
      <c r="V132" t="s">
        <v>74</v>
      </c>
      <c r="W132" t="s">
        <v>74</v>
      </c>
      <c r="X132" t="s">
        <v>74</v>
      </c>
      <c r="Y132" t="s">
        <v>74</v>
      </c>
      <c r="Z132" t="s">
        <v>74</v>
      </c>
      <c r="AA132" t="s">
        <v>74</v>
      </c>
      <c r="AB132" t="s">
        <v>74</v>
      </c>
      <c r="AC132" t="s">
        <v>74</v>
      </c>
      <c r="AD132" t="s">
        <v>74</v>
      </c>
      <c r="AE132" t="s">
        <v>74</v>
      </c>
      <c r="AF132" t="s">
        <v>74</v>
      </c>
      <c r="AG132">
        <v>0</v>
      </c>
      <c r="AH132">
        <v>12</v>
      </c>
      <c r="AI132">
        <v>12</v>
      </c>
      <c r="AJ132">
        <v>0</v>
      </c>
      <c r="AK132">
        <v>2</v>
      </c>
      <c r="AL132" t="s">
        <v>1006</v>
      </c>
      <c r="AM132" t="s">
        <v>1007</v>
      </c>
      <c r="AN132" t="s">
        <v>1007</v>
      </c>
      <c r="AO132" t="s">
        <v>74</v>
      </c>
      <c r="AP132" t="s">
        <v>74</v>
      </c>
      <c r="AQ132" t="s">
        <v>1229</v>
      </c>
      <c r="AR132" t="s">
        <v>1230</v>
      </c>
      <c r="AS132" t="s">
        <v>74</v>
      </c>
      <c r="AT132" t="s">
        <v>74</v>
      </c>
      <c r="AU132">
        <v>1990</v>
      </c>
      <c r="AV132">
        <v>308</v>
      </c>
      <c r="AW132" t="s">
        <v>74</v>
      </c>
      <c r="AX132" t="s">
        <v>74</v>
      </c>
      <c r="AY132" t="s">
        <v>74</v>
      </c>
      <c r="AZ132" t="s">
        <v>74</v>
      </c>
      <c r="BA132" t="s">
        <v>74</v>
      </c>
      <c r="BB132">
        <v>95</v>
      </c>
      <c r="BC132">
        <v>118</v>
      </c>
      <c r="BD132" t="s">
        <v>74</v>
      </c>
      <c r="BE132" t="s">
        <v>74</v>
      </c>
      <c r="BF132" t="s">
        <v>74</v>
      </c>
      <c r="BG132" t="s">
        <v>74</v>
      </c>
      <c r="BH132" t="s">
        <v>74</v>
      </c>
      <c r="BI132">
        <v>24</v>
      </c>
      <c r="BJ132" t="s">
        <v>1231</v>
      </c>
      <c r="BK132" t="s">
        <v>583</v>
      </c>
      <c r="BL132" t="s">
        <v>1232</v>
      </c>
      <c r="BM132" t="s">
        <v>1233</v>
      </c>
      <c r="BN132" t="s">
        <v>74</v>
      </c>
      <c r="BO132" t="s">
        <v>74</v>
      </c>
      <c r="BP132" t="s">
        <v>74</v>
      </c>
      <c r="BQ132" t="s">
        <v>74</v>
      </c>
      <c r="BR132" t="s">
        <v>95</v>
      </c>
      <c r="BS132" t="s">
        <v>1251</v>
      </c>
      <c r="BT132" t="str">
        <f>HYPERLINK("https%3A%2F%2Fwww.webofscience.com%2Fwos%2Fwoscc%2Ffull-record%2FWOS:A1990BS13A00006","View Full Record in Web of Science")</f>
        <v>View Full Record in Web of Science</v>
      </c>
    </row>
    <row r="133" spans="1:72" x14ac:dyDescent="0.15">
      <c r="A133" t="s">
        <v>569</v>
      </c>
      <c r="B133" t="s">
        <v>1252</v>
      </c>
      <c r="C133" t="s">
        <v>74</v>
      </c>
      <c r="D133" t="s">
        <v>1220</v>
      </c>
      <c r="E133" t="s">
        <v>74</v>
      </c>
      <c r="F133" t="s">
        <v>1252</v>
      </c>
      <c r="G133" t="s">
        <v>74</v>
      </c>
      <c r="H133" t="s">
        <v>74</v>
      </c>
      <c r="I133" t="s">
        <v>1253</v>
      </c>
      <c r="J133" t="s">
        <v>1222</v>
      </c>
      <c r="K133" t="s">
        <v>1223</v>
      </c>
      <c r="L133" t="s">
        <v>74</v>
      </c>
      <c r="M133" t="s">
        <v>77</v>
      </c>
      <c r="N133" t="s">
        <v>575</v>
      </c>
      <c r="O133" t="s">
        <v>1224</v>
      </c>
      <c r="P133" t="s">
        <v>1225</v>
      </c>
      <c r="Q133" t="s">
        <v>1226</v>
      </c>
      <c r="R133" t="s">
        <v>74</v>
      </c>
      <c r="S133" t="s">
        <v>74</v>
      </c>
      <c r="T133" t="s">
        <v>74</v>
      </c>
      <c r="U133" t="s">
        <v>74</v>
      </c>
      <c r="V133" t="s">
        <v>74</v>
      </c>
      <c r="W133" t="s">
        <v>74</v>
      </c>
      <c r="X133" t="s">
        <v>74</v>
      </c>
      <c r="Y133" t="s">
        <v>74</v>
      </c>
      <c r="Z133" t="s">
        <v>74</v>
      </c>
      <c r="AA133" t="s">
        <v>74</v>
      </c>
      <c r="AB133" t="s">
        <v>74</v>
      </c>
      <c r="AC133" t="s">
        <v>74</v>
      </c>
      <c r="AD133" t="s">
        <v>74</v>
      </c>
      <c r="AE133" t="s">
        <v>74</v>
      </c>
      <c r="AF133" t="s">
        <v>74</v>
      </c>
      <c r="AG133">
        <v>0</v>
      </c>
      <c r="AH133">
        <v>8</v>
      </c>
      <c r="AI133">
        <v>9</v>
      </c>
      <c r="AJ133">
        <v>0</v>
      </c>
      <c r="AK133">
        <v>0</v>
      </c>
      <c r="AL133" t="s">
        <v>1006</v>
      </c>
      <c r="AM133" t="s">
        <v>1007</v>
      </c>
      <c r="AN133" t="s">
        <v>1007</v>
      </c>
      <c r="AO133" t="s">
        <v>74</v>
      </c>
      <c r="AP133" t="s">
        <v>74</v>
      </c>
      <c r="AQ133" t="s">
        <v>1229</v>
      </c>
      <c r="AR133" t="s">
        <v>1230</v>
      </c>
      <c r="AS133" t="s">
        <v>74</v>
      </c>
      <c r="AT133" t="s">
        <v>74</v>
      </c>
      <c r="AU133">
        <v>1990</v>
      </c>
      <c r="AV133">
        <v>308</v>
      </c>
      <c r="AW133" t="s">
        <v>74</v>
      </c>
      <c r="AX133" t="s">
        <v>74</v>
      </c>
      <c r="AY133" t="s">
        <v>74</v>
      </c>
      <c r="AZ133" t="s">
        <v>74</v>
      </c>
      <c r="BA133" t="s">
        <v>74</v>
      </c>
      <c r="BB133">
        <v>119</v>
      </c>
      <c r="BC133">
        <v>130</v>
      </c>
      <c r="BD133" t="s">
        <v>74</v>
      </c>
      <c r="BE133" t="s">
        <v>74</v>
      </c>
      <c r="BF133" t="s">
        <v>74</v>
      </c>
      <c r="BG133" t="s">
        <v>74</v>
      </c>
      <c r="BH133" t="s">
        <v>74</v>
      </c>
      <c r="BI133">
        <v>12</v>
      </c>
      <c r="BJ133" t="s">
        <v>1231</v>
      </c>
      <c r="BK133" t="s">
        <v>583</v>
      </c>
      <c r="BL133" t="s">
        <v>1232</v>
      </c>
      <c r="BM133" t="s">
        <v>1233</v>
      </c>
      <c r="BN133" t="s">
        <v>74</v>
      </c>
      <c r="BO133" t="s">
        <v>74</v>
      </c>
      <c r="BP133" t="s">
        <v>74</v>
      </c>
      <c r="BQ133" t="s">
        <v>74</v>
      </c>
      <c r="BR133" t="s">
        <v>95</v>
      </c>
      <c r="BS133" t="s">
        <v>1254</v>
      </c>
      <c r="BT133" t="str">
        <f>HYPERLINK("https%3A%2F%2Fwww.webofscience.com%2Fwos%2Fwoscc%2Ffull-record%2FWOS:A1990BS13A00007","View Full Record in Web of Science")</f>
        <v>View Full Record in Web of Science</v>
      </c>
    </row>
    <row r="134" spans="1:72" x14ac:dyDescent="0.15">
      <c r="A134" t="s">
        <v>569</v>
      </c>
      <c r="B134" t="s">
        <v>1255</v>
      </c>
      <c r="C134" t="s">
        <v>74</v>
      </c>
      <c r="D134" t="s">
        <v>1220</v>
      </c>
      <c r="E134" t="s">
        <v>74</v>
      </c>
      <c r="F134" t="s">
        <v>1255</v>
      </c>
      <c r="G134" t="s">
        <v>74</v>
      </c>
      <c r="H134" t="s">
        <v>74</v>
      </c>
      <c r="I134" t="s">
        <v>1256</v>
      </c>
      <c r="J134" t="s">
        <v>1222</v>
      </c>
      <c r="K134" t="s">
        <v>1223</v>
      </c>
      <c r="L134" t="s">
        <v>74</v>
      </c>
      <c r="M134" t="s">
        <v>77</v>
      </c>
      <c r="N134" t="s">
        <v>575</v>
      </c>
      <c r="O134" t="s">
        <v>1224</v>
      </c>
      <c r="P134" t="s">
        <v>1225</v>
      </c>
      <c r="Q134" t="s">
        <v>1226</v>
      </c>
      <c r="R134" t="s">
        <v>74</v>
      </c>
      <c r="S134" t="s">
        <v>74</v>
      </c>
      <c r="T134" t="s">
        <v>74</v>
      </c>
      <c r="U134" t="s">
        <v>74</v>
      </c>
      <c r="V134" t="s">
        <v>74</v>
      </c>
      <c r="W134" t="s">
        <v>74</v>
      </c>
      <c r="X134" t="s">
        <v>74</v>
      </c>
      <c r="Y134" t="s">
        <v>74</v>
      </c>
      <c r="Z134" t="s">
        <v>74</v>
      </c>
      <c r="AA134" t="s">
        <v>1257</v>
      </c>
      <c r="AB134" t="s">
        <v>1258</v>
      </c>
      <c r="AC134" t="s">
        <v>74</v>
      </c>
      <c r="AD134" t="s">
        <v>74</v>
      </c>
      <c r="AE134" t="s">
        <v>74</v>
      </c>
      <c r="AF134" t="s">
        <v>74</v>
      </c>
      <c r="AG134">
        <v>0</v>
      </c>
      <c r="AH134">
        <v>16</v>
      </c>
      <c r="AI134">
        <v>17</v>
      </c>
      <c r="AJ134">
        <v>0</v>
      </c>
      <c r="AK134">
        <v>0</v>
      </c>
      <c r="AL134" t="s">
        <v>1006</v>
      </c>
      <c r="AM134" t="s">
        <v>1007</v>
      </c>
      <c r="AN134" t="s">
        <v>1007</v>
      </c>
      <c r="AO134" t="s">
        <v>74</v>
      </c>
      <c r="AP134" t="s">
        <v>74</v>
      </c>
      <c r="AQ134" t="s">
        <v>1229</v>
      </c>
      <c r="AR134" t="s">
        <v>1230</v>
      </c>
      <c r="AS134" t="s">
        <v>74</v>
      </c>
      <c r="AT134" t="s">
        <v>74</v>
      </c>
      <c r="AU134">
        <v>1990</v>
      </c>
      <c r="AV134">
        <v>308</v>
      </c>
      <c r="AW134" t="s">
        <v>74</v>
      </c>
      <c r="AX134" t="s">
        <v>74</v>
      </c>
      <c r="AY134" t="s">
        <v>74</v>
      </c>
      <c r="AZ134" t="s">
        <v>74</v>
      </c>
      <c r="BA134" t="s">
        <v>74</v>
      </c>
      <c r="BB134">
        <v>131</v>
      </c>
      <c r="BC134">
        <v>161</v>
      </c>
      <c r="BD134" t="s">
        <v>74</v>
      </c>
      <c r="BE134" t="s">
        <v>74</v>
      </c>
      <c r="BF134" t="s">
        <v>74</v>
      </c>
      <c r="BG134" t="s">
        <v>74</v>
      </c>
      <c r="BH134" t="s">
        <v>74</v>
      </c>
      <c r="BI134">
        <v>31</v>
      </c>
      <c r="BJ134" t="s">
        <v>1231</v>
      </c>
      <c r="BK134" t="s">
        <v>583</v>
      </c>
      <c r="BL134" t="s">
        <v>1232</v>
      </c>
      <c r="BM134" t="s">
        <v>1233</v>
      </c>
      <c r="BN134" t="s">
        <v>74</v>
      </c>
      <c r="BO134" t="s">
        <v>74</v>
      </c>
      <c r="BP134" t="s">
        <v>74</v>
      </c>
      <c r="BQ134" t="s">
        <v>74</v>
      </c>
      <c r="BR134" t="s">
        <v>95</v>
      </c>
      <c r="BS134" t="s">
        <v>1259</v>
      </c>
      <c r="BT134" t="str">
        <f>HYPERLINK("https%3A%2F%2Fwww.webofscience.com%2Fwos%2Fwoscc%2Ffull-record%2FWOS:A1990BS13A00008","View Full Record in Web of Science")</f>
        <v>View Full Record in Web of Science</v>
      </c>
    </row>
    <row r="135" spans="1:72" x14ac:dyDescent="0.15">
      <c r="A135" t="s">
        <v>569</v>
      </c>
      <c r="B135" t="s">
        <v>1260</v>
      </c>
      <c r="C135" t="s">
        <v>74</v>
      </c>
      <c r="D135" t="s">
        <v>1220</v>
      </c>
      <c r="E135" t="s">
        <v>74</v>
      </c>
      <c r="F135" t="s">
        <v>1260</v>
      </c>
      <c r="G135" t="s">
        <v>74</v>
      </c>
      <c r="H135" t="s">
        <v>74</v>
      </c>
      <c r="I135" t="s">
        <v>1261</v>
      </c>
      <c r="J135" t="s">
        <v>1222</v>
      </c>
      <c r="K135" t="s">
        <v>1223</v>
      </c>
      <c r="L135" t="s">
        <v>74</v>
      </c>
      <c r="M135" t="s">
        <v>77</v>
      </c>
      <c r="N135" t="s">
        <v>575</v>
      </c>
      <c r="O135" t="s">
        <v>1224</v>
      </c>
      <c r="P135" t="s">
        <v>1225</v>
      </c>
      <c r="Q135" t="s">
        <v>1226</v>
      </c>
      <c r="R135" t="s">
        <v>74</v>
      </c>
      <c r="S135" t="s">
        <v>74</v>
      </c>
      <c r="T135" t="s">
        <v>74</v>
      </c>
      <c r="U135" t="s">
        <v>74</v>
      </c>
      <c r="V135" t="s">
        <v>74</v>
      </c>
      <c r="W135" t="s">
        <v>74</v>
      </c>
      <c r="X135" t="s">
        <v>74</v>
      </c>
      <c r="Y135" t="s">
        <v>74</v>
      </c>
      <c r="Z135" t="s">
        <v>74</v>
      </c>
      <c r="AA135" t="s">
        <v>74</v>
      </c>
      <c r="AB135" t="s">
        <v>74</v>
      </c>
      <c r="AC135" t="s">
        <v>74</v>
      </c>
      <c r="AD135" t="s">
        <v>74</v>
      </c>
      <c r="AE135" t="s">
        <v>74</v>
      </c>
      <c r="AF135" t="s">
        <v>74</v>
      </c>
      <c r="AG135">
        <v>0</v>
      </c>
      <c r="AH135">
        <v>2</v>
      </c>
      <c r="AI135">
        <v>2</v>
      </c>
      <c r="AJ135">
        <v>0</v>
      </c>
      <c r="AK135">
        <v>0</v>
      </c>
      <c r="AL135" t="s">
        <v>1006</v>
      </c>
      <c r="AM135" t="s">
        <v>1007</v>
      </c>
      <c r="AN135" t="s">
        <v>1007</v>
      </c>
      <c r="AO135" t="s">
        <v>74</v>
      </c>
      <c r="AP135" t="s">
        <v>74</v>
      </c>
      <c r="AQ135" t="s">
        <v>1229</v>
      </c>
      <c r="AR135" t="s">
        <v>1230</v>
      </c>
      <c r="AS135" t="s">
        <v>74</v>
      </c>
      <c r="AT135" t="s">
        <v>74</v>
      </c>
      <c r="AU135">
        <v>1990</v>
      </c>
      <c r="AV135">
        <v>308</v>
      </c>
      <c r="AW135" t="s">
        <v>74</v>
      </c>
      <c r="AX135" t="s">
        <v>74</v>
      </c>
      <c r="AY135" t="s">
        <v>74</v>
      </c>
      <c r="AZ135" t="s">
        <v>74</v>
      </c>
      <c r="BA135" t="s">
        <v>74</v>
      </c>
      <c r="BB135">
        <v>163</v>
      </c>
      <c r="BC135">
        <v>169</v>
      </c>
      <c r="BD135" t="s">
        <v>74</v>
      </c>
      <c r="BE135" t="s">
        <v>74</v>
      </c>
      <c r="BF135" t="s">
        <v>74</v>
      </c>
      <c r="BG135" t="s">
        <v>74</v>
      </c>
      <c r="BH135" t="s">
        <v>74</v>
      </c>
      <c r="BI135">
        <v>7</v>
      </c>
      <c r="BJ135" t="s">
        <v>1231</v>
      </c>
      <c r="BK135" t="s">
        <v>583</v>
      </c>
      <c r="BL135" t="s">
        <v>1232</v>
      </c>
      <c r="BM135" t="s">
        <v>1233</v>
      </c>
      <c r="BN135" t="s">
        <v>74</v>
      </c>
      <c r="BO135" t="s">
        <v>74</v>
      </c>
      <c r="BP135" t="s">
        <v>74</v>
      </c>
      <c r="BQ135" t="s">
        <v>74</v>
      </c>
      <c r="BR135" t="s">
        <v>95</v>
      </c>
      <c r="BS135" t="s">
        <v>1262</v>
      </c>
      <c r="BT135" t="str">
        <f>HYPERLINK("https%3A%2F%2Fwww.webofscience.com%2Fwos%2Fwoscc%2Ffull-record%2FWOS:A1990BS13A00009","View Full Record in Web of Science")</f>
        <v>View Full Record in Web of Science</v>
      </c>
    </row>
    <row r="136" spans="1:72" x14ac:dyDescent="0.15">
      <c r="A136" t="s">
        <v>569</v>
      </c>
      <c r="B136" t="s">
        <v>1263</v>
      </c>
      <c r="C136" t="s">
        <v>74</v>
      </c>
      <c r="D136" t="s">
        <v>1220</v>
      </c>
      <c r="E136" t="s">
        <v>74</v>
      </c>
      <c r="F136" t="s">
        <v>1263</v>
      </c>
      <c r="G136" t="s">
        <v>74</v>
      </c>
      <c r="H136" t="s">
        <v>74</v>
      </c>
      <c r="I136" t="s">
        <v>1264</v>
      </c>
      <c r="J136" t="s">
        <v>1222</v>
      </c>
      <c r="K136" t="s">
        <v>1223</v>
      </c>
      <c r="L136" t="s">
        <v>74</v>
      </c>
      <c r="M136" t="s">
        <v>77</v>
      </c>
      <c r="N136" t="s">
        <v>575</v>
      </c>
      <c r="O136" t="s">
        <v>1224</v>
      </c>
      <c r="P136" t="s">
        <v>1225</v>
      </c>
      <c r="Q136" t="s">
        <v>1226</v>
      </c>
      <c r="R136" t="s">
        <v>74</v>
      </c>
      <c r="S136" t="s">
        <v>74</v>
      </c>
      <c r="T136" t="s">
        <v>74</v>
      </c>
      <c r="U136" t="s">
        <v>74</v>
      </c>
      <c r="V136" t="s">
        <v>74</v>
      </c>
      <c r="W136" t="s">
        <v>74</v>
      </c>
      <c r="X136" t="s">
        <v>74</v>
      </c>
      <c r="Y136" t="s">
        <v>74</v>
      </c>
      <c r="Z136" t="s">
        <v>74</v>
      </c>
      <c r="AA136" t="s">
        <v>74</v>
      </c>
      <c r="AB136" t="s">
        <v>74</v>
      </c>
      <c r="AC136" t="s">
        <v>74</v>
      </c>
      <c r="AD136" t="s">
        <v>74</v>
      </c>
      <c r="AE136" t="s">
        <v>74</v>
      </c>
      <c r="AF136" t="s">
        <v>74</v>
      </c>
      <c r="AG136">
        <v>0</v>
      </c>
      <c r="AH136">
        <v>39</v>
      </c>
      <c r="AI136">
        <v>45</v>
      </c>
      <c r="AJ136">
        <v>0</v>
      </c>
      <c r="AK136">
        <v>6</v>
      </c>
      <c r="AL136" t="s">
        <v>1006</v>
      </c>
      <c r="AM136" t="s">
        <v>1007</v>
      </c>
      <c r="AN136" t="s">
        <v>1007</v>
      </c>
      <c r="AO136" t="s">
        <v>74</v>
      </c>
      <c r="AP136" t="s">
        <v>74</v>
      </c>
      <c r="AQ136" t="s">
        <v>1229</v>
      </c>
      <c r="AR136" t="s">
        <v>1230</v>
      </c>
      <c r="AS136" t="s">
        <v>74</v>
      </c>
      <c r="AT136" t="s">
        <v>74</v>
      </c>
      <c r="AU136">
        <v>1990</v>
      </c>
      <c r="AV136">
        <v>308</v>
      </c>
      <c r="AW136" t="s">
        <v>74</v>
      </c>
      <c r="AX136" t="s">
        <v>74</v>
      </c>
      <c r="AY136" t="s">
        <v>74</v>
      </c>
      <c r="AZ136" t="s">
        <v>74</v>
      </c>
      <c r="BA136" t="s">
        <v>74</v>
      </c>
      <c r="BB136">
        <v>173</v>
      </c>
      <c r="BC136">
        <v>186</v>
      </c>
      <c r="BD136" t="s">
        <v>74</v>
      </c>
      <c r="BE136" t="s">
        <v>74</v>
      </c>
      <c r="BF136" t="s">
        <v>74</v>
      </c>
      <c r="BG136" t="s">
        <v>74</v>
      </c>
      <c r="BH136" t="s">
        <v>74</v>
      </c>
      <c r="BI136">
        <v>14</v>
      </c>
      <c r="BJ136" t="s">
        <v>1231</v>
      </c>
      <c r="BK136" t="s">
        <v>583</v>
      </c>
      <c r="BL136" t="s">
        <v>1232</v>
      </c>
      <c r="BM136" t="s">
        <v>1233</v>
      </c>
      <c r="BN136" t="s">
        <v>74</v>
      </c>
      <c r="BO136" t="s">
        <v>74</v>
      </c>
      <c r="BP136" t="s">
        <v>74</v>
      </c>
      <c r="BQ136" t="s">
        <v>74</v>
      </c>
      <c r="BR136" t="s">
        <v>95</v>
      </c>
      <c r="BS136" t="s">
        <v>1265</v>
      </c>
      <c r="BT136" t="str">
        <f>HYPERLINK("https%3A%2F%2Fwww.webofscience.com%2Fwos%2Fwoscc%2Ffull-record%2FWOS:A1990BS13A00010","View Full Record in Web of Science")</f>
        <v>View Full Record in Web of Science</v>
      </c>
    </row>
    <row r="137" spans="1:72" x14ac:dyDescent="0.15">
      <c r="A137" t="s">
        <v>569</v>
      </c>
      <c r="B137" t="s">
        <v>1266</v>
      </c>
      <c r="C137" t="s">
        <v>74</v>
      </c>
      <c r="D137" t="s">
        <v>1220</v>
      </c>
      <c r="E137" t="s">
        <v>74</v>
      </c>
      <c r="F137" t="s">
        <v>1266</v>
      </c>
      <c r="G137" t="s">
        <v>74</v>
      </c>
      <c r="H137" t="s">
        <v>74</v>
      </c>
      <c r="I137" t="s">
        <v>1267</v>
      </c>
      <c r="J137" t="s">
        <v>1222</v>
      </c>
      <c r="K137" t="s">
        <v>1223</v>
      </c>
      <c r="L137" t="s">
        <v>74</v>
      </c>
      <c r="M137" t="s">
        <v>77</v>
      </c>
      <c r="N137" t="s">
        <v>575</v>
      </c>
      <c r="O137" t="s">
        <v>1224</v>
      </c>
      <c r="P137" t="s">
        <v>1225</v>
      </c>
      <c r="Q137" t="s">
        <v>1226</v>
      </c>
      <c r="R137" t="s">
        <v>74</v>
      </c>
      <c r="S137" t="s">
        <v>74</v>
      </c>
      <c r="T137" t="s">
        <v>74</v>
      </c>
      <c r="U137" t="s">
        <v>74</v>
      </c>
      <c r="V137" t="s">
        <v>74</v>
      </c>
      <c r="W137" t="s">
        <v>74</v>
      </c>
      <c r="X137" t="s">
        <v>74</v>
      </c>
      <c r="Y137" t="s">
        <v>74</v>
      </c>
      <c r="Z137" t="s">
        <v>74</v>
      </c>
      <c r="AA137" t="s">
        <v>74</v>
      </c>
      <c r="AB137" t="s">
        <v>74</v>
      </c>
      <c r="AC137" t="s">
        <v>74</v>
      </c>
      <c r="AD137" t="s">
        <v>74</v>
      </c>
      <c r="AE137" t="s">
        <v>74</v>
      </c>
      <c r="AF137" t="s">
        <v>74</v>
      </c>
      <c r="AG137">
        <v>0</v>
      </c>
      <c r="AH137">
        <v>70</v>
      </c>
      <c r="AI137">
        <v>71</v>
      </c>
      <c r="AJ137">
        <v>0</v>
      </c>
      <c r="AK137">
        <v>5</v>
      </c>
      <c r="AL137" t="s">
        <v>1006</v>
      </c>
      <c r="AM137" t="s">
        <v>1007</v>
      </c>
      <c r="AN137" t="s">
        <v>1007</v>
      </c>
      <c r="AO137" t="s">
        <v>74</v>
      </c>
      <c r="AP137" t="s">
        <v>74</v>
      </c>
      <c r="AQ137" t="s">
        <v>1229</v>
      </c>
      <c r="AR137" t="s">
        <v>1230</v>
      </c>
      <c r="AS137" t="s">
        <v>74</v>
      </c>
      <c r="AT137" t="s">
        <v>74</v>
      </c>
      <c r="AU137">
        <v>1990</v>
      </c>
      <c r="AV137">
        <v>308</v>
      </c>
      <c r="AW137" t="s">
        <v>74</v>
      </c>
      <c r="AX137" t="s">
        <v>74</v>
      </c>
      <c r="AY137" t="s">
        <v>74</v>
      </c>
      <c r="AZ137" t="s">
        <v>74</v>
      </c>
      <c r="BA137" t="s">
        <v>74</v>
      </c>
      <c r="BB137">
        <v>187</v>
      </c>
      <c r="BC137">
        <v>211</v>
      </c>
      <c r="BD137" t="s">
        <v>74</v>
      </c>
      <c r="BE137" t="s">
        <v>74</v>
      </c>
      <c r="BF137" t="s">
        <v>74</v>
      </c>
      <c r="BG137" t="s">
        <v>74</v>
      </c>
      <c r="BH137" t="s">
        <v>74</v>
      </c>
      <c r="BI137">
        <v>25</v>
      </c>
      <c r="BJ137" t="s">
        <v>1231</v>
      </c>
      <c r="BK137" t="s">
        <v>583</v>
      </c>
      <c r="BL137" t="s">
        <v>1232</v>
      </c>
      <c r="BM137" t="s">
        <v>1233</v>
      </c>
      <c r="BN137" t="s">
        <v>74</v>
      </c>
      <c r="BO137" t="s">
        <v>74</v>
      </c>
      <c r="BP137" t="s">
        <v>74</v>
      </c>
      <c r="BQ137" t="s">
        <v>74</v>
      </c>
      <c r="BR137" t="s">
        <v>95</v>
      </c>
      <c r="BS137" t="s">
        <v>1268</v>
      </c>
      <c r="BT137" t="str">
        <f>HYPERLINK("https%3A%2F%2Fwww.webofscience.com%2Fwos%2Fwoscc%2Ffull-record%2FWOS:A1990BS13A00011","View Full Record in Web of Science")</f>
        <v>View Full Record in Web of Science</v>
      </c>
    </row>
    <row r="138" spans="1:72" x14ac:dyDescent="0.15">
      <c r="A138" t="s">
        <v>569</v>
      </c>
      <c r="B138" t="s">
        <v>1269</v>
      </c>
      <c r="C138" t="s">
        <v>74</v>
      </c>
      <c r="D138" t="s">
        <v>1220</v>
      </c>
      <c r="E138" t="s">
        <v>74</v>
      </c>
      <c r="F138" t="s">
        <v>1269</v>
      </c>
      <c r="G138" t="s">
        <v>74</v>
      </c>
      <c r="H138" t="s">
        <v>74</v>
      </c>
      <c r="I138" t="s">
        <v>1270</v>
      </c>
      <c r="J138" t="s">
        <v>1222</v>
      </c>
      <c r="K138" t="s">
        <v>1223</v>
      </c>
      <c r="L138" t="s">
        <v>74</v>
      </c>
      <c r="M138" t="s">
        <v>77</v>
      </c>
      <c r="N138" t="s">
        <v>575</v>
      </c>
      <c r="O138" t="s">
        <v>1224</v>
      </c>
      <c r="P138" t="s">
        <v>1225</v>
      </c>
      <c r="Q138" t="s">
        <v>1226</v>
      </c>
      <c r="R138" t="s">
        <v>74</v>
      </c>
      <c r="S138" t="s">
        <v>74</v>
      </c>
      <c r="T138" t="s">
        <v>74</v>
      </c>
      <c r="U138" t="s">
        <v>74</v>
      </c>
      <c r="V138" t="s">
        <v>74</v>
      </c>
      <c r="W138" t="s">
        <v>74</v>
      </c>
      <c r="X138" t="s">
        <v>74</v>
      </c>
      <c r="Y138" t="s">
        <v>74</v>
      </c>
      <c r="Z138" t="s">
        <v>74</v>
      </c>
      <c r="AA138" t="s">
        <v>74</v>
      </c>
      <c r="AB138" t="s">
        <v>74</v>
      </c>
      <c r="AC138" t="s">
        <v>74</v>
      </c>
      <c r="AD138" t="s">
        <v>74</v>
      </c>
      <c r="AE138" t="s">
        <v>74</v>
      </c>
      <c r="AF138" t="s">
        <v>74</v>
      </c>
      <c r="AG138">
        <v>0</v>
      </c>
      <c r="AH138">
        <v>14</v>
      </c>
      <c r="AI138">
        <v>14</v>
      </c>
      <c r="AJ138">
        <v>0</v>
      </c>
      <c r="AK138">
        <v>0</v>
      </c>
      <c r="AL138" t="s">
        <v>1006</v>
      </c>
      <c r="AM138" t="s">
        <v>1007</v>
      </c>
      <c r="AN138" t="s">
        <v>1007</v>
      </c>
      <c r="AO138" t="s">
        <v>74</v>
      </c>
      <c r="AP138" t="s">
        <v>74</v>
      </c>
      <c r="AQ138" t="s">
        <v>1229</v>
      </c>
      <c r="AR138" t="s">
        <v>1230</v>
      </c>
      <c r="AS138" t="s">
        <v>74</v>
      </c>
      <c r="AT138" t="s">
        <v>74</v>
      </c>
      <c r="AU138">
        <v>1990</v>
      </c>
      <c r="AV138">
        <v>308</v>
      </c>
      <c r="AW138" t="s">
        <v>74</v>
      </c>
      <c r="AX138" t="s">
        <v>74</v>
      </c>
      <c r="AY138" t="s">
        <v>74</v>
      </c>
      <c r="AZ138" t="s">
        <v>74</v>
      </c>
      <c r="BA138" t="s">
        <v>74</v>
      </c>
      <c r="BB138">
        <v>213</v>
      </c>
      <c r="BC138">
        <v>244</v>
      </c>
      <c r="BD138" t="s">
        <v>74</v>
      </c>
      <c r="BE138" t="s">
        <v>74</v>
      </c>
      <c r="BF138" t="s">
        <v>74</v>
      </c>
      <c r="BG138" t="s">
        <v>74</v>
      </c>
      <c r="BH138" t="s">
        <v>74</v>
      </c>
      <c r="BI138">
        <v>32</v>
      </c>
      <c r="BJ138" t="s">
        <v>1231</v>
      </c>
      <c r="BK138" t="s">
        <v>583</v>
      </c>
      <c r="BL138" t="s">
        <v>1232</v>
      </c>
      <c r="BM138" t="s">
        <v>1233</v>
      </c>
      <c r="BN138" t="s">
        <v>74</v>
      </c>
      <c r="BO138" t="s">
        <v>74</v>
      </c>
      <c r="BP138" t="s">
        <v>74</v>
      </c>
      <c r="BQ138" t="s">
        <v>74</v>
      </c>
      <c r="BR138" t="s">
        <v>95</v>
      </c>
      <c r="BS138" t="s">
        <v>1271</v>
      </c>
      <c r="BT138" t="str">
        <f>HYPERLINK("https%3A%2F%2Fwww.webofscience.com%2Fwos%2Fwoscc%2Ffull-record%2FWOS:A1990BS13A00012","View Full Record in Web of Science")</f>
        <v>View Full Record in Web of Science</v>
      </c>
    </row>
    <row r="139" spans="1:72" x14ac:dyDescent="0.15">
      <c r="A139" t="s">
        <v>569</v>
      </c>
      <c r="B139" t="s">
        <v>1272</v>
      </c>
      <c r="C139" t="s">
        <v>74</v>
      </c>
      <c r="D139" t="s">
        <v>1220</v>
      </c>
      <c r="E139" t="s">
        <v>74</v>
      </c>
      <c r="F139" t="s">
        <v>1272</v>
      </c>
      <c r="G139" t="s">
        <v>74</v>
      </c>
      <c r="H139" t="s">
        <v>74</v>
      </c>
      <c r="I139" t="s">
        <v>1273</v>
      </c>
      <c r="J139" t="s">
        <v>1222</v>
      </c>
      <c r="K139" t="s">
        <v>1223</v>
      </c>
      <c r="L139" t="s">
        <v>74</v>
      </c>
      <c r="M139" t="s">
        <v>77</v>
      </c>
      <c r="N139" t="s">
        <v>575</v>
      </c>
      <c r="O139" t="s">
        <v>1224</v>
      </c>
      <c r="P139" t="s">
        <v>1225</v>
      </c>
      <c r="Q139" t="s">
        <v>1226</v>
      </c>
      <c r="R139" t="s">
        <v>74</v>
      </c>
      <c r="S139" t="s">
        <v>74</v>
      </c>
      <c r="T139" t="s">
        <v>74</v>
      </c>
      <c r="U139" t="s">
        <v>74</v>
      </c>
      <c r="V139" t="s">
        <v>74</v>
      </c>
      <c r="W139" t="s">
        <v>74</v>
      </c>
      <c r="X139" t="s">
        <v>74</v>
      </c>
      <c r="Y139" t="s">
        <v>74</v>
      </c>
      <c r="Z139" t="s">
        <v>74</v>
      </c>
      <c r="AA139" t="s">
        <v>74</v>
      </c>
      <c r="AB139" t="s">
        <v>74</v>
      </c>
      <c r="AC139" t="s">
        <v>74</v>
      </c>
      <c r="AD139" t="s">
        <v>74</v>
      </c>
      <c r="AE139" t="s">
        <v>74</v>
      </c>
      <c r="AF139" t="s">
        <v>74</v>
      </c>
      <c r="AG139">
        <v>0</v>
      </c>
      <c r="AH139">
        <v>2</v>
      </c>
      <c r="AI139">
        <v>2</v>
      </c>
      <c r="AJ139">
        <v>0</v>
      </c>
      <c r="AK139">
        <v>0</v>
      </c>
      <c r="AL139" t="s">
        <v>1006</v>
      </c>
      <c r="AM139" t="s">
        <v>1007</v>
      </c>
      <c r="AN139" t="s">
        <v>1007</v>
      </c>
      <c r="AO139" t="s">
        <v>74</v>
      </c>
      <c r="AP139" t="s">
        <v>74</v>
      </c>
      <c r="AQ139" t="s">
        <v>1229</v>
      </c>
      <c r="AR139" t="s">
        <v>1230</v>
      </c>
      <c r="AS139" t="s">
        <v>74</v>
      </c>
      <c r="AT139" t="s">
        <v>74</v>
      </c>
      <c r="AU139">
        <v>1990</v>
      </c>
      <c r="AV139">
        <v>308</v>
      </c>
      <c r="AW139" t="s">
        <v>74</v>
      </c>
      <c r="AX139" t="s">
        <v>74</v>
      </c>
      <c r="AY139" t="s">
        <v>74</v>
      </c>
      <c r="AZ139" t="s">
        <v>74</v>
      </c>
      <c r="BA139" t="s">
        <v>74</v>
      </c>
      <c r="BB139">
        <v>245</v>
      </c>
      <c r="BC139">
        <v>254</v>
      </c>
      <c r="BD139" t="s">
        <v>74</v>
      </c>
      <c r="BE139" t="s">
        <v>74</v>
      </c>
      <c r="BF139" t="s">
        <v>74</v>
      </c>
      <c r="BG139" t="s">
        <v>74</v>
      </c>
      <c r="BH139" t="s">
        <v>74</v>
      </c>
      <c r="BI139">
        <v>10</v>
      </c>
      <c r="BJ139" t="s">
        <v>1231</v>
      </c>
      <c r="BK139" t="s">
        <v>583</v>
      </c>
      <c r="BL139" t="s">
        <v>1232</v>
      </c>
      <c r="BM139" t="s">
        <v>1233</v>
      </c>
      <c r="BN139" t="s">
        <v>74</v>
      </c>
      <c r="BO139" t="s">
        <v>74</v>
      </c>
      <c r="BP139" t="s">
        <v>74</v>
      </c>
      <c r="BQ139" t="s">
        <v>74</v>
      </c>
      <c r="BR139" t="s">
        <v>95</v>
      </c>
      <c r="BS139" t="s">
        <v>1274</v>
      </c>
      <c r="BT139" t="str">
        <f>HYPERLINK("https%3A%2F%2Fwww.webofscience.com%2Fwos%2Fwoscc%2Ffull-record%2FWOS:A1990BS13A00013","View Full Record in Web of Science")</f>
        <v>View Full Record in Web of Science</v>
      </c>
    </row>
    <row r="140" spans="1:72" x14ac:dyDescent="0.15">
      <c r="A140" t="s">
        <v>569</v>
      </c>
      <c r="B140" t="s">
        <v>1275</v>
      </c>
      <c r="C140" t="s">
        <v>74</v>
      </c>
      <c r="D140" t="s">
        <v>1220</v>
      </c>
      <c r="E140" t="s">
        <v>74</v>
      </c>
      <c r="F140" t="s">
        <v>1275</v>
      </c>
      <c r="G140" t="s">
        <v>74</v>
      </c>
      <c r="H140" t="s">
        <v>74</v>
      </c>
      <c r="I140" t="s">
        <v>1276</v>
      </c>
      <c r="J140" t="s">
        <v>1222</v>
      </c>
      <c r="K140" t="s">
        <v>1223</v>
      </c>
      <c r="L140" t="s">
        <v>74</v>
      </c>
      <c r="M140" t="s">
        <v>77</v>
      </c>
      <c r="N140" t="s">
        <v>575</v>
      </c>
      <c r="O140" t="s">
        <v>1224</v>
      </c>
      <c r="P140" t="s">
        <v>1225</v>
      </c>
      <c r="Q140" t="s">
        <v>1226</v>
      </c>
      <c r="R140" t="s">
        <v>74</v>
      </c>
      <c r="S140" t="s">
        <v>74</v>
      </c>
      <c r="T140" t="s">
        <v>74</v>
      </c>
      <c r="U140" t="s">
        <v>74</v>
      </c>
      <c r="V140" t="s">
        <v>74</v>
      </c>
      <c r="W140" t="s">
        <v>74</v>
      </c>
      <c r="X140" t="s">
        <v>74</v>
      </c>
      <c r="Y140" t="s">
        <v>74</v>
      </c>
      <c r="Z140" t="s">
        <v>74</v>
      </c>
      <c r="AA140" t="s">
        <v>74</v>
      </c>
      <c r="AB140" t="s">
        <v>74</v>
      </c>
      <c r="AC140" t="s">
        <v>74</v>
      </c>
      <c r="AD140" t="s">
        <v>74</v>
      </c>
      <c r="AE140" t="s">
        <v>74</v>
      </c>
      <c r="AF140" t="s">
        <v>74</v>
      </c>
      <c r="AG140">
        <v>0</v>
      </c>
      <c r="AH140">
        <v>4</v>
      </c>
      <c r="AI140">
        <v>4</v>
      </c>
      <c r="AJ140">
        <v>0</v>
      </c>
      <c r="AK140">
        <v>0</v>
      </c>
      <c r="AL140" t="s">
        <v>1006</v>
      </c>
      <c r="AM140" t="s">
        <v>1007</v>
      </c>
      <c r="AN140" t="s">
        <v>1007</v>
      </c>
      <c r="AO140" t="s">
        <v>74</v>
      </c>
      <c r="AP140" t="s">
        <v>74</v>
      </c>
      <c r="AQ140" t="s">
        <v>1229</v>
      </c>
      <c r="AR140" t="s">
        <v>1230</v>
      </c>
      <c r="AS140" t="s">
        <v>74</v>
      </c>
      <c r="AT140" t="s">
        <v>74</v>
      </c>
      <c r="AU140">
        <v>1990</v>
      </c>
      <c r="AV140">
        <v>308</v>
      </c>
      <c r="AW140" t="s">
        <v>74</v>
      </c>
      <c r="AX140" t="s">
        <v>74</v>
      </c>
      <c r="AY140" t="s">
        <v>74</v>
      </c>
      <c r="AZ140" t="s">
        <v>74</v>
      </c>
      <c r="BA140" t="s">
        <v>74</v>
      </c>
      <c r="BB140">
        <v>255</v>
      </c>
      <c r="BC140">
        <v>271</v>
      </c>
      <c r="BD140" t="s">
        <v>74</v>
      </c>
      <c r="BE140" t="s">
        <v>74</v>
      </c>
      <c r="BF140" t="s">
        <v>74</v>
      </c>
      <c r="BG140" t="s">
        <v>74</v>
      </c>
      <c r="BH140" t="s">
        <v>74</v>
      </c>
      <c r="BI140">
        <v>17</v>
      </c>
      <c r="BJ140" t="s">
        <v>1231</v>
      </c>
      <c r="BK140" t="s">
        <v>583</v>
      </c>
      <c r="BL140" t="s">
        <v>1232</v>
      </c>
      <c r="BM140" t="s">
        <v>1233</v>
      </c>
      <c r="BN140" t="s">
        <v>74</v>
      </c>
      <c r="BO140" t="s">
        <v>74</v>
      </c>
      <c r="BP140" t="s">
        <v>74</v>
      </c>
      <c r="BQ140" t="s">
        <v>74</v>
      </c>
      <c r="BR140" t="s">
        <v>95</v>
      </c>
      <c r="BS140" t="s">
        <v>1277</v>
      </c>
      <c r="BT140" t="str">
        <f>HYPERLINK("https%3A%2F%2Fwww.webofscience.com%2Fwos%2Fwoscc%2Ffull-record%2FWOS:A1990BS13A00014","View Full Record in Web of Science")</f>
        <v>View Full Record in Web of Science</v>
      </c>
    </row>
    <row r="141" spans="1:72" x14ac:dyDescent="0.15">
      <c r="A141" t="s">
        <v>569</v>
      </c>
      <c r="B141" t="s">
        <v>1278</v>
      </c>
      <c r="C141" t="s">
        <v>74</v>
      </c>
      <c r="D141" t="s">
        <v>1220</v>
      </c>
      <c r="E141" t="s">
        <v>74</v>
      </c>
      <c r="F141" t="s">
        <v>1278</v>
      </c>
      <c r="G141" t="s">
        <v>74</v>
      </c>
      <c r="H141" t="s">
        <v>74</v>
      </c>
      <c r="I141" t="s">
        <v>1279</v>
      </c>
      <c r="J141" t="s">
        <v>1222</v>
      </c>
      <c r="K141" t="s">
        <v>1223</v>
      </c>
      <c r="L141" t="s">
        <v>74</v>
      </c>
      <c r="M141" t="s">
        <v>77</v>
      </c>
      <c r="N141" t="s">
        <v>575</v>
      </c>
      <c r="O141" t="s">
        <v>1224</v>
      </c>
      <c r="P141" t="s">
        <v>1225</v>
      </c>
      <c r="Q141" t="s">
        <v>1226</v>
      </c>
      <c r="R141" t="s">
        <v>74</v>
      </c>
      <c r="S141" t="s">
        <v>74</v>
      </c>
      <c r="T141" t="s">
        <v>74</v>
      </c>
      <c r="U141" t="s">
        <v>74</v>
      </c>
      <c r="V141" t="s">
        <v>74</v>
      </c>
      <c r="W141" t="s">
        <v>74</v>
      </c>
      <c r="X141" t="s">
        <v>74</v>
      </c>
      <c r="Y141" t="s">
        <v>74</v>
      </c>
      <c r="Z141" t="s">
        <v>74</v>
      </c>
      <c r="AA141" t="s">
        <v>74</v>
      </c>
      <c r="AB141" t="s">
        <v>74</v>
      </c>
      <c r="AC141" t="s">
        <v>74</v>
      </c>
      <c r="AD141" t="s">
        <v>74</v>
      </c>
      <c r="AE141" t="s">
        <v>74</v>
      </c>
      <c r="AF141" t="s">
        <v>74</v>
      </c>
      <c r="AG141">
        <v>0</v>
      </c>
      <c r="AH141">
        <v>3</v>
      </c>
      <c r="AI141">
        <v>3</v>
      </c>
      <c r="AJ141">
        <v>0</v>
      </c>
      <c r="AK141">
        <v>2</v>
      </c>
      <c r="AL141" t="s">
        <v>1006</v>
      </c>
      <c r="AM141" t="s">
        <v>1007</v>
      </c>
      <c r="AN141" t="s">
        <v>1007</v>
      </c>
      <c r="AO141" t="s">
        <v>74</v>
      </c>
      <c r="AP141" t="s">
        <v>74</v>
      </c>
      <c r="AQ141" t="s">
        <v>1229</v>
      </c>
      <c r="AR141" t="s">
        <v>1230</v>
      </c>
      <c r="AS141" t="s">
        <v>74</v>
      </c>
      <c r="AT141" t="s">
        <v>74</v>
      </c>
      <c r="AU141">
        <v>1990</v>
      </c>
      <c r="AV141">
        <v>308</v>
      </c>
      <c r="AW141" t="s">
        <v>74</v>
      </c>
      <c r="AX141" t="s">
        <v>74</v>
      </c>
      <c r="AY141" t="s">
        <v>74</v>
      </c>
      <c r="AZ141" t="s">
        <v>74</v>
      </c>
      <c r="BA141" t="s">
        <v>74</v>
      </c>
      <c r="BB141">
        <v>273</v>
      </c>
      <c r="BC141">
        <v>287</v>
      </c>
      <c r="BD141" t="s">
        <v>74</v>
      </c>
      <c r="BE141" t="s">
        <v>74</v>
      </c>
      <c r="BF141" t="s">
        <v>74</v>
      </c>
      <c r="BG141" t="s">
        <v>74</v>
      </c>
      <c r="BH141" t="s">
        <v>74</v>
      </c>
      <c r="BI141">
        <v>15</v>
      </c>
      <c r="BJ141" t="s">
        <v>1231</v>
      </c>
      <c r="BK141" t="s">
        <v>583</v>
      </c>
      <c r="BL141" t="s">
        <v>1232</v>
      </c>
      <c r="BM141" t="s">
        <v>1233</v>
      </c>
      <c r="BN141" t="s">
        <v>74</v>
      </c>
      <c r="BO141" t="s">
        <v>74</v>
      </c>
      <c r="BP141" t="s">
        <v>74</v>
      </c>
      <c r="BQ141" t="s">
        <v>74</v>
      </c>
      <c r="BR141" t="s">
        <v>95</v>
      </c>
      <c r="BS141" t="s">
        <v>1280</v>
      </c>
      <c r="BT141" t="str">
        <f>HYPERLINK("https%3A%2F%2Fwww.webofscience.com%2Fwos%2Fwoscc%2Ffull-record%2FWOS:A1990BS13A00015","View Full Record in Web of Science")</f>
        <v>View Full Record in Web of Science</v>
      </c>
    </row>
    <row r="142" spans="1:72" x14ac:dyDescent="0.15">
      <c r="A142" t="s">
        <v>569</v>
      </c>
      <c r="B142" t="s">
        <v>1281</v>
      </c>
      <c r="C142" t="s">
        <v>74</v>
      </c>
      <c r="D142" t="s">
        <v>1220</v>
      </c>
      <c r="E142" t="s">
        <v>74</v>
      </c>
      <c r="F142" t="s">
        <v>1281</v>
      </c>
      <c r="G142" t="s">
        <v>74</v>
      </c>
      <c r="H142" t="s">
        <v>74</v>
      </c>
      <c r="I142" t="s">
        <v>1282</v>
      </c>
      <c r="J142" t="s">
        <v>1222</v>
      </c>
      <c r="K142" t="s">
        <v>1223</v>
      </c>
      <c r="L142" t="s">
        <v>74</v>
      </c>
      <c r="M142" t="s">
        <v>77</v>
      </c>
      <c r="N142" t="s">
        <v>575</v>
      </c>
      <c r="O142" t="s">
        <v>1224</v>
      </c>
      <c r="P142" t="s">
        <v>1225</v>
      </c>
      <c r="Q142" t="s">
        <v>1226</v>
      </c>
      <c r="R142" t="s">
        <v>74</v>
      </c>
      <c r="S142" t="s">
        <v>74</v>
      </c>
      <c r="T142" t="s">
        <v>74</v>
      </c>
      <c r="U142" t="s">
        <v>74</v>
      </c>
      <c r="V142" t="s">
        <v>74</v>
      </c>
      <c r="W142" t="s">
        <v>74</v>
      </c>
      <c r="X142" t="s">
        <v>74</v>
      </c>
      <c r="Y142" t="s">
        <v>74</v>
      </c>
      <c r="Z142" t="s">
        <v>74</v>
      </c>
      <c r="AA142" t="s">
        <v>74</v>
      </c>
      <c r="AB142" t="s">
        <v>74</v>
      </c>
      <c r="AC142" t="s">
        <v>74</v>
      </c>
      <c r="AD142" t="s">
        <v>74</v>
      </c>
      <c r="AE142" t="s">
        <v>74</v>
      </c>
      <c r="AF142" t="s">
        <v>74</v>
      </c>
      <c r="AG142">
        <v>0</v>
      </c>
      <c r="AH142">
        <v>34</v>
      </c>
      <c r="AI142">
        <v>35</v>
      </c>
      <c r="AJ142">
        <v>0</v>
      </c>
      <c r="AK142">
        <v>0</v>
      </c>
      <c r="AL142" t="s">
        <v>1006</v>
      </c>
      <c r="AM142" t="s">
        <v>1007</v>
      </c>
      <c r="AN142" t="s">
        <v>1007</v>
      </c>
      <c r="AO142" t="s">
        <v>74</v>
      </c>
      <c r="AP142" t="s">
        <v>74</v>
      </c>
      <c r="AQ142" t="s">
        <v>1229</v>
      </c>
      <c r="AR142" t="s">
        <v>1230</v>
      </c>
      <c r="AS142" t="s">
        <v>74</v>
      </c>
      <c r="AT142" t="s">
        <v>74</v>
      </c>
      <c r="AU142">
        <v>1990</v>
      </c>
      <c r="AV142">
        <v>308</v>
      </c>
      <c r="AW142" t="s">
        <v>74</v>
      </c>
      <c r="AX142" t="s">
        <v>74</v>
      </c>
      <c r="AY142" t="s">
        <v>74</v>
      </c>
      <c r="AZ142" t="s">
        <v>74</v>
      </c>
      <c r="BA142" t="s">
        <v>74</v>
      </c>
      <c r="BB142">
        <v>289</v>
      </c>
      <c r="BC142">
        <v>307</v>
      </c>
      <c r="BD142" t="s">
        <v>74</v>
      </c>
      <c r="BE142" t="s">
        <v>74</v>
      </c>
      <c r="BF142" t="s">
        <v>74</v>
      </c>
      <c r="BG142" t="s">
        <v>74</v>
      </c>
      <c r="BH142" t="s">
        <v>74</v>
      </c>
      <c r="BI142">
        <v>19</v>
      </c>
      <c r="BJ142" t="s">
        <v>1231</v>
      </c>
      <c r="BK142" t="s">
        <v>583</v>
      </c>
      <c r="BL142" t="s">
        <v>1232</v>
      </c>
      <c r="BM142" t="s">
        <v>1233</v>
      </c>
      <c r="BN142" t="s">
        <v>74</v>
      </c>
      <c r="BO142" t="s">
        <v>74</v>
      </c>
      <c r="BP142" t="s">
        <v>74</v>
      </c>
      <c r="BQ142" t="s">
        <v>74</v>
      </c>
      <c r="BR142" t="s">
        <v>95</v>
      </c>
      <c r="BS142" t="s">
        <v>1283</v>
      </c>
      <c r="BT142" t="str">
        <f>HYPERLINK("https%3A%2F%2Fwww.webofscience.com%2Fwos%2Fwoscc%2Ffull-record%2FWOS:A1990BS13A00016","View Full Record in Web of Science")</f>
        <v>View Full Record in Web of Science</v>
      </c>
    </row>
    <row r="143" spans="1:72" x14ac:dyDescent="0.15">
      <c r="A143" t="s">
        <v>569</v>
      </c>
      <c r="B143" t="s">
        <v>1284</v>
      </c>
      <c r="C143" t="s">
        <v>74</v>
      </c>
      <c r="D143" t="s">
        <v>1220</v>
      </c>
      <c r="E143" t="s">
        <v>74</v>
      </c>
      <c r="F143" t="s">
        <v>1284</v>
      </c>
      <c r="G143" t="s">
        <v>74</v>
      </c>
      <c r="H143" t="s">
        <v>74</v>
      </c>
      <c r="I143" t="s">
        <v>1285</v>
      </c>
      <c r="J143" t="s">
        <v>1222</v>
      </c>
      <c r="K143" t="s">
        <v>1223</v>
      </c>
      <c r="L143" t="s">
        <v>74</v>
      </c>
      <c r="M143" t="s">
        <v>77</v>
      </c>
      <c r="N143" t="s">
        <v>575</v>
      </c>
      <c r="O143" t="s">
        <v>1224</v>
      </c>
      <c r="P143" t="s">
        <v>1225</v>
      </c>
      <c r="Q143" t="s">
        <v>1226</v>
      </c>
      <c r="R143" t="s">
        <v>74</v>
      </c>
      <c r="S143" t="s">
        <v>74</v>
      </c>
      <c r="T143" t="s">
        <v>74</v>
      </c>
      <c r="U143" t="s">
        <v>74</v>
      </c>
      <c r="V143" t="s">
        <v>74</v>
      </c>
      <c r="W143" t="s">
        <v>74</v>
      </c>
      <c r="X143" t="s">
        <v>74</v>
      </c>
      <c r="Y143" t="s">
        <v>74</v>
      </c>
      <c r="Z143" t="s">
        <v>74</v>
      </c>
      <c r="AA143" t="s">
        <v>74</v>
      </c>
      <c r="AB143" t="s">
        <v>74</v>
      </c>
      <c r="AC143" t="s">
        <v>74</v>
      </c>
      <c r="AD143" t="s">
        <v>74</v>
      </c>
      <c r="AE143" t="s">
        <v>74</v>
      </c>
      <c r="AF143" t="s">
        <v>74</v>
      </c>
      <c r="AG143">
        <v>0</v>
      </c>
      <c r="AH143">
        <v>6</v>
      </c>
      <c r="AI143">
        <v>6</v>
      </c>
      <c r="AJ143">
        <v>0</v>
      </c>
      <c r="AK143">
        <v>1</v>
      </c>
      <c r="AL143" t="s">
        <v>1006</v>
      </c>
      <c r="AM143" t="s">
        <v>1007</v>
      </c>
      <c r="AN143" t="s">
        <v>1007</v>
      </c>
      <c r="AO143" t="s">
        <v>74</v>
      </c>
      <c r="AP143" t="s">
        <v>74</v>
      </c>
      <c r="AQ143" t="s">
        <v>1229</v>
      </c>
      <c r="AR143" t="s">
        <v>1230</v>
      </c>
      <c r="AS143" t="s">
        <v>74</v>
      </c>
      <c r="AT143" t="s">
        <v>74</v>
      </c>
      <c r="AU143">
        <v>1990</v>
      </c>
      <c r="AV143">
        <v>308</v>
      </c>
      <c r="AW143" t="s">
        <v>74</v>
      </c>
      <c r="AX143" t="s">
        <v>74</v>
      </c>
      <c r="AY143" t="s">
        <v>74</v>
      </c>
      <c r="AZ143" t="s">
        <v>74</v>
      </c>
      <c r="BA143" t="s">
        <v>74</v>
      </c>
      <c r="BB143">
        <v>311</v>
      </c>
      <c r="BC143">
        <v>316</v>
      </c>
      <c r="BD143" t="s">
        <v>74</v>
      </c>
      <c r="BE143" t="s">
        <v>74</v>
      </c>
      <c r="BF143" t="s">
        <v>74</v>
      </c>
      <c r="BG143" t="s">
        <v>74</v>
      </c>
      <c r="BH143" t="s">
        <v>74</v>
      </c>
      <c r="BI143">
        <v>6</v>
      </c>
      <c r="BJ143" t="s">
        <v>1231</v>
      </c>
      <c r="BK143" t="s">
        <v>583</v>
      </c>
      <c r="BL143" t="s">
        <v>1232</v>
      </c>
      <c r="BM143" t="s">
        <v>1233</v>
      </c>
      <c r="BN143" t="s">
        <v>74</v>
      </c>
      <c r="BO143" t="s">
        <v>74</v>
      </c>
      <c r="BP143" t="s">
        <v>74</v>
      </c>
      <c r="BQ143" t="s">
        <v>74</v>
      </c>
      <c r="BR143" t="s">
        <v>95</v>
      </c>
      <c r="BS143" t="s">
        <v>1286</v>
      </c>
      <c r="BT143" t="str">
        <f>HYPERLINK("https%3A%2F%2Fwww.webofscience.com%2Fwos%2Fwoscc%2Ffull-record%2FWOS:A1990BS13A00017","View Full Record in Web of Science")</f>
        <v>View Full Record in Web of Science</v>
      </c>
    </row>
    <row r="144" spans="1:72" x14ac:dyDescent="0.15">
      <c r="A144" t="s">
        <v>569</v>
      </c>
      <c r="B144" t="s">
        <v>1287</v>
      </c>
      <c r="C144" t="s">
        <v>74</v>
      </c>
      <c r="D144" t="s">
        <v>1220</v>
      </c>
      <c r="E144" t="s">
        <v>74</v>
      </c>
      <c r="F144" t="s">
        <v>1287</v>
      </c>
      <c r="G144" t="s">
        <v>74</v>
      </c>
      <c r="H144" t="s">
        <v>74</v>
      </c>
      <c r="I144" t="s">
        <v>1288</v>
      </c>
      <c r="J144" t="s">
        <v>1222</v>
      </c>
      <c r="K144" t="s">
        <v>1223</v>
      </c>
      <c r="L144" t="s">
        <v>74</v>
      </c>
      <c r="M144" t="s">
        <v>77</v>
      </c>
      <c r="N144" t="s">
        <v>575</v>
      </c>
      <c r="O144" t="s">
        <v>1224</v>
      </c>
      <c r="P144" t="s">
        <v>1225</v>
      </c>
      <c r="Q144" t="s">
        <v>1226</v>
      </c>
      <c r="R144" t="s">
        <v>74</v>
      </c>
      <c r="S144" t="s">
        <v>74</v>
      </c>
      <c r="T144" t="s">
        <v>74</v>
      </c>
      <c r="U144" t="s">
        <v>74</v>
      </c>
      <c r="V144" t="s">
        <v>74</v>
      </c>
      <c r="W144" t="s">
        <v>74</v>
      </c>
      <c r="X144" t="s">
        <v>74</v>
      </c>
      <c r="Y144" t="s">
        <v>74</v>
      </c>
      <c r="Z144" t="s">
        <v>74</v>
      </c>
      <c r="AA144" t="s">
        <v>1289</v>
      </c>
      <c r="AB144" t="s">
        <v>1290</v>
      </c>
      <c r="AC144" t="s">
        <v>74</v>
      </c>
      <c r="AD144" t="s">
        <v>74</v>
      </c>
      <c r="AE144" t="s">
        <v>74</v>
      </c>
      <c r="AF144" t="s">
        <v>74</v>
      </c>
      <c r="AG144">
        <v>0</v>
      </c>
      <c r="AH144">
        <v>11</v>
      </c>
      <c r="AI144">
        <v>11</v>
      </c>
      <c r="AJ144">
        <v>0</v>
      </c>
      <c r="AK144">
        <v>0</v>
      </c>
      <c r="AL144" t="s">
        <v>1006</v>
      </c>
      <c r="AM144" t="s">
        <v>1007</v>
      </c>
      <c r="AN144" t="s">
        <v>1007</v>
      </c>
      <c r="AO144" t="s">
        <v>74</v>
      </c>
      <c r="AP144" t="s">
        <v>74</v>
      </c>
      <c r="AQ144" t="s">
        <v>1229</v>
      </c>
      <c r="AR144" t="s">
        <v>1230</v>
      </c>
      <c r="AS144" t="s">
        <v>74</v>
      </c>
      <c r="AT144" t="s">
        <v>74</v>
      </c>
      <c r="AU144">
        <v>1990</v>
      </c>
      <c r="AV144">
        <v>308</v>
      </c>
      <c r="AW144" t="s">
        <v>74</v>
      </c>
      <c r="AX144" t="s">
        <v>74</v>
      </c>
      <c r="AY144" t="s">
        <v>74</v>
      </c>
      <c r="AZ144" t="s">
        <v>74</v>
      </c>
      <c r="BA144" t="s">
        <v>74</v>
      </c>
      <c r="BB144">
        <v>317</v>
      </c>
      <c r="BC144">
        <v>335</v>
      </c>
      <c r="BD144" t="s">
        <v>74</v>
      </c>
      <c r="BE144" t="s">
        <v>74</v>
      </c>
      <c r="BF144" t="s">
        <v>74</v>
      </c>
      <c r="BG144" t="s">
        <v>74</v>
      </c>
      <c r="BH144" t="s">
        <v>74</v>
      </c>
      <c r="BI144">
        <v>19</v>
      </c>
      <c r="BJ144" t="s">
        <v>1231</v>
      </c>
      <c r="BK144" t="s">
        <v>583</v>
      </c>
      <c r="BL144" t="s">
        <v>1232</v>
      </c>
      <c r="BM144" t="s">
        <v>1233</v>
      </c>
      <c r="BN144" t="s">
        <v>74</v>
      </c>
      <c r="BO144" t="s">
        <v>74</v>
      </c>
      <c r="BP144" t="s">
        <v>74</v>
      </c>
      <c r="BQ144" t="s">
        <v>74</v>
      </c>
      <c r="BR144" t="s">
        <v>95</v>
      </c>
      <c r="BS144" t="s">
        <v>1291</v>
      </c>
      <c r="BT144" t="str">
        <f>HYPERLINK("https%3A%2F%2Fwww.webofscience.com%2Fwos%2Fwoscc%2Ffull-record%2FWOS:A1990BS13A00018","View Full Record in Web of Science")</f>
        <v>View Full Record in Web of Science</v>
      </c>
    </row>
    <row r="145" spans="1:72" x14ac:dyDescent="0.15">
      <c r="A145" t="s">
        <v>569</v>
      </c>
      <c r="B145" t="s">
        <v>1292</v>
      </c>
      <c r="C145" t="s">
        <v>74</v>
      </c>
      <c r="D145" t="s">
        <v>1220</v>
      </c>
      <c r="E145" t="s">
        <v>74</v>
      </c>
      <c r="F145" t="s">
        <v>1292</v>
      </c>
      <c r="G145" t="s">
        <v>74</v>
      </c>
      <c r="H145" t="s">
        <v>74</v>
      </c>
      <c r="I145" t="s">
        <v>1293</v>
      </c>
      <c r="J145" t="s">
        <v>1222</v>
      </c>
      <c r="K145" t="s">
        <v>1223</v>
      </c>
      <c r="L145" t="s">
        <v>74</v>
      </c>
      <c r="M145" t="s">
        <v>77</v>
      </c>
      <c r="N145" t="s">
        <v>575</v>
      </c>
      <c r="O145" t="s">
        <v>1224</v>
      </c>
      <c r="P145" t="s">
        <v>1225</v>
      </c>
      <c r="Q145" t="s">
        <v>1226</v>
      </c>
      <c r="R145" t="s">
        <v>74</v>
      </c>
      <c r="S145" t="s">
        <v>74</v>
      </c>
      <c r="T145" t="s">
        <v>74</v>
      </c>
      <c r="U145" t="s">
        <v>74</v>
      </c>
      <c r="V145" t="s">
        <v>74</v>
      </c>
      <c r="W145" t="s">
        <v>74</v>
      </c>
      <c r="X145" t="s">
        <v>74</v>
      </c>
      <c r="Y145" t="s">
        <v>74</v>
      </c>
      <c r="Z145" t="s">
        <v>74</v>
      </c>
      <c r="AA145" t="s">
        <v>74</v>
      </c>
      <c r="AB145" t="s">
        <v>74</v>
      </c>
      <c r="AC145" t="s">
        <v>74</v>
      </c>
      <c r="AD145" t="s">
        <v>74</v>
      </c>
      <c r="AE145" t="s">
        <v>74</v>
      </c>
      <c r="AF145" t="s">
        <v>74</v>
      </c>
      <c r="AG145">
        <v>0</v>
      </c>
      <c r="AH145">
        <v>12</v>
      </c>
      <c r="AI145">
        <v>13</v>
      </c>
      <c r="AJ145">
        <v>0</v>
      </c>
      <c r="AK145">
        <v>1</v>
      </c>
      <c r="AL145" t="s">
        <v>1006</v>
      </c>
      <c r="AM145" t="s">
        <v>1007</v>
      </c>
      <c r="AN145" t="s">
        <v>1007</v>
      </c>
      <c r="AO145" t="s">
        <v>74</v>
      </c>
      <c r="AP145" t="s">
        <v>74</v>
      </c>
      <c r="AQ145" t="s">
        <v>1229</v>
      </c>
      <c r="AR145" t="s">
        <v>1230</v>
      </c>
      <c r="AS145" t="s">
        <v>74</v>
      </c>
      <c r="AT145" t="s">
        <v>74</v>
      </c>
      <c r="AU145">
        <v>1990</v>
      </c>
      <c r="AV145">
        <v>308</v>
      </c>
      <c r="AW145" t="s">
        <v>74</v>
      </c>
      <c r="AX145" t="s">
        <v>74</v>
      </c>
      <c r="AY145" t="s">
        <v>74</v>
      </c>
      <c r="AZ145" t="s">
        <v>74</v>
      </c>
      <c r="BA145" t="s">
        <v>74</v>
      </c>
      <c r="BB145">
        <v>337</v>
      </c>
      <c r="BC145">
        <v>361</v>
      </c>
      <c r="BD145" t="s">
        <v>74</v>
      </c>
      <c r="BE145" t="s">
        <v>74</v>
      </c>
      <c r="BF145" t="s">
        <v>74</v>
      </c>
      <c r="BG145" t="s">
        <v>74</v>
      </c>
      <c r="BH145" t="s">
        <v>74</v>
      </c>
      <c r="BI145">
        <v>25</v>
      </c>
      <c r="BJ145" t="s">
        <v>1231</v>
      </c>
      <c r="BK145" t="s">
        <v>583</v>
      </c>
      <c r="BL145" t="s">
        <v>1232</v>
      </c>
      <c r="BM145" t="s">
        <v>1233</v>
      </c>
      <c r="BN145" t="s">
        <v>74</v>
      </c>
      <c r="BO145" t="s">
        <v>74</v>
      </c>
      <c r="BP145" t="s">
        <v>74</v>
      </c>
      <c r="BQ145" t="s">
        <v>74</v>
      </c>
      <c r="BR145" t="s">
        <v>95</v>
      </c>
      <c r="BS145" t="s">
        <v>1294</v>
      </c>
      <c r="BT145" t="str">
        <f>HYPERLINK("https%3A%2F%2Fwww.webofscience.com%2Fwos%2Fwoscc%2Ffull-record%2FWOS:A1990BS13A00019","View Full Record in Web of Science")</f>
        <v>View Full Record in Web of Science</v>
      </c>
    </row>
    <row r="146" spans="1:72" x14ac:dyDescent="0.15">
      <c r="A146" t="s">
        <v>569</v>
      </c>
      <c r="B146" t="s">
        <v>1295</v>
      </c>
      <c r="C146" t="s">
        <v>74</v>
      </c>
      <c r="D146" t="s">
        <v>1220</v>
      </c>
      <c r="E146" t="s">
        <v>74</v>
      </c>
      <c r="F146" t="s">
        <v>1295</v>
      </c>
      <c r="G146" t="s">
        <v>74</v>
      </c>
      <c r="H146" t="s">
        <v>74</v>
      </c>
      <c r="I146" t="s">
        <v>1296</v>
      </c>
      <c r="J146" t="s">
        <v>1222</v>
      </c>
      <c r="K146" t="s">
        <v>1223</v>
      </c>
      <c r="L146" t="s">
        <v>74</v>
      </c>
      <c r="M146" t="s">
        <v>77</v>
      </c>
      <c r="N146" t="s">
        <v>575</v>
      </c>
      <c r="O146" t="s">
        <v>1224</v>
      </c>
      <c r="P146" t="s">
        <v>1225</v>
      </c>
      <c r="Q146" t="s">
        <v>1226</v>
      </c>
      <c r="R146" t="s">
        <v>74</v>
      </c>
      <c r="S146" t="s">
        <v>74</v>
      </c>
      <c r="T146" t="s">
        <v>74</v>
      </c>
      <c r="U146" t="s">
        <v>74</v>
      </c>
      <c r="V146" t="s">
        <v>74</v>
      </c>
      <c r="W146" t="s">
        <v>74</v>
      </c>
      <c r="X146" t="s">
        <v>74</v>
      </c>
      <c r="Y146" t="s">
        <v>74</v>
      </c>
      <c r="Z146" t="s">
        <v>74</v>
      </c>
      <c r="AA146" t="s">
        <v>1289</v>
      </c>
      <c r="AB146" t="s">
        <v>1290</v>
      </c>
      <c r="AC146" t="s">
        <v>74</v>
      </c>
      <c r="AD146" t="s">
        <v>74</v>
      </c>
      <c r="AE146" t="s">
        <v>74</v>
      </c>
      <c r="AF146" t="s">
        <v>74</v>
      </c>
      <c r="AG146">
        <v>0</v>
      </c>
      <c r="AH146">
        <v>40</v>
      </c>
      <c r="AI146">
        <v>42</v>
      </c>
      <c r="AJ146">
        <v>0</v>
      </c>
      <c r="AK146">
        <v>1</v>
      </c>
      <c r="AL146" t="s">
        <v>1006</v>
      </c>
      <c r="AM146" t="s">
        <v>1007</v>
      </c>
      <c r="AN146" t="s">
        <v>1007</v>
      </c>
      <c r="AO146" t="s">
        <v>74</v>
      </c>
      <c r="AP146" t="s">
        <v>74</v>
      </c>
      <c r="AQ146" t="s">
        <v>1229</v>
      </c>
      <c r="AR146" t="s">
        <v>1230</v>
      </c>
      <c r="AS146" t="s">
        <v>74</v>
      </c>
      <c r="AT146" t="s">
        <v>74</v>
      </c>
      <c r="AU146">
        <v>1990</v>
      </c>
      <c r="AV146">
        <v>308</v>
      </c>
      <c r="AW146" t="s">
        <v>74</v>
      </c>
      <c r="AX146" t="s">
        <v>74</v>
      </c>
      <c r="AY146" t="s">
        <v>74</v>
      </c>
      <c r="AZ146" t="s">
        <v>74</v>
      </c>
      <c r="BA146" t="s">
        <v>74</v>
      </c>
      <c r="BB146">
        <v>363</v>
      </c>
      <c r="BC146">
        <v>379</v>
      </c>
      <c r="BD146" t="s">
        <v>74</v>
      </c>
      <c r="BE146" t="s">
        <v>74</v>
      </c>
      <c r="BF146" t="s">
        <v>74</v>
      </c>
      <c r="BG146" t="s">
        <v>74</v>
      </c>
      <c r="BH146" t="s">
        <v>74</v>
      </c>
      <c r="BI146">
        <v>17</v>
      </c>
      <c r="BJ146" t="s">
        <v>1231</v>
      </c>
      <c r="BK146" t="s">
        <v>583</v>
      </c>
      <c r="BL146" t="s">
        <v>1232</v>
      </c>
      <c r="BM146" t="s">
        <v>1233</v>
      </c>
      <c r="BN146" t="s">
        <v>74</v>
      </c>
      <c r="BO146" t="s">
        <v>74</v>
      </c>
      <c r="BP146" t="s">
        <v>74</v>
      </c>
      <c r="BQ146" t="s">
        <v>74</v>
      </c>
      <c r="BR146" t="s">
        <v>95</v>
      </c>
      <c r="BS146" t="s">
        <v>1297</v>
      </c>
      <c r="BT146" t="str">
        <f>HYPERLINK("https%3A%2F%2Fwww.webofscience.com%2Fwos%2Fwoscc%2Ffull-record%2FWOS:A1990BS13A00020","View Full Record in Web of Science")</f>
        <v>View Full Record in Web of Science</v>
      </c>
    </row>
    <row r="147" spans="1:72" x14ac:dyDescent="0.15">
      <c r="A147" t="s">
        <v>569</v>
      </c>
      <c r="B147" t="s">
        <v>1298</v>
      </c>
      <c r="C147" t="s">
        <v>74</v>
      </c>
      <c r="D147" t="s">
        <v>1220</v>
      </c>
      <c r="E147" t="s">
        <v>74</v>
      </c>
      <c r="F147" t="s">
        <v>1298</v>
      </c>
      <c r="G147" t="s">
        <v>74</v>
      </c>
      <c r="H147" t="s">
        <v>74</v>
      </c>
      <c r="I147" t="s">
        <v>1299</v>
      </c>
      <c r="J147" t="s">
        <v>1222</v>
      </c>
      <c r="K147" t="s">
        <v>1223</v>
      </c>
      <c r="L147" t="s">
        <v>74</v>
      </c>
      <c r="M147" t="s">
        <v>77</v>
      </c>
      <c r="N147" t="s">
        <v>575</v>
      </c>
      <c r="O147" t="s">
        <v>1224</v>
      </c>
      <c r="P147" t="s">
        <v>1225</v>
      </c>
      <c r="Q147" t="s">
        <v>1226</v>
      </c>
      <c r="R147" t="s">
        <v>74</v>
      </c>
      <c r="S147" t="s">
        <v>74</v>
      </c>
      <c r="T147" t="s">
        <v>74</v>
      </c>
      <c r="U147" t="s">
        <v>74</v>
      </c>
      <c r="V147" t="s">
        <v>74</v>
      </c>
      <c r="W147" t="s">
        <v>74</v>
      </c>
      <c r="X147" t="s">
        <v>74</v>
      </c>
      <c r="Y147" t="s">
        <v>74</v>
      </c>
      <c r="Z147" t="s">
        <v>74</v>
      </c>
      <c r="AA147" t="s">
        <v>1300</v>
      </c>
      <c r="AB147" t="s">
        <v>1301</v>
      </c>
      <c r="AC147" t="s">
        <v>74</v>
      </c>
      <c r="AD147" t="s">
        <v>74</v>
      </c>
      <c r="AE147" t="s">
        <v>74</v>
      </c>
      <c r="AF147" t="s">
        <v>74</v>
      </c>
      <c r="AG147">
        <v>0</v>
      </c>
      <c r="AH147">
        <v>20</v>
      </c>
      <c r="AI147">
        <v>22</v>
      </c>
      <c r="AJ147">
        <v>0</v>
      </c>
      <c r="AK147">
        <v>0</v>
      </c>
      <c r="AL147" t="s">
        <v>1006</v>
      </c>
      <c r="AM147" t="s">
        <v>1007</v>
      </c>
      <c r="AN147" t="s">
        <v>1007</v>
      </c>
      <c r="AO147" t="s">
        <v>74</v>
      </c>
      <c r="AP147" t="s">
        <v>74</v>
      </c>
      <c r="AQ147" t="s">
        <v>1229</v>
      </c>
      <c r="AR147" t="s">
        <v>1230</v>
      </c>
      <c r="AS147" t="s">
        <v>74</v>
      </c>
      <c r="AT147" t="s">
        <v>74</v>
      </c>
      <c r="AU147">
        <v>1990</v>
      </c>
      <c r="AV147">
        <v>308</v>
      </c>
      <c r="AW147" t="s">
        <v>74</v>
      </c>
      <c r="AX147" t="s">
        <v>74</v>
      </c>
      <c r="AY147" t="s">
        <v>74</v>
      </c>
      <c r="AZ147" t="s">
        <v>74</v>
      </c>
      <c r="BA147" t="s">
        <v>74</v>
      </c>
      <c r="BB147">
        <v>381</v>
      </c>
      <c r="BC147">
        <v>401</v>
      </c>
      <c r="BD147" t="s">
        <v>74</v>
      </c>
      <c r="BE147" t="s">
        <v>74</v>
      </c>
      <c r="BF147" t="s">
        <v>74</v>
      </c>
      <c r="BG147" t="s">
        <v>74</v>
      </c>
      <c r="BH147" t="s">
        <v>74</v>
      </c>
      <c r="BI147">
        <v>21</v>
      </c>
      <c r="BJ147" t="s">
        <v>1231</v>
      </c>
      <c r="BK147" t="s">
        <v>583</v>
      </c>
      <c r="BL147" t="s">
        <v>1232</v>
      </c>
      <c r="BM147" t="s">
        <v>1233</v>
      </c>
      <c r="BN147" t="s">
        <v>74</v>
      </c>
      <c r="BO147" t="s">
        <v>74</v>
      </c>
      <c r="BP147" t="s">
        <v>74</v>
      </c>
      <c r="BQ147" t="s">
        <v>74</v>
      </c>
      <c r="BR147" t="s">
        <v>95</v>
      </c>
      <c r="BS147" t="s">
        <v>1302</v>
      </c>
      <c r="BT147" t="str">
        <f>HYPERLINK("https%3A%2F%2Fwww.webofscience.com%2Fwos%2Fwoscc%2Ffull-record%2FWOS:A1990BS13A00021","View Full Record in Web of Science")</f>
        <v>View Full Record in Web of Science</v>
      </c>
    </row>
    <row r="148" spans="1:72" x14ac:dyDescent="0.15">
      <c r="A148" t="s">
        <v>569</v>
      </c>
      <c r="B148" t="s">
        <v>1303</v>
      </c>
      <c r="C148" t="s">
        <v>74</v>
      </c>
      <c r="D148" t="s">
        <v>1220</v>
      </c>
      <c r="E148" t="s">
        <v>74</v>
      </c>
      <c r="F148" t="s">
        <v>1303</v>
      </c>
      <c r="G148" t="s">
        <v>74</v>
      </c>
      <c r="H148" t="s">
        <v>74</v>
      </c>
      <c r="I148" t="s">
        <v>1304</v>
      </c>
      <c r="J148" t="s">
        <v>1222</v>
      </c>
      <c r="K148" t="s">
        <v>1223</v>
      </c>
      <c r="L148" t="s">
        <v>74</v>
      </c>
      <c r="M148" t="s">
        <v>77</v>
      </c>
      <c r="N148" t="s">
        <v>575</v>
      </c>
      <c r="O148" t="s">
        <v>1224</v>
      </c>
      <c r="P148" t="s">
        <v>1225</v>
      </c>
      <c r="Q148" t="s">
        <v>1226</v>
      </c>
      <c r="R148" t="s">
        <v>74</v>
      </c>
      <c r="S148" t="s">
        <v>74</v>
      </c>
      <c r="T148" t="s">
        <v>74</v>
      </c>
      <c r="U148" t="s">
        <v>74</v>
      </c>
      <c r="V148" t="s">
        <v>74</v>
      </c>
      <c r="W148" t="s">
        <v>74</v>
      </c>
      <c r="X148" t="s">
        <v>74</v>
      </c>
      <c r="Y148" t="s">
        <v>74</v>
      </c>
      <c r="Z148" t="s">
        <v>74</v>
      </c>
      <c r="AA148" t="s">
        <v>1305</v>
      </c>
      <c r="AB148" t="s">
        <v>1306</v>
      </c>
      <c r="AC148" t="s">
        <v>74</v>
      </c>
      <c r="AD148" t="s">
        <v>74</v>
      </c>
      <c r="AE148" t="s">
        <v>74</v>
      </c>
      <c r="AF148" t="s">
        <v>74</v>
      </c>
      <c r="AG148">
        <v>0</v>
      </c>
      <c r="AH148">
        <v>13</v>
      </c>
      <c r="AI148">
        <v>14</v>
      </c>
      <c r="AJ148">
        <v>0</v>
      </c>
      <c r="AK148">
        <v>0</v>
      </c>
      <c r="AL148" t="s">
        <v>1006</v>
      </c>
      <c r="AM148" t="s">
        <v>1007</v>
      </c>
      <c r="AN148" t="s">
        <v>1007</v>
      </c>
      <c r="AO148" t="s">
        <v>74</v>
      </c>
      <c r="AP148" t="s">
        <v>74</v>
      </c>
      <c r="AQ148" t="s">
        <v>1229</v>
      </c>
      <c r="AR148" t="s">
        <v>1230</v>
      </c>
      <c r="AS148" t="s">
        <v>74</v>
      </c>
      <c r="AT148" t="s">
        <v>74</v>
      </c>
      <c r="AU148">
        <v>1990</v>
      </c>
      <c r="AV148">
        <v>308</v>
      </c>
      <c r="AW148" t="s">
        <v>74</v>
      </c>
      <c r="AX148" t="s">
        <v>74</v>
      </c>
      <c r="AY148" t="s">
        <v>74</v>
      </c>
      <c r="AZ148" t="s">
        <v>74</v>
      </c>
      <c r="BA148" t="s">
        <v>74</v>
      </c>
      <c r="BB148">
        <v>405</v>
      </c>
      <c r="BC148">
        <v>415</v>
      </c>
      <c r="BD148" t="s">
        <v>74</v>
      </c>
      <c r="BE148" t="s">
        <v>74</v>
      </c>
      <c r="BF148" t="s">
        <v>74</v>
      </c>
      <c r="BG148" t="s">
        <v>74</v>
      </c>
      <c r="BH148" t="s">
        <v>74</v>
      </c>
      <c r="BI148">
        <v>11</v>
      </c>
      <c r="BJ148" t="s">
        <v>1231</v>
      </c>
      <c r="BK148" t="s">
        <v>583</v>
      </c>
      <c r="BL148" t="s">
        <v>1232</v>
      </c>
      <c r="BM148" t="s">
        <v>1233</v>
      </c>
      <c r="BN148" t="s">
        <v>74</v>
      </c>
      <c r="BO148" t="s">
        <v>74</v>
      </c>
      <c r="BP148" t="s">
        <v>74</v>
      </c>
      <c r="BQ148" t="s">
        <v>74</v>
      </c>
      <c r="BR148" t="s">
        <v>95</v>
      </c>
      <c r="BS148" t="s">
        <v>1307</v>
      </c>
      <c r="BT148" t="str">
        <f>HYPERLINK("https%3A%2F%2Fwww.webofscience.com%2Fwos%2Fwoscc%2Ffull-record%2FWOS:A1990BS13A00022","View Full Record in Web of Science")</f>
        <v>View Full Record in Web of Science</v>
      </c>
    </row>
    <row r="149" spans="1:72" x14ac:dyDescent="0.15">
      <c r="A149" t="s">
        <v>569</v>
      </c>
      <c r="B149" t="s">
        <v>1308</v>
      </c>
      <c r="C149" t="s">
        <v>74</v>
      </c>
      <c r="D149" t="s">
        <v>1220</v>
      </c>
      <c r="E149" t="s">
        <v>74</v>
      </c>
      <c r="F149" t="s">
        <v>1308</v>
      </c>
      <c r="G149" t="s">
        <v>74</v>
      </c>
      <c r="H149" t="s">
        <v>74</v>
      </c>
      <c r="I149" t="s">
        <v>1309</v>
      </c>
      <c r="J149" t="s">
        <v>1222</v>
      </c>
      <c r="K149" t="s">
        <v>1223</v>
      </c>
      <c r="L149" t="s">
        <v>74</v>
      </c>
      <c r="M149" t="s">
        <v>77</v>
      </c>
      <c r="N149" t="s">
        <v>575</v>
      </c>
      <c r="O149" t="s">
        <v>1224</v>
      </c>
      <c r="P149" t="s">
        <v>1225</v>
      </c>
      <c r="Q149" t="s">
        <v>1226</v>
      </c>
      <c r="R149" t="s">
        <v>74</v>
      </c>
      <c r="S149" t="s">
        <v>74</v>
      </c>
      <c r="T149" t="s">
        <v>74</v>
      </c>
      <c r="U149" t="s">
        <v>74</v>
      </c>
      <c r="V149" t="s">
        <v>74</v>
      </c>
      <c r="W149" t="s">
        <v>74</v>
      </c>
      <c r="X149" t="s">
        <v>74</v>
      </c>
      <c r="Y149" t="s">
        <v>74</v>
      </c>
      <c r="Z149" t="s">
        <v>74</v>
      </c>
      <c r="AA149" t="s">
        <v>74</v>
      </c>
      <c r="AB149" t="s">
        <v>74</v>
      </c>
      <c r="AC149" t="s">
        <v>74</v>
      </c>
      <c r="AD149" t="s">
        <v>74</v>
      </c>
      <c r="AE149" t="s">
        <v>74</v>
      </c>
      <c r="AF149" t="s">
        <v>74</v>
      </c>
      <c r="AG149">
        <v>0</v>
      </c>
      <c r="AH149">
        <v>69</v>
      </c>
      <c r="AI149">
        <v>71</v>
      </c>
      <c r="AJ149">
        <v>0</v>
      </c>
      <c r="AK149">
        <v>3</v>
      </c>
      <c r="AL149" t="s">
        <v>1006</v>
      </c>
      <c r="AM149" t="s">
        <v>1007</v>
      </c>
      <c r="AN149" t="s">
        <v>1007</v>
      </c>
      <c r="AO149" t="s">
        <v>74</v>
      </c>
      <c r="AP149" t="s">
        <v>74</v>
      </c>
      <c r="AQ149" t="s">
        <v>1229</v>
      </c>
      <c r="AR149" t="s">
        <v>1230</v>
      </c>
      <c r="AS149" t="s">
        <v>74</v>
      </c>
      <c r="AT149" t="s">
        <v>74</v>
      </c>
      <c r="AU149">
        <v>1990</v>
      </c>
      <c r="AV149">
        <v>308</v>
      </c>
      <c r="AW149" t="s">
        <v>74</v>
      </c>
      <c r="AX149" t="s">
        <v>74</v>
      </c>
      <c r="AY149" t="s">
        <v>74</v>
      </c>
      <c r="AZ149" t="s">
        <v>74</v>
      </c>
      <c r="BA149" t="s">
        <v>74</v>
      </c>
      <c r="BB149">
        <v>417</v>
      </c>
      <c r="BC149">
        <v>436</v>
      </c>
      <c r="BD149" t="s">
        <v>74</v>
      </c>
      <c r="BE149" t="s">
        <v>74</v>
      </c>
      <c r="BF149" t="s">
        <v>74</v>
      </c>
      <c r="BG149" t="s">
        <v>74</v>
      </c>
      <c r="BH149" t="s">
        <v>74</v>
      </c>
      <c r="BI149">
        <v>20</v>
      </c>
      <c r="BJ149" t="s">
        <v>1231</v>
      </c>
      <c r="BK149" t="s">
        <v>583</v>
      </c>
      <c r="BL149" t="s">
        <v>1232</v>
      </c>
      <c r="BM149" t="s">
        <v>1233</v>
      </c>
      <c r="BN149" t="s">
        <v>74</v>
      </c>
      <c r="BO149" t="s">
        <v>74</v>
      </c>
      <c r="BP149" t="s">
        <v>74</v>
      </c>
      <c r="BQ149" t="s">
        <v>74</v>
      </c>
      <c r="BR149" t="s">
        <v>95</v>
      </c>
      <c r="BS149" t="s">
        <v>1310</v>
      </c>
      <c r="BT149" t="str">
        <f>HYPERLINK("https%3A%2F%2Fwww.webofscience.com%2Fwos%2Fwoscc%2Ffull-record%2FWOS:A1990BS13A00023","View Full Record in Web of Science")</f>
        <v>View Full Record in Web of Science</v>
      </c>
    </row>
    <row r="150" spans="1:72" x14ac:dyDescent="0.15">
      <c r="A150" t="s">
        <v>569</v>
      </c>
      <c r="B150" t="s">
        <v>1311</v>
      </c>
      <c r="C150" t="s">
        <v>74</v>
      </c>
      <c r="D150" t="s">
        <v>1220</v>
      </c>
      <c r="E150" t="s">
        <v>74</v>
      </c>
      <c r="F150" t="s">
        <v>1311</v>
      </c>
      <c r="G150" t="s">
        <v>74</v>
      </c>
      <c r="H150" t="s">
        <v>74</v>
      </c>
      <c r="I150" t="s">
        <v>1312</v>
      </c>
      <c r="J150" t="s">
        <v>1222</v>
      </c>
      <c r="K150" t="s">
        <v>1223</v>
      </c>
      <c r="L150" t="s">
        <v>74</v>
      </c>
      <c r="M150" t="s">
        <v>77</v>
      </c>
      <c r="N150" t="s">
        <v>575</v>
      </c>
      <c r="O150" t="s">
        <v>1224</v>
      </c>
      <c r="P150" t="s">
        <v>1225</v>
      </c>
      <c r="Q150" t="s">
        <v>1226</v>
      </c>
      <c r="R150" t="s">
        <v>74</v>
      </c>
      <c r="S150" t="s">
        <v>74</v>
      </c>
      <c r="T150" t="s">
        <v>74</v>
      </c>
      <c r="U150" t="s">
        <v>74</v>
      </c>
      <c r="V150" t="s">
        <v>74</v>
      </c>
      <c r="W150" t="s">
        <v>74</v>
      </c>
      <c r="X150" t="s">
        <v>74</v>
      </c>
      <c r="Y150" t="s">
        <v>74</v>
      </c>
      <c r="Z150" t="s">
        <v>74</v>
      </c>
      <c r="AA150" t="s">
        <v>74</v>
      </c>
      <c r="AB150" t="s">
        <v>74</v>
      </c>
      <c r="AC150" t="s">
        <v>74</v>
      </c>
      <c r="AD150" t="s">
        <v>74</v>
      </c>
      <c r="AE150" t="s">
        <v>74</v>
      </c>
      <c r="AF150" t="s">
        <v>74</v>
      </c>
      <c r="AG150">
        <v>0</v>
      </c>
      <c r="AH150">
        <v>18</v>
      </c>
      <c r="AI150">
        <v>18</v>
      </c>
      <c r="AJ150">
        <v>0</v>
      </c>
      <c r="AK150">
        <v>0</v>
      </c>
      <c r="AL150" t="s">
        <v>1006</v>
      </c>
      <c r="AM150" t="s">
        <v>1007</v>
      </c>
      <c r="AN150" t="s">
        <v>1007</v>
      </c>
      <c r="AO150" t="s">
        <v>74</v>
      </c>
      <c r="AP150" t="s">
        <v>74</v>
      </c>
      <c r="AQ150" t="s">
        <v>1229</v>
      </c>
      <c r="AR150" t="s">
        <v>1230</v>
      </c>
      <c r="AS150" t="s">
        <v>74</v>
      </c>
      <c r="AT150" t="s">
        <v>74</v>
      </c>
      <c r="AU150">
        <v>1990</v>
      </c>
      <c r="AV150">
        <v>308</v>
      </c>
      <c r="AW150" t="s">
        <v>74</v>
      </c>
      <c r="AX150" t="s">
        <v>74</v>
      </c>
      <c r="AY150" t="s">
        <v>74</v>
      </c>
      <c r="AZ150" t="s">
        <v>74</v>
      </c>
      <c r="BA150" t="s">
        <v>74</v>
      </c>
      <c r="BB150">
        <v>437</v>
      </c>
      <c r="BC150">
        <v>445</v>
      </c>
      <c r="BD150" t="s">
        <v>74</v>
      </c>
      <c r="BE150" t="s">
        <v>74</v>
      </c>
      <c r="BF150" t="s">
        <v>74</v>
      </c>
      <c r="BG150" t="s">
        <v>74</v>
      </c>
      <c r="BH150" t="s">
        <v>74</v>
      </c>
      <c r="BI150">
        <v>9</v>
      </c>
      <c r="BJ150" t="s">
        <v>1231</v>
      </c>
      <c r="BK150" t="s">
        <v>583</v>
      </c>
      <c r="BL150" t="s">
        <v>1232</v>
      </c>
      <c r="BM150" t="s">
        <v>1233</v>
      </c>
      <c r="BN150" t="s">
        <v>74</v>
      </c>
      <c r="BO150" t="s">
        <v>74</v>
      </c>
      <c r="BP150" t="s">
        <v>74</v>
      </c>
      <c r="BQ150" t="s">
        <v>74</v>
      </c>
      <c r="BR150" t="s">
        <v>95</v>
      </c>
      <c r="BS150" t="s">
        <v>1313</v>
      </c>
      <c r="BT150" t="str">
        <f>HYPERLINK("https%3A%2F%2Fwww.webofscience.com%2Fwos%2Fwoscc%2Ffull-record%2FWOS:A1990BS13A00024","View Full Record in Web of Science")</f>
        <v>View Full Record in Web of Science</v>
      </c>
    </row>
    <row r="151" spans="1:72" x14ac:dyDescent="0.15">
      <c r="A151" t="s">
        <v>569</v>
      </c>
      <c r="B151" t="s">
        <v>1284</v>
      </c>
      <c r="C151" t="s">
        <v>74</v>
      </c>
      <c r="D151" t="s">
        <v>1220</v>
      </c>
      <c r="E151" t="s">
        <v>74</v>
      </c>
      <c r="F151" t="s">
        <v>1284</v>
      </c>
      <c r="G151" t="s">
        <v>74</v>
      </c>
      <c r="H151" t="s">
        <v>74</v>
      </c>
      <c r="I151" t="s">
        <v>1314</v>
      </c>
      <c r="J151" t="s">
        <v>1222</v>
      </c>
      <c r="K151" t="s">
        <v>1223</v>
      </c>
      <c r="L151" t="s">
        <v>74</v>
      </c>
      <c r="M151" t="s">
        <v>77</v>
      </c>
      <c r="N151" t="s">
        <v>575</v>
      </c>
      <c r="O151" t="s">
        <v>1224</v>
      </c>
      <c r="P151" t="s">
        <v>1225</v>
      </c>
      <c r="Q151" t="s">
        <v>1226</v>
      </c>
      <c r="R151" t="s">
        <v>74</v>
      </c>
      <c r="S151" t="s">
        <v>74</v>
      </c>
      <c r="T151" t="s">
        <v>74</v>
      </c>
      <c r="U151" t="s">
        <v>74</v>
      </c>
      <c r="V151" t="s">
        <v>74</v>
      </c>
      <c r="W151" t="s">
        <v>74</v>
      </c>
      <c r="X151" t="s">
        <v>74</v>
      </c>
      <c r="Y151" t="s">
        <v>74</v>
      </c>
      <c r="Z151" t="s">
        <v>74</v>
      </c>
      <c r="AA151" t="s">
        <v>74</v>
      </c>
      <c r="AB151" t="s">
        <v>74</v>
      </c>
      <c r="AC151" t="s">
        <v>74</v>
      </c>
      <c r="AD151" t="s">
        <v>74</v>
      </c>
      <c r="AE151" t="s">
        <v>74</v>
      </c>
      <c r="AF151" t="s">
        <v>74</v>
      </c>
      <c r="AG151">
        <v>0</v>
      </c>
      <c r="AH151">
        <v>2</v>
      </c>
      <c r="AI151">
        <v>2</v>
      </c>
      <c r="AJ151">
        <v>0</v>
      </c>
      <c r="AK151">
        <v>0</v>
      </c>
      <c r="AL151" t="s">
        <v>1006</v>
      </c>
      <c r="AM151" t="s">
        <v>1007</v>
      </c>
      <c r="AN151" t="s">
        <v>1007</v>
      </c>
      <c r="AO151" t="s">
        <v>74</v>
      </c>
      <c r="AP151" t="s">
        <v>74</v>
      </c>
      <c r="AQ151" t="s">
        <v>1229</v>
      </c>
      <c r="AR151" t="s">
        <v>1230</v>
      </c>
      <c r="AS151" t="s">
        <v>74</v>
      </c>
      <c r="AT151" t="s">
        <v>74</v>
      </c>
      <c r="AU151">
        <v>1990</v>
      </c>
      <c r="AV151">
        <v>308</v>
      </c>
      <c r="AW151" t="s">
        <v>74</v>
      </c>
      <c r="AX151" t="s">
        <v>74</v>
      </c>
      <c r="AY151" t="s">
        <v>74</v>
      </c>
      <c r="AZ151" t="s">
        <v>74</v>
      </c>
      <c r="BA151" t="s">
        <v>74</v>
      </c>
      <c r="BB151">
        <v>447</v>
      </c>
      <c r="BC151">
        <v>454</v>
      </c>
      <c r="BD151" t="s">
        <v>74</v>
      </c>
      <c r="BE151" t="s">
        <v>74</v>
      </c>
      <c r="BF151" t="s">
        <v>74</v>
      </c>
      <c r="BG151" t="s">
        <v>74</v>
      </c>
      <c r="BH151" t="s">
        <v>74</v>
      </c>
      <c r="BI151">
        <v>8</v>
      </c>
      <c r="BJ151" t="s">
        <v>1231</v>
      </c>
      <c r="BK151" t="s">
        <v>583</v>
      </c>
      <c r="BL151" t="s">
        <v>1232</v>
      </c>
      <c r="BM151" t="s">
        <v>1233</v>
      </c>
      <c r="BN151" t="s">
        <v>74</v>
      </c>
      <c r="BO151" t="s">
        <v>74</v>
      </c>
      <c r="BP151" t="s">
        <v>74</v>
      </c>
      <c r="BQ151" t="s">
        <v>74</v>
      </c>
      <c r="BR151" t="s">
        <v>95</v>
      </c>
      <c r="BS151" t="s">
        <v>1315</v>
      </c>
      <c r="BT151" t="str">
        <f>HYPERLINK("https%3A%2F%2Fwww.webofscience.com%2Fwos%2Fwoscc%2Ffull-record%2FWOS:A1990BS13A00025","View Full Record in Web of Science")</f>
        <v>View Full Record in Web of Science</v>
      </c>
    </row>
    <row r="152" spans="1:72" x14ac:dyDescent="0.15">
      <c r="A152" t="s">
        <v>569</v>
      </c>
      <c r="B152" t="s">
        <v>1316</v>
      </c>
      <c r="C152" t="s">
        <v>74</v>
      </c>
      <c r="D152" t="s">
        <v>1220</v>
      </c>
      <c r="E152" t="s">
        <v>74</v>
      </c>
      <c r="F152" t="s">
        <v>1316</v>
      </c>
      <c r="G152" t="s">
        <v>74</v>
      </c>
      <c r="H152" t="s">
        <v>74</v>
      </c>
      <c r="I152" t="s">
        <v>1317</v>
      </c>
      <c r="J152" t="s">
        <v>1222</v>
      </c>
      <c r="K152" t="s">
        <v>1223</v>
      </c>
      <c r="L152" t="s">
        <v>74</v>
      </c>
      <c r="M152" t="s">
        <v>77</v>
      </c>
      <c r="N152" t="s">
        <v>575</v>
      </c>
      <c r="O152" t="s">
        <v>1224</v>
      </c>
      <c r="P152" t="s">
        <v>1225</v>
      </c>
      <c r="Q152" t="s">
        <v>1226</v>
      </c>
      <c r="R152" t="s">
        <v>74</v>
      </c>
      <c r="S152" t="s">
        <v>74</v>
      </c>
      <c r="T152" t="s">
        <v>74</v>
      </c>
      <c r="U152" t="s">
        <v>74</v>
      </c>
      <c r="V152" t="s">
        <v>74</v>
      </c>
      <c r="W152" t="s">
        <v>74</v>
      </c>
      <c r="X152" t="s">
        <v>74</v>
      </c>
      <c r="Y152" t="s">
        <v>74</v>
      </c>
      <c r="Z152" t="s">
        <v>74</v>
      </c>
      <c r="AA152" t="s">
        <v>74</v>
      </c>
      <c r="AB152" t="s">
        <v>1318</v>
      </c>
      <c r="AC152" t="s">
        <v>74</v>
      </c>
      <c r="AD152" t="s">
        <v>74</v>
      </c>
      <c r="AE152" t="s">
        <v>74</v>
      </c>
      <c r="AF152" t="s">
        <v>74</v>
      </c>
      <c r="AG152">
        <v>0</v>
      </c>
      <c r="AH152">
        <v>6</v>
      </c>
      <c r="AI152">
        <v>6</v>
      </c>
      <c r="AJ152">
        <v>0</v>
      </c>
      <c r="AK152">
        <v>0</v>
      </c>
      <c r="AL152" t="s">
        <v>1006</v>
      </c>
      <c r="AM152" t="s">
        <v>1007</v>
      </c>
      <c r="AN152" t="s">
        <v>1007</v>
      </c>
      <c r="AO152" t="s">
        <v>74</v>
      </c>
      <c r="AP152" t="s">
        <v>74</v>
      </c>
      <c r="AQ152" t="s">
        <v>1229</v>
      </c>
      <c r="AR152" t="s">
        <v>1230</v>
      </c>
      <c r="AS152" t="s">
        <v>74</v>
      </c>
      <c r="AT152" t="s">
        <v>74</v>
      </c>
      <c r="AU152">
        <v>1990</v>
      </c>
      <c r="AV152">
        <v>308</v>
      </c>
      <c r="AW152" t="s">
        <v>74</v>
      </c>
      <c r="AX152" t="s">
        <v>74</v>
      </c>
      <c r="AY152" t="s">
        <v>74</v>
      </c>
      <c r="AZ152" t="s">
        <v>74</v>
      </c>
      <c r="BA152" t="s">
        <v>74</v>
      </c>
      <c r="BB152">
        <v>455</v>
      </c>
      <c r="BC152">
        <v>473</v>
      </c>
      <c r="BD152" t="s">
        <v>74</v>
      </c>
      <c r="BE152" t="s">
        <v>74</v>
      </c>
      <c r="BF152" t="s">
        <v>74</v>
      </c>
      <c r="BG152" t="s">
        <v>74</v>
      </c>
      <c r="BH152" t="s">
        <v>74</v>
      </c>
      <c r="BI152">
        <v>19</v>
      </c>
      <c r="BJ152" t="s">
        <v>1231</v>
      </c>
      <c r="BK152" t="s">
        <v>583</v>
      </c>
      <c r="BL152" t="s">
        <v>1232</v>
      </c>
      <c r="BM152" t="s">
        <v>1233</v>
      </c>
      <c r="BN152" t="s">
        <v>74</v>
      </c>
      <c r="BO152" t="s">
        <v>74</v>
      </c>
      <c r="BP152" t="s">
        <v>74</v>
      </c>
      <c r="BQ152" t="s">
        <v>74</v>
      </c>
      <c r="BR152" t="s">
        <v>95</v>
      </c>
      <c r="BS152" t="s">
        <v>1319</v>
      </c>
      <c r="BT152" t="str">
        <f>HYPERLINK("https%3A%2F%2Fwww.webofscience.com%2Fwos%2Fwoscc%2Ffull-record%2FWOS:A1990BS13A00026","View Full Record in Web of Science")</f>
        <v>View Full Record in Web of Science</v>
      </c>
    </row>
    <row r="153" spans="1:72" x14ac:dyDescent="0.15">
      <c r="A153" t="s">
        <v>569</v>
      </c>
      <c r="B153" t="s">
        <v>1320</v>
      </c>
      <c r="C153" t="s">
        <v>74</v>
      </c>
      <c r="D153" t="s">
        <v>1220</v>
      </c>
      <c r="E153" t="s">
        <v>74</v>
      </c>
      <c r="F153" t="s">
        <v>1320</v>
      </c>
      <c r="G153" t="s">
        <v>74</v>
      </c>
      <c r="H153" t="s">
        <v>74</v>
      </c>
      <c r="I153" t="s">
        <v>1321</v>
      </c>
      <c r="J153" t="s">
        <v>1222</v>
      </c>
      <c r="K153" t="s">
        <v>1223</v>
      </c>
      <c r="L153" t="s">
        <v>74</v>
      </c>
      <c r="M153" t="s">
        <v>77</v>
      </c>
      <c r="N153" t="s">
        <v>575</v>
      </c>
      <c r="O153" t="s">
        <v>1224</v>
      </c>
      <c r="P153" t="s">
        <v>1225</v>
      </c>
      <c r="Q153" t="s">
        <v>1226</v>
      </c>
      <c r="R153" t="s">
        <v>74</v>
      </c>
      <c r="S153" t="s">
        <v>74</v>
      </c>
      <c r="T153" t="s">
        <v>74</v>
      </c>
      <c r="U153" t="s">
        <v>74</v>
      </c>
      <c r="V153" t="s">
        <v>74</v>
      </c>
      <c r="W153" t="s">
        <v>74</v>
      </c>
      <c r="X153" t="s">
        <v>74</v>
      </c>
      <c r="Y153" t="s">
        <v>74</v>
      </c>
      <c r="Z153" t="s">
        <v>74</v>
      </c>
      <c r="AA153" t="s">
        <v>1322</v>
      </c>
      <c r="AB153" t="s">
        <v>74</v>
      </c>
      <c r="AC153" t="s">
        <v>74</v>
      </c>
      <c r="AD153" t="s">
        <v>74</v>
      </c>
      <c r="AE153" t="s">
        <v>74</v>
      </c>
      <c r="AF153" t="s">
        <v>74</v>
      </c>
      <c r="AG153">
        <v>0</v>
      </c>
      <c r="AH153">
        <v>11</v>
      </c>
      <c r="AI153">
        <v>11</v>
      </c>
      <c r="AJ153">
        <v>0</v>
      </c>
      <c r="AK153">
        <v>1</v>
      </c>
      <c r="AL153" t="s">
        <v>1006</v>
      </c>
      <c r="AM153" t="s">
        <v>1007</v>
      </c>
      <c r="AN153" t="s">
        <v>1007</v>
      </c>
      <c r="AO153" t="s">
        <v>74</v>
      </c>
      <c r="AP153" t="s">
        <v>74</v>
      </c>
      <c r="AQ153" t="s">
        <v>1229</v>
      </c>
      <c r="AR153" t="s">
        <v>1230</v>
      </c>
      <c r="AS153" t="s">
        <v>74</v>
      </c>
      <c r="AT153" t="s">
        <v>74</v>
      </c>
      <c r="AU153">
        <v>1990</v>
      </c>
      <c r="AV153">
        <v>308</v>
      </c>
      <c r="AW153" t="s">
        <v>74</v>
      </c>
      <c r="AX153" t="s">
        <v>74</v>
      </c>
      <c r="AY153" t="s">
        <v>74</v>
      </c>
      <c r="AZ153" t="s">
        <v>74</v>
      </c>
      <c r="BA153" t="s">
        <v>74</v>
      </c>
      <c r="BB153">
        <v>475</v>
      </c>
      <c r="BC153">
        <v>487</v>
      </c>
      <c r="BD153" t="s">
        <v>74</v>
      </c>
      <c r="BE153" t="s">
        <v>74</v>
      </c>
      <c r="BF153" t="s">
        <v>74</v>
      </c>
      <c r="BG153" t="s">
        <v>74</v>
      </c>
      <c r="BH153" t="s">
        <v>74</v>
      </c>
      <c r="BI153">
        <v>13</v>
      </c>
      <c r="BJ153" t="s">
        <v>1231</v>
      </c>
      <c r="BK153" t="s">
        <v>583</v>
      </c>
      <c r="BL153" t="s">
        <v>1232</v>
      </c>
      <c r="BM153" t="s">
        <v>1233</v>
      </c>
      <c r="BN153" t="s">
        <v>74</v>
      </c>
      <c r="BO153" t="s">
        <v>74</v>
      </c>
      <c r="BP153" t="s">
        <v>74</v>
      </c>
      <c r="BQ153" t="s">
        <v>74</v>
      </c>
      <c r="BR153" t="s">
        <v>95</v>
      </c>
      <c r="BS153" t="s">
        <v>1323</v>
      </c>
      <c r="BT153" t="str">
        <f>HYPERLINK("https%3A%2F%2Fwww.webofscience.com%2Fwos%2Fwoscc%2Ffull-record%2FWOS:A1990BS13A00027","View Full Record in Web of Science")</f>
        <v>View Full Record in Web of Science</v>
      </c>
    </row>
    <row r="154" spans="1:72" x14ac:dyDescent="0.15">
      <c r="A154" t="s">
        <v>569</v>
      </c>
      <c r="B154" t="s">
        <v>1324</v>
      </c>
      <c r="C154" t="s">
        <v>74</v>
      </c>
      <c r="D154" t="s">
        <v>1220</v>
      </c>
      <c r="E154" t="s">
        <v>74</v>
      </c>
      <c r="F154" t="s">
        <v>1324</v>
      </c>
      <c r="G154" t="s">
        <v>74</v>
      </c>
      <c r="H154" t="s">
        <v>74</v>
      </c>
      <c r="I154" t="s">
        <v>1325</v>
      </c>
      <c r="J154" t="s">
        <v>1222</v>
      </c>
      <c r="K154" t="s">
        <v>1223</v>
      </c>
      <c r="L154" t="s">
        <v>74</v>
      </c>
      <c r="M154" t="s">
        <v>77</v>
      </c>
      <c r="N154" t="s">
        <v>575</v>
      </c>
      <c r="O154" t="s">
        <v>1224</v>
      </c>
      <c r="P154" t="s">
        <v>1225</v>
      </c>
      <c r="Q154" t="s">
        <v>1226</v>
      </c>
      <c r="R154" t="s">
        <v>74</v>
      </c>
      <c r="S154" t="s">
        <v>74</v>
      </c>
      <c r="T154" t="s">
        <v>74</v>
      </c>
      <c r="U154" t="s">
        <v>74</v>
      </c>
      <c r="V154" t="s">
        <v>74</v>
      </c>
      <c r="W154" t="s">
        <v>74</v>
      </c>
      <c r="X154" t="s">
        <v>74</v>
      </c>
      <c r="Y154" t="s">
        <v>74</v>
      </c>
      <c r="Z154" t="s">
        <v>74</v>
      </c>
      <c r="AA154" t="s">
        <v>1326</v>
      </c>
      <c r="AB154" t="s">
        <v>74</v>
      </c>
      <c r="AC154" t="s">
        <v>74</v>
      </c>
      <c r="AD154" t="s">
        <v>74</v>
      </c>
      <c r="AE154" t="s">
        <v>74</v>
      </c>
      <c r="AF154" t="s">
        <v>74</v>
      </c>
      <c r="AG154">
        <v>0</v>
      </c>
      <c r="AH154">
        <v>15</v>
      </c>
      <c r="AI154">
        <v>16</v>
      </c>
      <c r="AJ154">
        <v>0</v>
      </c>
      <c r="AK154">
        <v>1</v>
      </c>
      <c r="AL154" t="s">
        <v>1006</v>
      </c>
      <c r="AM154" t="s">
        <v>1007</v>
      </c>
      <c r="AN154" t="s">
        <v>1007</v>
      </c>
      <c r="AO154" t="s">
        <v>74</v>
      </c>
      <c r="AP154" t="s">
        <v>74</v>
      </c>
      <c r="AQ154" t="s">
        <v>1229</v>
      </c>
      <c r="AR154" t="s">
        <v>1230</v>
      </c>
      <c r="AS154" t="s">
        <v>74</v>
      </c>
      <c r="AT154" t="s">
        <v>74</v>
      </c>
      <c r="AU154">
        <v>1990</v>
      </c>
      <c r="AV154">
        <v>308</v>
      </c>
      <c r="AW154" t="s">
        <v>74</v>
      </c>
      <c r="AX154" t="s">
        <v>74</v>
      </c>
      <c r="AY154" t="s">
        <v>74</v>
      </c>
      <c r="AZ154" t="s">
        <v>74</v>
      </c>
      <c r="BA154" t="s">
        <v>74</v>
      </c>
      <c r="BB154">
        <v>489</v>
      </c>
      <c r="BC154">
        <v>497</v>
      </c>
      <c r="BD154" t="s">
        <v>74</v>
      </c>
      <c r="BE154" t="s">
        <v>74</v>
      </c>
      <c r="BF154" t="s">
        <v>74</v>
      </c>
      <c r="BG154" t="s">
        <v>74</v>
      </c>
      <c r="BH154" t="s">
        <v>74</v>
      </c>
      <c r="BI154">
        <v>9</v>
      </c>
      <c r="BJ154" t="s">
        <v>1231</v>
      </c>
      <c r="BK154" t="s">
        <v>583</v>
      </c>
      <c r="BL154" t="s">
        <v>1232</v>
      </c>
      <c r="BM154" t="s">
        <v>1233</v>
      </c>
      <c r="BN154" t="s">
        <v>74</v>
      </c>
      <c r="BO154" t="s">
        <v>74</v>
      </c>
      <c r="BP154" t="s">
        <v>74</v>
      </c>
      <c r="BQ154" t="s">
        <v>74</v>
      </c>
      <c r="BR154" t="s">
        <v>95</v>
      </c>
      <c r="BS154" t="s">
        <v>1327</v>
      </c>
      <c r="BT154" t="str">
        <f>HYPERLINK("https%3A%2F%2Fwww.webofscience.com%2Fwos%2Fwoscc%2Ffull-record%2FWOS:A1990BS13A00028","View Full Record in Web of Science")</f>
        <v>View Full Record in Web of Science</v>
      </c>
    </row>
    <row r="155" spans="1:72" x14ac:dyDescent="0.15">
      <c r="A155" t="s">
        <v>569</v>
      </c>
      <c r="B155" t="s">
        <v>1328</v>
      </c>
      <c r="C155" t="s">
        <v>74</v>
      </c>
      <c r="D155" t="s">
        <v>1220</v>
      </c>
      <c r="E155" t="s">
        <v>74</v>
      </c>
      <c r="F155" t="s">
        <v>1328</v>
      </c>
      <c r="G155" t="s">
        <v>74</v>
      </c>
      <c r="H155" t="s">
        <v>74</v>
      </c>
      <c r="I155" t="s">
        <v>1329</v>
      </c>
      <c r="J155" t="s">
        <v>1222</v>
      </c>
      <c r="K155" t="s">
        <v>1223</v>
      </c>
      <c r="L155" t="s">
        <v>74</v>
      </c>
      <c r="M155" t="s">
        <v>77</v>
      </c>
      <c r="N155" t="s">
        <v>575</v>
      </c>
      <c r="O155" t="s">
        <v>1224</v>
      </c>
      <c r="P155" t="s">
        <v>1225</v>
      </c>
      <c r="Q155" t="s">
        <v>1226</v>
      </c>
      <c r="R155" t="s">
        <v>74</v>
      </c>
      <c r="S155" t="s">
        <v>74</v>
      </c>
      <c r="T155" t="s">
        <v>74</v>
      </c>
      <c r="U155" t="s">
        <v>74</v>
      </c>
      <c r="V155" t="s">
        <v>74</v>
      </c>
      <c r="W155" t="s">
        <v>74</v>
      </c>
      <c r="X155" t="s">
        <v>74</v>
      </c>
      <c r="Y155" t="s">
        <v>74</v>
      </c>
      <c r="Z155" t="s">
        <v>74</v>
      </c>
      <c r="AA155" t="s">
        <v>74</v>
      </c>
      <c r="AB155" t="s">
        <v>74</v>
      </c>
      <c r="AC155" t="s">
        <v>74</v>
      </c>
      <c r="AD155" t="s">
        <v>74</v>
      </c>
      <c r="AE155" t="s">
        <v>74</v>
      </c>
      <c r="AF155" t="s">
        <v>74</v>
      </c>
      <c r="AG155">
        <v>0</v>
      </c>
      <c r="AH155">
        <v>14</v>
      </c>
      <c r="AI155">
        <v>14</v>
      </c>
      <c r="AJ155">
        <v>0</v>
      </c>
      <c r="AK155">
        <v>1</v>
      </c>
      <c r="AL155" t="s">
        <v>1006</v>
      </c>
      <c r="AM155" t="s">
        <v>1007</v>
      </c>
      <c r="AN155" t="s">
        <v>1007</v>
      </c>
      <c r="AO155" t="s">
        <v>74</v>
      </c>
      <c r="AP155" t="s">
        <v>74</v>
      </c>
      <c r="AQ155" t="s">
        <v>1229</v>
      </c>
      <c r="AR155" t="s">
        <v>1230</v>
      </c>
      <c r="AS155" t="s">
        <v>74</v>
      </c>
      <c r="AT155" t="s">
        <v>74</v>
      </c>
      <c r="AU155">
        <v>1990</v>
      </c>
      <c r="AV155">
        <v>308</v>
      </c>
      <c r="AW155" t="s">
        <v>74</v>
      </c>
      <c r="AX155" t="s">
        <v>74</v>
      </c>
      <c r="AY155" t="s">
        <v>74</v>
      </c>
      <c r="AZ155" t="s">
        <v>74</v>
      </c>
      <c r="BA155" t="s">
        <v>74</v>
      </c>
      <c r="BB155">
        <v>499</v>
      </c>
      <c r="BC155">
        <v>518</v>
      </c>
      <c r="BD155" t="s">
        <v>74</v>
      </c>
      <c r="BE155" t="s">
        <v>74</v>
      </c>
      <c r="BF155" t="s">
        <v>74</v>
      </c>
      <c r="BG155" t="s">
        <v>74</v>
      </c>
      <c r="BH155" t="s">
        <v>74</v>
      </c>
      <c r="BI155">
        <v>20</v>
      </c>
      <c r="BJ155" t="s">
        <v>1231</v>
      </c>
      <c r="BK155" t="s">
        <v>583</v>
      </c>
      <c r="BL155" t="s">
        <v>1232</v>
      </c>
      <c r="BM155" t="s">
        <v>1233</v>
      </c>
      <c r="BN155" t="s">
        <v>74</v>
      </c>
      <c r="BO155" t="s">
        <v>74</v>
      </c>
      <c r="BP155" t="s">
        <v>74</v>
      </c>
      <c r="BQ155" t="s">
        <v>74</v>
      </c>
      <c r="BR155" t="s">
        <v>95</v>
      </c>
      <c r="BS155" t="s">
        <v>1330</v>
      </c>
      <c r="BT155" t="str">
        <f>HYPERLINK("https%3A%2F%2Fwww.webofscience.com%2Fwos%2Fwoscc%2Ffull-record%2FWOS:A1990BS13A00029","View Full Record in Web of Science")</f>
        <v>View Full Record in Web of Science</v>
      </c>
    </row>
    <row r="156" spans="1:72" x14ac:dyDescent="0.15">
      <c r="A156" t="s">
        <v>569</v>
      </c>
      <c r="B156" t="s">
        <v>1331</v>
      </c>
      <c r="C156" t="s">
        <v>74</v>
      </c>
      <c r="D156" t="s">
        <v>1220</v>
      </c>
      <c r="E156" t="s">
        <v>74</v>
      </c>
      <c r="F156" t="s">
        <v>1331</v>
      </c>
      <c r="G156" t="s">
        <v>74</v>
      </c>
      <c r="H156" t="s">
        <v>74</v>
      </c>
      <c r="I156" t="s">
        <v>1332</v>
      </c>
      <c r="J156" t="s">
        <v>1222</v>
      </c>
      <c r="K156" t="s">
        <v>1223</v>
      </c>
      <c r="L156" t="s">
        <v>74</v>
      </c>
      <c r="M156" t="s">
        <v>77</v>
      </c>
      <c r="N156" t="s">
        <v>575</v>
      </c>
      <c r="O156" t="s">
        <v>1224</v>
      </c>
      <c r="P156" t="s">
        <v>1225</v>
      </c>
      <c r="Q156" t="s">
        <v>1226</v>
      </c>
      <c r="R156" t="s">
        <v>74</v>
      </c>
      <c r="S156" t="s">
        <v>74</v>
      </c>
      <c r="T156" t="s">
        <v>74</v>
      </c>
      <c r="U156" t="s">
        <v>74</v>
      </c>
      <c r="V156" t="s">
        <v>74</v>
      </c>
      <c r="W156" t="s">
        <v>74</v>
      </c>
      <c r="X156" t="s">
        <v>74</v>
      </c>
      <c r="Y156" t="s">
        <v>74</v>
      </c>
      <c r="Z156" t="s">
        <v>74</v>
      </c>
      <c r="AA156" t="s">
        <v>74</v>
      </c>
      <c r="AB156" t="s">
        <v>74</v>
      </c>
      <c r="AC156" t="s">
        <v>74</v>
      </c>
      <c r="AD156" t="s">
        <v>74</v>
      </c>
      <c r="AE156" t="s">
        <v>74</v>
      </c>
      <c r="AF156" t="s">
        <v>74</v>
      </c>
      <c r="AG156">
        <v>0</v>
      </c>
      <c r="AH156">
        <v>123</v>
      </c>
      <c r="AI156">
        <v>127</v>
      </c>
      <c r="AJ156">
        <v>0</v>
      </c>
      <c r="AK156">
        <v>7</v>
      </c>
      <c r="AL156" t="s">
        <v>1006</v>
      </c>
      <c r="AM156" t="s">
        <v>1007</v>
      </c>
      <c r="AN156" t="s">
        <v>1007</v>
      </c>
      <c r="AO156" t="s">
        <v>74</v>
      </c>
      <c r="AP156" t="s">
        <v>74</v>
      </c>
      <c r="AQ156" t="s">
        <v>1229</v>
      </c>
      <c r="AR156" t="s">
        <v>1230</v>
      </c>
      <c r="AS156" t="s">
        <v>74</v>
      </c>
      <c r="AT156" t="s">
        <v>74</v>
      </c>
      <c r="AU156">
        <v>1990</v>
      </c>
      <c r="AV156">
        <v>308</v>
      </c>
      <c r="AW156" t="s">
        <v>74</v>
      </c>
      <c r="AX156" t="s">
        <v>74</v>
      </c>
      <c r="AY156" t="s">
        <v>74</v>
      </c>
      <c r="AZ156" t="s">
        <v>74</v>
      </c>
      <c r="BA156" t="s">
        <v>74</v>
      </c>
      <c r="BB156">
        <v>519</v>
      </c>
      <c r="BC156">
        <v>538</v>
      </c>
      <c r="BD156" t="s">
        <v>74</v>
      </c>
      <c r="BE156" t="s">
        <v>74</v>
      </c>
      <c r="BF156" t="s">
        <v>74</v>
      </c>
      <c r="BG156" t="s">
        <v>74</v>
      </c>
      <c r="BH156" t="s">
        <v>74</v>
      </c>
      <c r="BI156">
        <v>20</v>
      </c>
      <c r="BJ156" t="s">
        <v>1231</v>
      </c>
      <c r="BK156" t="s">
        <v>583</v>
      </c>
      <c r="BL156" t="s">
        <v>1232</v>
      </c>
      <c r="BM156" t="s">
        <v>1233</v>
      </c>
      <c r="BN156" t="s">
        <v>74</v>
      </c>
      <c r="BO156" t="s">
        <v>74</v>
      </c>
      <c r="BP156" t="s">
        <v>74</v>
      </c>
      <c r="BQ156" t="s">
        <v>74</v>
      </c>
      <c r="BR156" t="s">
        <v>95</v>
      </c>
      <c r="BS156" t="s">
        <v>1333</v>
      </c>
      <c r="BT156" t="str">
        <f>HYPERLINK("https%3A%2F%2Fwww.webofscience.com%2Fwos%2Fwoscc%2Ffull-record%2FWOS:A1990BS13A00030","View Full Record in Web of Science")</f>
        <v>View Full Record in Web of Science</v>
      </c>
    </row>
    <row r="157" spans="1:72" x14ac:dyDescent="0.15">
      <c r="A157" t="s">
        <v>569</v>
      </c>
      <c r="B157" t="s">
        <v>1334</v>
      </c>
      <c r="C157" t="s">
        <v>74</v>
      </c>
      <c r="D157" t="s">
        <v>1220</v>
      </c>
      <c r="E157" t="s">
        <v>74</v>
      </c>
      <c r="F157" t="s">
        <v>1334</v>
      </c>
      <c r="G157" t="s">
        <v>74</v>
      </c>
      <c r="H157" t="s">
        <v>74</v>
      </c>
      <c r="I157" t="s">
        <v>1335</v>
      </c>
      <c r="J157" t="s">
        <v>1222</v>
      </c>
      <c r="K157" t="s">
        <v>1223</v>
      </c>
      <c r="L157" t="s">
        <v>74</v>
      </c>
      <c r="M157" t="s">
        <v>77</v>
      </c>
      <c r="N157" t="s">
        <v>575</v>
      </c>
      <c r="O157" t="s">
        <v>1224</v>
      </c>
      <c r="P157" t="s">
        <v>1225</v>
      </c>
      <c r="Q157" t="s">
        <v>1226</v>
      </c>
      <c r="R157" t="s">
        <v>74</v>
      </c>
      <c r="S157" t="s">
        <v>74</v>
      </c>
      <c r="T157" t="s">
        <v>74</v>
      </c>
      <c r="U157" t="s">
        <v>74</v>
      </c>
      <c r="V157" t="s">
        <v>74</v>
      </c>
      <c r="W157" t="s">
        <v>74</v>
      </c>
      <c r="X157" t="s">
        <v>74</v>
      </c>
      <c r="Y157" t="s">
        <v>74</v>
      </c>
      <c r="Z157" t="s">
        <v>74</v>
      </c>
      <c r="AA157" t="s">
        <v>1336</v>
      </c>
      <c r="AB157" t="s">
        <v>1337</v>
      </c>
      <c r="AC157" t="s">
        <v>74</v>
      </c>
      <c r="AD157" t="s">
        <v>74</v>
      </c>
      <c r="AE157" t="s">
        <v>74</v>
      </c>
      <c r="AF157" t="s">
        <v>74</v>
      </c>
      <c r="AG157">
        <v>0</v>
      </c>
      <c r="AH157">
        <v>18</v>
      </c>
      <c r="AI157">
        <v>20</v>
      </c>
      <c r="AJ157">
        <v>0</v>
      </c>
      <c r="AK157">
        <v>1</v>
      </c>
      <c r="AL157" t="s">
        <v>1006</v>
      </c>
      <c r="AM157" t="s">
        <v>1007</v>
      </c>
      <c r="AN157" t="s">
        <v>1007</v>
      </c>
      <c r="AO157" t="s">
        <v>74</v>
      </c>
      <c r="AP157" t="s">
        <v>74</v>
      </c>
      <c r="AQ157" t="s">
        <v>1229</v>
      </c>
      <c r="AR157" t="s">
        <v>1230</v>
      </c>
      <c r="AS157" t="s">
        <v>74</v>
      </c>
      <c r="AT157" t="s">
        <v>74</v>
      </c>
      <c r="AU157">
        <v>1990</v>
      </c>
      <c r="AV157">
        <v>308</v>
      </c>
      <c r="AW157" t="s">
        <v>74</v>
      </c>
      <c r="AX157" t="s">
        <v>74</v>
      </c>
      <c r="AY157" t="s">
        <v>74</v>
      </c>
      <c r="AZ157" t="s">
        <v>74</v>
      </c>
      <c r="BA157" t="s">
        <v>74</v>
      </c>
      <c r="BB157">
        <v>539</v>
      </c>
      <c r="BC157">
        <v>572</v>
      </c>
      <c r="BD157" t="s">
        <v>74</v>
      </c>
      <c r="BE157" t="s">
        <v>74</v>
      </c>
      <c r="BF157" t="s">
        <v>74</v>
      </c>
      <c r="BG157" t="s">
        <v>74</v>
      </c>
      <c r="BH157" t="s">
        <v>74</v>
      </c>
      <c r="BI157">
        <v>34</v>
      </c>
      <c r="BJ157" t="s">
        <v>1231</v>
      </c>
      <c r="BK157" t="s">
        <v>583</v>
      </c>
      <c r="BL157" t="s">
        <v>1232</v>
      </c>
      <c r="BM157" t="s">
        <v>1233</v>
      </c>
      <c r="BN157" t="s">
        <v>74</v>
      </c>
      <c r="BO157" t="s">
        <v>74</v>
      </c>
      <c r="BP157" t="s">
        <v>74</v>
      </c>
      <c r="BQ157" t="s">
        <v>74</v>
      </c>
      <c r="BR157" t="s">
        <v>95</v>
      </c>
      <c r="BS157" t="s">
        <v>1338</v>
      </c>
      <c r="BT157" t="str">
        <f>HYPERLINK("https%3A%2F%2Fwww.webofscience.com%2Fwos%2Fwoscc%2Ffull-record%2FWOS:A1990BS13A00031","View Full Record in Web of Science")</f>
        <v>View Full Record in Web of Science</v>
      </c>
    </row>
    <row r="158" spans="1:72" x14ac:dyDescent="0.15">
      <c r="A158" t="s">
        <v>569</v>
      </c>
      <c r="B158" t="s">
        <v>1339</v>
      </c>
      <c r="C158" t="s">
        <v>74</v>
      </c>
      <c r="D158" t="s">
        <v>1220</v>
      </c>
      <c r="E158" t="s">
        <v>74</v>
      </c>
      <c r="F158" t="s">
        <v>1339</v>
      </c>
      <c r="G158" t="s">
        <v>74</v>
      </c>
      <c r="H158" t="s">
        <v>74</v>
      </c>
      <c r="I158" t="s">
        <v>1340</v>
      </c>
      <c r="J158" t="s">
        <v>1222</v>
      </c>
      <c r="K158" t="s">
        <v>1223</v>
      </c>
      <c r="L158" t="s">
        <v>74</v>
      </c>
      <c r="M158" t="s">
        <v>77</v>
      </c>
      <c r="N158" t="s">
        <v>575</v>
      </c>
      <c r="O158" t="s">
        <v>1224</v>
      </c>
      <c r="P158" t="s">
        <v>1225</v>
      </c>
      <c r="Q158" t="s">
        <v>1226</v>
      </c>
      <c r="R158" t="s">
        <v>74</v>
      </c>
      <c r="S158" t="s">
        <v>74</v>
      </c>
      <c r="T158" t="s">
        <v>74</v>
      </c>
      <c r="U158" t="s">
        <v>74</v>
      </c>
      <c r="V158" t="s">
        <v>74</v>
      </c>
      <c r="W158" t="s">
        <v>74</v>
      </c>
      <c r="X158" t="s">
        <v>74</v>
      </c>
      <c r="Y158" t="s">
        <v>74</v>
      </c>
      <c r="Z158" t="s">
        <v>74</v>
      </c>
      <c r="AA158" t="s">
        <v>74</v>
      </c>
      <c r="AB158" t="s">
        <v>1341</v>
      </c>
      <c r="AC158" t="s">
        <v>74</v>
      </c>
      <c r="AD158" t="s">
        <v>74</v>
      </c>
      <c r="AE158" t="s">
        <v>74</v>
      </c>
      <c r="AF158" t="s">
        <v>74</v>
      </c>
      <c r="AG158">
        <v>0</v>
      </c>
      <c r="AH158">
        <v>61</v>
      </c>
      <c r="AI158">
        <v>66</v>
      </c>
      <c r="AJ158">
        <v>0</v>
      </c>
      <c r="AK158">
        <v>1</v>
      </c>
      <c r="AL158" t="s">
        <v>1006</v>
      </c>
      <c r="AM158" t="s">
        <v>1007</v>
      </c>
      <c r="AN158" t="s">
        <v>1007</v>
      </c>
      <c r="AO158" t="s">
        <v>74</v>
      </c>
      <c r="AP158" t="s">
        <v>74</v>
      </c>
      <c r="AQ158" t="s">
        <v>1229</v>
      </c>
      <c r="AR158" t="s">
        <v>1230</v>
      </c>
      <c r="AS158" t="s">
        <v>74</v>
      </c>
      <c r="AT158" t="s">
        <v>74</v>
      </c>
      <c r="AU158">
        <v>1990</v>
      </c>
      <c r="AV158">
        <v>308</v>
      </c>
      <c r="AW158" t="s">
        <v>74</v>
      </c>
      <c r="AX158" t="s">
        <v>74</v>
      </c>
      <c r="AY158" t="s">
        <v>74</v>
      </c>
      <c r="AZ158" t="s">
        <v>74</v>
      </c>
      <c r="BA158" t="s">
        <v>74</v>
      </c>
      <c r="BB158">
        <v>575</v>
      </c>
      <c r="BC158">
        <v>607</v>
      </c>
      <c r="BD158" t="s">
        <v>74</v>
      </c>
      <c r="BE158" t="s">
        <v>74</v>
      </c>
      <c r="BF158" t="s">
        <v>74</v>
      </c>
      <c r="BG158" t="s">
        <v>74</v>
      </c>
      <c r="BH158" t="s">
        <v>74</v>
      </c>
      <c r="BI158">
        <v>33</v>
      </c>
      <c r="BJ158" t="s">
        <v>1231</v>
      </c>
      <c r="BK158" t="s">
        <v>583</v>
      </c>
      <c r="BL158" t="s">
        <v>1232</v>
      </c>
      <c r="BM158" t="s">
        <v>1233</v>
      </c>
      <c r="BN158" t="s">
        <v>74</v>
      </c>
      <c r="BO158" t="s">
        <v>74</v>
      </c>
      <c r="BP158" t="s">
        <v>74</v>
      </c>
      <c r="BQ158" t="s">
        <v>74</v>
      </c>
      <c r="BR158" t="s">
        <v>95</v>
      </c>
      <c r="BS158" t="s">
        <v>1342</v>
      </c>
      <c r="BT158" t="str">
        <f>HYPERLINK("https%3A%2F%2Fwww.webofscience.com%2Fwos%2Fwoscc%2Ffull-record%2FWOS:A1990BS13A00032","View Full Record in Web of Science")</f>
        <v>View Full Record in Web of Science</v>
      </c>
    </row>
    <row r="159" spans="1:72" x14ac:dyDescent="0.15">
      <c r="A159" t="s">
        <v>569</v>
      </c>
      <c r="B159" t="s">
        <v>1343</v>
      </c>
      <c r="C159" t="s">
        <v>74</v>
      </c>
      <c r="D159" t="s">
        <v>1220</v>
      </c>
      <c r="E159" t="s">
        <v>74</v>
      </c>
      <c r="F159" t="s">
        <v>1343</v>
      </c>
      <c r="G159" t="s">
        <v>74</v>
      </c>
      <c r="H159" t="s">
        <v>74</v>
      </c>
      <c r="I159" t="s">
        <v>1344</v>
      </c>
      <c r="J159" t="s">
        <v>1222</v>
      </c>
      <c r="K159" t="s">
        <v>1223</v>
      </c>
      <c r="L159" t="s">
        <v>74</v>
      </c>
      <c r="M159" t="s">
        <v>77</v>
      </c>
      <c r="N159" t="s">
        <v>575</v>
      </c>
      <c r="O159" t="s">
        <v>1224</v>
      </c>
      <c r="P159" t="s">
        <v>1225</v>
      </c>
      <c r="Q159" t="s">
        <v>1226</v>
      </c>
      <c r="R159" t="s">
        <v>74</v>
      </c>
      <c r="S159" t="s">
        <v>74</v>
      </c>
      <c r="T159" t="s">
        <v>74</v>
      </c>
      <c r="U159" t="s">
        <v>74</v>
      </c>
      <c r="V159" t="s">
        <v>74</v>
      </c>
      <c r="W159" t="s">
        <v>74</v>
      </c>
      <c r="X159" t="s">
        <v>74</v>
      </c>
      <c r="Y159" t="s">
        <v>74</v>
      </c>
      <c r="Z159" t="s">
        <v>74</v>
      </c>
      <c r="AA159" t="s">
        <v>1345</v>
      </c>
      <c r="AB159" t="s">
        <v>1346</v>
      </c>
      <c r="AC159" t="s">
        <v>74</v>
      </c>
      <c r="AD159" t="s">
        <v>74</v>
      </c>
      <c r="AE159" t="s">
        <v>74</v>
      </c>
      <c r="AF159" t="s">
        <v>74</v>
      </c>
      <c r="AG159">
        <v>0</v>
      </c>
      <c r="AH159">
        <v>32</v>
      </c>
      <c r="AI159">
        <v>33</v>
      </c>
      <c r="AJ159">
        <v>0</v>
      </c>
      <c r="AK159">
        <v>1</v>
      </c>
      <c r="AL159" t="s">
        <v>1006</v>
      </c>
      <c r="AM159" t="s">
        <v>1007</v>
      </c>
      <c r="AN159" t="s">
        <v>1007</v>
      </c>
      <c r="AO159" t="s">
        <v>74</v>
      </c>
      <c r="AP159" t="s">
        <v>74</v>
      </c>
      <c r="AQ159" t="s">
        <v>1229</v>
      </c>
      <c r="AR159" t="s">
        <v>1230</v>
      </c>
      <c r="AS159" t="s">
        <v>74</v>
      </c>
      <c r="AT159" t="s">
        <v>74</v>
      </c>
      <c r="AU159">
        <v>1990</v>
      </c>
      <c r="AV159">
        <v>308</v>
      </c>
      <c r="AW159" t="s">
        <v>74</v>
      </c>
      <c r="AX159" t="s">
        <v>74</v>
      </c>
      <c r="AY159" t="s">
        <v>74</v>
      </c>
      <c r="AZ159" t="s">
        <v>74</v>
      </c>
      <c r="BA159" t="s">
        <v>74</v>
      </c>
      <c r="BB159">
        <v>609</v>
      </c>
      <c r="BC159">
        <v>646</v>
      </c>
      <c r="BD159" t="s">
        <v>74</v>
      </c>
      <c r="BE159" t="s">
        <v>74</v>
      </c>
      <c r="BF159" t="s">
        <v>74</v>
      </c>
      <c r="BG159" t="s">
        <v>74</v>
      </c>
      <c r="BH159" t="s">
        <v>74</v>
      </c>
      <c r="BI159">
        <v>38</v>
      </c>
      <c r="BJ159" t="s">
        <v>1231</v>
      </c>
      <c r="BK159" t="s">
        <v>583</v>
      </c>
      <c r="BL159" t="s">
        <v>1232</v>
      </c>
      <c r="BM159" t="s">
        <v>1233</v>
      </c>
      <c r="BN159" t="s">
        <v>74</v>
      </c>
      <c r="BO159" t="s">
        <v>74</v>
      </c>
      <c r="BP159" t="s">
        <v>74</v>
      </c>
      <c r="BQ159" t="s">
        <v>74</v>
      </c>
      <c r="BR159" t="s">
        <v>95</v>
      </c>
      <c r="BS159" t="s">
        <v>1347</v>
      </c>
      <c r="BT159" t="str">
        <f>HYPERLINK("https%3A%2F%2Fwww.webofscience.com%2Fwos%2Fwoscc%2Ffull-record%2FWOS:A1990BS13A00033","View Full Record in Web of Science")</f>
        <v>View Full Record in Web of Science</v>
      </c>
    </row>
    <row r="160" spans="1:72" x14ac:dyDescent="0.15">
      <c r="A160" t="s">
        <v>569</v>
      </c>
      <c r="B160" t="s">
        <v>1348</v>
      </c>
      <c r="C160" t="s">
        <v>74</v>
      </c>
      <c r="D160" t="s">
        <v>1220</v>
      </c>
      <c r="E160" t="s">
        <v>74</v>
      </c>
      <c r="F160" t="s">
        <v>1348</v>
      </c>
      <c r="G160" t="s">
        <v>74</v>
      </c>
      <c r="H160" t="s">
        <v>74</v>
      </c>
      <c r="I160" t="s">
        <v>1349</v>
      </c>
      <c r="J160" t="s">
        <v>1222</v>
      </c>
      <c r="K160" t="s">
        <v>1223</v>
      </c>
      <c r="L160" t="s">
        <v>74</v>
      </c>
      <c r="M160" t="s">
        <v>77</v>
      </c>
      <c r="N160" t="s">
        <v>575</v>
      </c>
      <c r="O160" t="s">
        <v>1224</v>
      </c>
      <c r="P160" t="s">
        <v>1225</v>
      </c>
      <c r="Q160" t="s">
        <v>1226</v>
      </c>
      <c r="R160" t="s">
        <v>74</v>
      </c>
      <c r="S160" t="s">
        <v>74</v>
      </c>
      <c r="T160" t="s">
        <v>74</v>
      </c>
      <c r="U160" t="s">
        <v>74</v>
      </c>
      <c r="V160" t="s">
        <v>74</v>
      </c>
      <c r="W160" t="s">
        <v>74</v>
      </c>
      <c r="X160" t="s">
        <v>74</v>
      </c>
      <c r="Y160" t="s">
        <v>74</v>
      </c>
      <c r="Z160" t="s">
        <v>74</v>
      </c>
      <c r="AA160" t="s">
        <v>1350</v>
      </c>
      <c r="AB160" t="s">
        <v>1351</v>
      </c>
      <c r="AC160" t="s">
        <v>74</v>
      </c>
      <c r="AD160" t="s">
        <v>74</v>
      </c>
      <c r="AE160" t="s">
        <v>74</v>
      </c>
      <c r="AF160" t="s">
        <v>74</v>
      </c>
      <c r="AG160">
        <v>0</v>
      </c>
      <c r="AH160">
        <v>37</v>
      </c>
      <c r="AI160">
        <v>37</v>
      </c>
      <c r="AJ160">
        <v>0</v>
      </c>
      <c r="AK160">
        <v>0</v>
      </c>
      <c r="AL160" t="s">
        <v>1006</v>
      </c>
      <c r="AM160" t="s">
        <v>1007</v>
      </c>
      <c r="AN160" t="s">
        <v>1007</v>
      </c>
      <c r="AO160" t="s">
        <v>74</v>
      </c>
      <c r="AP160" t="s">
        <v>74</v>
      </c>
      <c r="AQ160" t="s">
        <v>1229</v>
      </c>
      <c r="AR160" t="s">
        <v>1230</v>
      </c>
      <c r="AS160" t="s">
        <v>74</v>
      </c>
      <c r="AT160" t="s">
        <v>74</v>
      </c>
      <c r="AU160">
        <v>1990</v>
      </c>
      <c r="AV160">
        <v>308</v>
      </c>
      <c r="AW160" t="s">
        <v>74</v>
      </c>
      <c r="AX160" t="s">
        <v>74</v>
      </c>
      <c r="AY160" t="s">
        <v>74</v>
      </c>
      <c r="AZ160" t="s">
        <v>74</v>
      </c>
      <c r="BA160" t="s">
        <v>74</v>
      </c>
      <c r="BB160">
        <v>647</v>
      </c>
      <c r="BC160">
        <v>675</v>
      </c>
      <c r="BD160" t="s">
        <v>74</v>
      </c>
      <c r="BE160" t="s">
        <v>74</v>
      </c>
      <c r="BF160" t="s">
        <v>74</v>
      </c>
      <c r="BG160" t="s">
        <v>74</v>
      </c>
      <c r="BH160" t="s">
        <v>74</v>
      </c>
      <c r="BI160">
        <v>29</v>
      </c>
      <c r="BJ160" t="s">
        <v>1231</v>
      </c>
      <c r="BK160" t="s">
        <v>583</v>
      </c>
      <c r="BL160" t="s">
        <v>1232</v>
      </c>
      <c r="BM160" t="s">
        <v>1233</v>
      </c>
      <c r="BN160" t="s">
        <v>74</v>
      </c>
      <c r="BO160" t="s">
        <v>74</v>
      </c>
      <c r="BP160" t="s">
        <v>74</v>
      </c>
      <c r="BQ160" t="s">
        <v>74</v>
      </c>
      <c r="BR160" t="s">
        <v>95</v>
      </c>
      <c r="BS160" t="s">
        <v>1352</v>
      </c>
      <c r="BT160" t="str">
        <f>HYPERLINK("https%3A%2F%2Fwww.webofscience.com%2Fwos%2Fwoscc%2Ffull-record%2FWOS:A1990BS13A00034","View Full Record in Web of Science")</f>
        <v>View Full Record in Web of Science</v>
      </c>
    </row>
    <row r="161" spans="1:72" x14ac:dyDescent="0.15">
      <c r="A161" t="s">
        <v>569</v>
      </c>
      <c r="B161" t="s">
        <v>1353</v>
      </c>
      <c r="C161" t="s">
        <v>74</v>
      </c>
      <c r="D161" t="s">
        <v>1220</v>
      </c>
      <c r="E161" t="s">
        <v>74</v>
      </c>
      <c r="F161" t="s">
        <v>1353</v>
      </c>
      <c r="G161" t="s">
        <v>74</v>
      </c>
      <c r="H161" t="s">
        <v>74</v>
      </c>
      <c r="I161" t="s">
        <v>1354</v>
      </c>
      <c r="J161" t="s">
        <v>1222</v>
      </c>
      <c r="K161" t="s">
        <v>1223</v>
      </c>
      <c r="L161" t="s">
        <v>74</v>
      </c>
      <c r="M161" t="s">
        <v>77</v>
      </c>
      <c r="N161" t="s">
        <v>575</v>
      </c>
      <c r="O161" t="s">
        <v>1224</v>
      </c>
      <c r="P161" t="s">
        <v>1225</v>
      </c>
      <c r="Q161" t="s">
        <v>1226</v>
      </c>
      <c r="R161" t="s">
        <v>74</v>
      </c>
      <c r="S161" t="s">
        <v>74</v>
      </c>
      <c r="T161" t="s">
        <v>74</v>
      </c>
      <c r="U161" t="s">
        <v>74</v>
      </c>
      <c r="V161" t="s">
        <v>74</v>
      </c>
      <c r="W161" t="s">
        <v>74</v>
      </c>
      <c r="X161" t="s">
        <v>74</v>
      </c>
      <c r="Y161" t="s">
        <v>74</v>
      </c>
      <c r="Z161" t="s">
        <v>74</v>
      </c>
      <c r="AA161" t="s">
        <v>74</v>
      </c>
      <c r="AB161" t="s">
        <v>74</v>
      </c>
      <c r="AC161" t="s">
        <v>74</v>
      </c>
      <c r="AD161" t="s">
        <v>74</v>
      </c>
      <c r="AE161" t="s">
        <v>74</v>
      </c>
      <c r="AF161" t="s">
        <v>74</v>
      </c>
      <c r="AG161">
        <v>0</v>
      </c>
      <c r="AH161">
        <v>58</v>
      </c>
      <c r="AI161">
        <v>62</v>
      </c>
      <c r="AJ161">
        <v>0</v>
      </c>
      <c r="AK161">
        <v>3</v>
      </c>
      <c r="AL161" t="s">
        <v>1006</v>
      </c>
      <c r="AM161" t="s">
        <v>1007</v>
      </c>
      <c r="AN161" t="s">
        <v>1007</v>
      </c>
      <c r="AO161" t="s">
        <v>74</v>
      </c>
      <c r="AP161" t="s">
        <v>74</v>
      </c>
      <c r="AQ161" t="s">
        <v>1229</v>
      </c>
      <c r="AR161" t="s">
        <v>1230</v>
      </c>
      <c r="AS161" t="s">
        <v>74</v>
      </c>
      <c r="AT161" t="s">
        <v>74</v>
      </c>
      <c r="AU161">
        <v>1990</v>
      </c>
      <c r="AV161">
        <v>308</v>
      </c>
      <c r="AW161" t="s">
        <v>74</v>
      </c>
      <c r="AX161" t="s">
        <v>74</v>
      </c>
      <c r="AY161" t="s">
        <v>74</v>
      </c>
      <c r="AZ161" t="s">
        <v>74</v>
      </c>
      <c r="BA161" t="s">
        <v>74</v>
      </c>
      <c r="BB161">
        <v>677</v>
      </c>
      <c r="BC161">
        <v>705</v>
      </c>
      <c r="BD161" t="s">
        <v>74</v>
      </c>
      <c r="BE161" t="s">
        <v>74</v>
      </c>
      <c r="BF161" t="s">
        <v>74</v>
      </c>
      <c r="BG161" t="s">
        <v>74</v>
      </c>
      <c r="BH161" t="s">
        <v>74</v>
      </c>
      <c r="BI161">
        <v>29</v>
      </c>
      <c r="BJ161" t="s">
        <v>1231</v>
      </c>
      <c r="BK161" t="s">
        <v>583</v>
      </c>
      <c r="BL161" t="s">
        <v>1232</v>
      </c>
      <c r="BM161" t="s">
        <v>1233</v>
      </c>
      <c r="BN161" t="s">
        <v>74</v>
      </c>
      <c r="BO161" t="s">
        <v>74</v>
      </c>
      <c r="BP161" t="s">
        <v>74</v>
      </c>
      <c r="BQ161" t="s">
        <v>74</v>
      </c>
      <c r="BR161" t="s">
        <v>95</v>
      </c>
      <c r="BS161" t="s">
        <v>1355</v>
      </c>
      <c r="BT161" t="str">
        <f>HYPERLINK("https%3A%2F%2Fwww.webofscience.com%2Fwos%2Fwoscc%2Ffull-record%2FWOS:A1990BS13A00035","View Full Record in Web of Science")</f>
        <v>View Full Record in Web of Science</v>
      </c>
    </row>
    <row r="162" spans="1:72" x14ac:dyDescent="0.15">
      <c r="A162" t="s">
        <v>569</v>
      </c>
      <c r="B162" t="s">
        <v>1356</v>
      </c>
      <c r="C162" t="s">
        <v>74</v>
      </c>
      <c r="D162" t="s">
        <v>1220</v>
      </c>
      <c r="E162" t="s">
        <v>74</v>
      </c>
      <c r="F162" t="s">
        <v>1356</v>
      </c>
      <c r="G162" t="s">
        <v>74</v>
      </c>
      <c r="H162" t="s">
        <v>74</v>
      </c>
      <c r="I162" t="s">
        <v>1357</v>
      </c>
      <c r="J162" t="s">
        <v>1222</v>
      </c>
      <c r="K162" t="s">
        <v>1223</v>
      </c>
      <c r="L162" t="s">
        <v>74</v>
      </c>
      <c r="M162" t="s">
        <v>77</v>
      </c>
      <c r="N162" t="s">
        <v>575</v>
      </c>
      <c r="O162" t="s">
        <v>1224</v>
      </c>
      <c r="P162" t="s">
        <v>1225</v>
      </c>
      <c r="Q162" t="s">
        <v>1226</v>
      </c>
      <c r="R162" t="s">
        <v>74</v>
      </c>
      <c r="S162" t="s">
        <v>74</v>
      </c>
      <c r="T162" t="s">
        <v>74</v>
      </c>
      <c r="U162" t="s">
        <v>74</v>
      </c>
      <c r="V162" t="s">
        <v>74</v>
      </c>
      <c r="W162" t="s">
        <v>74</v>
      </c>
      <c r="X162" t="s">
        <v>74</v>
      </c>
      <c r="Y162" t="s">
        <v>74</v>
      </c>
      <c r="Z162" t="s">
        <v>74</v>
      </c>
      <c r="AA162" t="s">
        <v>74</v>
      </c>
      <c r="AB162" t="s">
        <v>74</v>
      </c>
      <c r="AC162" t="s">
        <v>74</v>
      </c>
      <c r="AD162" t="s">
        <v>74</v>
      </c>
      <c r="AE162" t="s">
        <v>74</v>
      </c>
      <c r="AF162" t="s">
        <v>74</v>
      </c>
      <c r="AG162">
        <v>0</v>
      </c>
      <c r="AH162">
        <v>15</v>
      </c>
      <c r="AI162">
        <v>16</v>
      </c>
      <c r="AJ162">
        <v>0</v>
      </c>
      <c r="AK162">
        <v>1</v>
      </c>
      <c r="AL162" t="s">
        <v>1006</v>
      </c>
      <c r="AM162" t="s">
        <v>1007</v>
      </c>
      <c r="AN162" t="s">
        <v>1007</v>
      </c>
      <c r="AO162" t="s">
        <v>74</v>
      </c>
      <c r="AP162" t="s">
        <v>74</v>
      </c>
      <c r="AQ162" t="s">
        <v>1229</v>
      </c>
      <c r="AR162" t="s">
        <v>1230</v>
      </c>
      <c r="AS162" t="s">
        <v>74</v>
      </c>
      <c r="AT162" t="s">
        <v>74</v>
      </c>
      <c r="AU162">
        <v>1990</v>
      </c>
      <c r="AV162">
        <v>308</v>
      </c>
      <c r="AW162" t="s">
        <v>74</v>
      </c>
      <c r="AX162" t="s">
        <v>74</v>
      </c>
      <c r="AY162" t="s">
        <v>74</v>
      </c>
      <c r="AZ162" t="s">
        <v>74</v>
      </c>
      <c r="BA162" t="s">
        <v>74</v>
      </c>
      <c r="BB162">
        <v>707</v>
      </c>
      <c r="BC162">
        <v>728</v>
      </c>
      <c r="BD162" t="s">
        <v>74</v>
      </c>
      <c r="BE162" t="s">
        <v>74</v>
      </c>
      <c r="BF162" t="s">
        <v>74</v>
      </c>
      <c r="BG162" t="s">
        <v>74</v>
      </c>
      <c r="BH162" t="s">
        <v>74</v>
      </c>
      <c r="BI162">
        <v>22</v>
      </c>
      <c r="BJ162" t="s">
        <v>1231</v>
      </c>
      <c r="BK162" t="s">
        <v>583</v>
      </c>
      <c r="BL162" t="s">
        <v>1232</v>
      </c>
      <c r="BM162" t="s">
        <v>1233</v>
      </c>
      <c r="BN162" t="s">
        <v>74</v>
      </c>
      <c r="BO162" t="s">
        <v>74</v>
      </c>
      <c r="BP162" t="s">
        <v>74</v>
      </c>
      <c r="BQ162" t="s">
        <v>74</v>
      </c>
      <c r="BR162" t="s">
        <v>95</v>
      </c>
      <c r="BS162" t="s">
        <v>1358</v>
      </c>
      <c r="BT162" t="str">
        <f>HYPERLINK("https%3A%2F%2Fwww.webofscience.com%2Fwos%2Fwoscc%2Ffull-record%2FWOS:A1990BS13A00036","View Full Record in Web of Science")</f>
        <v>View Full Record in Web of Science</v>
      </c>
    </row>
    <row r="163" spans="1:72" x14ac:dyDescent="0.15">
      <c r="A163" t="s">
        <v>569</v>
      </c>
      <c r="B163" t="s">
        <v>1359</v>
      </c>
      <c r="C163" t="s">
        <v>74</v>
      </c>
      <c r="D163" t="s">
        <v>1220</v>
      </c>
      <c r="E163" t="s">
        <v>74</v>
      </c>
      <c r="F163" t="s">
        <v>1359</v>
      </c>
      <c r="G163" t="s">
        <v>74</v>
      </c>
      <c r="H163" t="s">
        <v>74</v>
      </c>
      <c r="I163" t="s">
        <v>1360</v>
      </c>
      <c r="J163" t="s">
        <v>1222</v>
      </c>
      <c r="K163" t="s">
        <v>1223</v>
      </c>
      <c r="L163" t="s">
        <v>74</v>
      </c>
      <c r="M163" t="s">
        <v>77</v>
      </c>
      <c r="N163" t="s">
        <v>575</v>
      </c>
      <c r="O163" t="s">
        <v>1224</v>
      </c>
      <c r="P163" t="s">
        <v>1225</v>
      </c>
      <c r="Q163" t="s">
        <v>1226</v>
      </c>
      <c r="R163" t="s">
        <v>74</v>
      </c>
      <c r="S163" t="s">
        <v>74</v>
      </c>
      <c r="T163" t="s">
        <v>74</v>
      </c>
      <c r="U163" t="s">
        <v>74</v>
      </c>
      <c r="V163" t="s">
        <v>74</v>
      </c>
      <c r="W163" t="s">
        <v>74</v>
      </c>
      <c r="X163" t="s">
        <v>74</v>
      </c>
      <c r="Y163" t="s">
        <v>74</v>
      </c>
      <c r="Z163" t="s">
        <v>74</v>
      </c>
      <c r="AA163" t="s">
        <v>1361</v>
      </c>
      <c r="AB163" t="s">
        <v>1362</v>
      </c>
      <c r="AC163" t="s">
        <v>74</v>
      </c>
      <c r="AD163" t="s">
        <v>74</v>
      </c>
      <c r="AE163" t="s">
        <v>74</v>
      </c>
      <c r="AF163" t="s">
        <v>74</v>
      </c>
      <c r="AG163">
        <v>0</v>
      </c>
      <c r="AH163">
        <v>49</v>
      </c>
      <c r="AI163">
        <v>51</v>
      </c>
      <c r="AJ163">
        <v>0</v>
      </c>
      <c r="AK163">
        <v>4</v>
      </c>
      <c r="AL163" t="s">
        <v>1006</v>
      </c>
      <c r="AM163" t="s">
        <v>1007</v>
      </c>
      <c r="AN163" t="s">
        <v>1007</v>
      </c>
      <c r="AO163" t="s">
        <v>74</v>
      </c>
      <c r="AP163" t="s">
        <v>74</v>
      </c>
      <c r="AQ163" t="s">
        <v>1229</v>
      </c>
      <c r="AR163" t="s">
        <v>1230</v>
      </c>
      <c r="AS163" t="s">
        <v>74</v>
      </c>
      <c r="AT163" t="s">
        <v>74</v>
      </c>
      <c r="AU163">
        <v>1990</v>
      </c>
      <c r="AV163">
        <v>308</v>
      </c>
      <c r="AW163" t="s">
        <v>74</v>
      </c>
      <c r="AX163" t="s">
        <v>74</v>
      </c>
      <c r="AY163" t="s">
        <v>74</v>
      </c>
      <c r="AZ163" t="s">
        <v>74</v>
      </c>
      <c r="BA163" t="s">
        <v>74</v>
      </c>
      <c r="BB163">
        <v>729</v>
      </c>
      <c r="BC163">
        <v>759</v>
      </c>
      <c r="BD163" t="s">
        <v>74</v>
      </c>
      <c r="BE163" t="s">
        <v>74</v>
      </c>
      <c r="BF163" t="s">
        <v>74</v>
      </c>
      <c r="BG163" t="s">
        <v>74</v>
      </c>
      <c r="BH163" t="s">
        <v>74</v>
      </c>
      <c r="BI163">
        <v>31</v>
      </c>
      <c r="BJ163" t="s">
        <v>1231</v>
      </c>
      <c r="BK163" t="s">
        <v>583</v>
      </c>
      <c r="BL163" t="s">
        <v>1232</v>
      </c>
      <c r="BM163" t="s">
        <v>1233</v>
      </c>
      <c r="BN163" t="s">
        <v>74</v>
      </c>
      <c r="BO163" t="s">
        <v>74</v>
      </c>
      <c r="BP163" t="s">
        <v>74</v>
      </c>
      <c r="BQ163" t="s">
        <v>74</v>
      </c>
      <c r="BR163" t="s">
        <v>95</v>
      </c>
      <c r="BS163" t="s">
        <v>1363</v>
      </c>
      <c r="BT163" t="str">
        <f>HYPERLINK("https%3A%2F%2Fwww.webofscience.com%2Fwos%2Fwoscc%2Ffull-record%2FWOS:A1990BS13A00037","View Full Record in Web of Science")</f>
        <v>View Full Record in Web of Science</v>
      </c>
    </row>
    <row r="164" spans="1:72" x14ac:dyDescent="0.15">
      <c r="A164" t="s">
        <v>569</v>
      </c>
      <c r="B164" t="s">
        <v>1364</v>
      </c>
      <c r="C164" t="s">
        <v>74</v>
      </c>
      <c r="D164" t="s">
        <v>1220</v>
      </c>
      <c r="E164" t="s">
        <v>74</v>
      </c>
      <c r="F164" t="s">
        <v>1364</v>
      </c>
      <c r="G164" t="s">
        <v>74</v>
      </c>
      <c r="H164" t="s">
        <v>74</v>
      </c>
      <c r="I164" t="s">
        <v>1365</v>
      </c>
      <c r="J164" t="s">
        <v>1222</v>
      </c>
      <c r="K164" t="s">
        <v>1223</v>
      </c>
      <c r="L164" t="s">
        <v>74</v>
      </c>
      <c r="M164" t="s">
        <v>77</v>
      </c>
      <c r="N164" t="s">
        <v>575</v>
      </c>
      <c r="O164" t="s">
        <v>1224</v>
      </c>
      <c r="P164" t="s">
        <v>1225</v>
      </c>
      <c r="Q164" t="s">
        <v>1226</v>
      </c>
      <c r="R164" t="s">
        <v>74</v>
      </c>
      <c r="S164" t="s">
        <v>74</v>
      </c>
      <c r="T164" t="s">
        <v>74</v>
      </c>
      <c r="U164" t="s">
        <v>74</v>
      </c>
      <c r="V164" t="s">
        <v>74</v>
      </c>
      <c r="W164" t="s">
        <v>74</v>
      </c>
      <c r="X164" t="s">
        <v>74</v>
      </c>
      <c r="Y164" t="s">
        <v>74</v>
      </c>
      <c r="Z164" t="s">
        <v>74</v>
      </c>
      <c r="AA164" t="s">
        <v>74</v>
      </c>
      <c r="AB164" t="s">
        <v>74</v>
      </c>
      <c r="AC164" t="s">
        <v>74</v>
      </c>
      <c r="AD164" t="s">
        <v>74</v>
      </c>
      <c r="AE164" t="s">
        <v>74</v>
      </c>
      <c r="AF164" t="s">
        <v>74</v>
      </c>
      <c r="AG164">
        <v>0</v>
      </c>
      <c r="AH164">
        <v>4</v>
      </c>
      <c r="AI164">
        <v>4</v>
      </c>
      <c r="AJ164">
        <v>0</v>
      </c>
      <c r="AK164">
        <v>0</v>
      </c>
      <c r="AL164" t="s">
        <v>1006</v>
      </c>
      <c r="AM164" t="s">
        <v>1007</v>
      </c>
      <c r="AN164" t="s">
        <v>1007</v>
      </c>
      <c r="AO164" t="s">
        <v>74</v>
      </c>
      <c r="AP164" t="s">
        <v>74</v>
      </c>
      <c r="AQ164" t="s">
        <v>1229</v>
      </c>
      <c r="AR164" t="s">
        <v>1230</v>
      </c>
      <c r="AS164" t="s">
        <v>74</v>
      </c>
      <c r="AT164" t="s">
        <v>74</v>
      </c>
      <c r="AU164">
        <v>1990</v>
      </c>
      <c r="AV164">
        <v>308</v>
      </c>
      <c r="AW164" t="s">
        <v>74</v>
      </c>
      <c r="AX164" t="s">
        <v>74</v>
      </c>
      <c r="AY164" t="s">
        <v>74</v>
      </c>
      <c r="AZ164" t="s">
        <v>74</v>
      </c>
      <c r="BA164" t="s">
        <v>74</v>
      </c>
      <c r="BB164">
        <v>761</v>
      </c>
      <c r="BC164">
        <v>782</v>
      </c>
      <c r="BD164" t="s">
        <v>74</v>
      </c>
      <c r="BE164" t="s">
        <v>74</v>
      </c>
      <c r="BF164" t="s">
        <v>74</v>
      </c>
      <c r="BG164" t="s">
        <v>74</v>
      </c>
      <c r="BH164" t="s">
        <v>74</v>
      </c>
      <c r="BI164">
        <v>22</v>
      </c>
      <c r="BJ164" t="s">
        <v>1231</v>
      </c>
      <c r="BK164" t="s">
        <v>583</v>
      </c>
      <c r="BL164" t="s">
        <v>1232</v>
      </c>
      <c r="BM164" t="s">
        <v>1233</v>
      </c>
      <c r="BN164" t="s">
        <v>74</v>
      </c>
      <c r="BO164" t="s">
        <v>74</v>
      </c>
      <c r="BP164" t="s">
        <v>74</v>
      </c>
      <c r="BQ164" t="s">
        <v>74</v>
      </c>
      <c r="BR164" t="s">
        <v>95</v>
      </c>
      <c r="BS164" t="s">
        <v>1366</v>
      </c>
      <c r="BT164" t="str">
        <f>HYPERLINK("https%3A%2F%2Fwww.webofscience.com%2Fwos%2Fwoscc%2Ffull-record%2FWOS:A1990BS13A00038","View Full Record in Web of Science")</f>
        <v>View Full Record in Web of Science</v>
      </c>
    </row>
    <row r="165" spans="1:72" x14ac:dyDescent="0.15">
      <c r="A165" t="s">
        <v>72</v>
      </c>
      <c r="B165" t="s">
        <v>1367</v>
      </c>
      <c r="C165" t="s">
        <v>74</v>
      </c>
      <c r="D165" t="s">
        <v>74</v>
      </c>
      <c r="E165" t="s">
        <v>74</v>
      </c>
      <c r="F165" t="s">
        <v>1367</v>
      </c>
      <c r="G165" t="s">
        <v>74</v>
      </c>
      <c r="H165" t="s">
        <v>74</v>
      </c>
      <c r="I165" t="s">
        <v>1368</v>
      </c>
      <c r="J165" t="s">
        <v>1369</v>
      </c>
      <c r="K165" t="s">
        <v>74</v>
      </c>
      <c r="L165" t="s">
        <v>74</v>
      </c>
      <c r="M165" t="s">
        <v>77</v>
      </c>
      <c r="N165" t="s">
        <v>78</v>
      </c>
      <c r="O165" t="s">
        <v>74</v>
      </c>
      <c r="P165" t="s">
        <v>74</v>
      </c>
      <c r="Q165" t="s">
        <v>74</v>
      </c>
      <c r="R165" t="s">
        <v>74</v>
      </c>
      <c r="S165" t="s">
        <v>74</v>
      </c>
      <c r="T165" t="s">
        <v>74</v>
      </c>
      <c r="U165" t="s">
        <v>74</v>
      </c>
      <c r="V165" t="s">
        <v>74</v>
      </c>
      <c r="W165" t="s">
        <v>1370</v>
      </c>
      <c r="X165" t="s">
        <v>1371</v>
      </c>
      <c r="Y165" t="s">
        <v>1372</v>
      </c>
      <c r="Z165" t="s">
        <v>74</v>
      </c>
      <c r="AA165" t="s">
        <v>1373</v>
      </c>
      <c r="AB165" t="s">
        <v>1374</v>
      </c>
      <c r="AC165" t="s">
        <v>74</v>
      </c>
      <c r="AD165" t="s">
        <v>74</v>
      </c>
      <c r="AE165" t="s">
        <v>74</v>
      </c>
      <c r="AF165" t="s">
        <v>74</v>
      </c>
      <c r="AG165">
        <v>29</v>
      </c>
      <c r="AH165">
        <v>103</v>
      </c>
      <c r="AI165">
        <v>108</v>
      </c>
      <c r="AJ165">
        <v>0</v>
      </c>
      <c r="AK165">
        <v>5</v>
      </c>
      <c r="AL165" t="s">
        <v>1375</v>
      </c>
      <c r="AM165" t="s">
        <v>383</v>
      </c>
      <c r="AN165" t="s">
        <v>1376</v>
      </c>
      <c r="AO165" t="s">
        <v>1377</v>
      </c>
      <c r="AP165" t="s">
        <v>74</v>
      </c>
      <c r="AQ165" t="s">
        <v>74</v>
      </c>
      <c r="AR165" t="s">
        <v>1369</v>
      </c>
      <c r="AS165" t="s">
        <v>93</v>
      </c>
      <c r="AT165" t="s">
        <v>945</v>
      </c>
      <c r="AU165">
        <v>1990</v>
      </c>
      <c r="AV165">
        <v>18</v>
      </c>
      <c r="AW165">
        <v>1</v>
      </c>
      <c r="AX165" t="s">
        <v>74</v>
      </c>
      <c r="AY165" t="s">
        <v>74</v>
      </c>
      <c r="AZ165" t="s">
        <v>74</v>
      </c>
      <c r="BA165" t="s">
        <v>74</v>
      </c>
      <c r="BB165">
        <v>31</v>
      </c>
      <c r="BC165">
        <v>34</v>
      </c>
      <c r="BD165" t="s">
        <v>74</v>
      </c>
      <c r="BE165" t="s">
        <v>1378</v>
      </c>
      <c r="BF165" t="str">
        <f>HYPERLINK("http://dx.doi.org/10.1130/0091-7613(1990)018&lt;0031:HPLCPN&gt;2.3.CO;2","http://dx.doi.org/10.1130/0091-7613(1990)018&lt;0031:HPLCPN&gt;2.3.CO;2")</f>
        <v>http://dx.doi.org/10.1130/0091-7613(1990)018&lt;0031:HPLCPN&gt;2.3.CO;2</v>
      </c>
      <c r="BG165" t="s">
        <v>74</v>
      </c>
      <c r="BH165" t="s">
        <v>74</v>
      </c>
      <c r="BI165">
        <v>4</v>
      </c>
      <c r="BJ165" t="s">
        <v>93</v>
      </c>
      <c r="BK165" t="s">
        <v>92</v>
      </c>
      <c r="BL165" t="s">
        <v>93</v>
      </c>
      <c r="BM165" t="s">
        <v>1379</v>
      </c>
      <c r="BN165" t="s">
        <v>74</v>
      </c>
      <c r="BO165" t="s">
        <v>74</v>
      </c>
      <c r="BP165" t="s">
        <v>74</v>
      </c>
      <c r="BQ165" t="s">
        <v>74</v>
      </c>
      <c r="BR165" t="s">
        <v>95</v>
      </c>
      <c r="BS165" t="s">
        <v>1380</v>
      </c>
      <c r="BT165" t="str">
        <f>HYPERLINK("https%3A%2F%2Fwww.webofscience.com%2Fwos%2Fwoscc%2Ffull-record%2FWOS:A1990CJ52000009","View Full Record in Web of Science")</f>
        <v>View Full Record in Web of Science</v>
      </c>
    </row>
    <row r="166" spans="1:72" x14ac:dyDescent="0.15">
      <c r="A166" t="s">
        <v>72</v>
      </c>
      <c r="B166" t="s">
        <v>1381</v>
      </c>
      <c r="C166" t="s">
        <v>74</v>
      </c>
      <c r="D166" t="s">
        <v>74</v>
      </c>
      <c r="E166" t="s">
        <v>74</v>
      </c>
      <c r="F166" t="s">
        <v>1381</v>
      </c>
      <c r="G166" t="s">
        <v>74</v>
      </c>
      <c r="H166" t="s">
        <v>74</v>
      </c>
      <c r="I166" t="s">
        <v>1382</v>
      </c>
      <c r="J166" t="s">
        <v>76</v>
      </c>
      <c r="K166" t="s">
        <v>74</v>
      </c>
      <c r="L166" t="s">
        <v>74</v>
      </c>
      <c r="M166" t="s">
        <v>77</v>
      </c>
      <c r="N166" t="s">
        <v>78</v>
      </c>
      <c r="O166" t="s">
        <v>74</v>
      </c>
      <c r="P166" t="s">
        <v>74</v>
      </c>
      <c r="Q166" t="s">
        <v>74</v>
      </c>
      <c r="R166" t="s">
        <v>74</v>
      </c>
      <c r="S166" t="s">
        <v>74</v>
      </c>
      <c r="T166" t="s">
        <v>74</v>
      </c>
      <c r="U166" t="s">
        <v>74</v>
      </c>
      <c r="V166" t="s">
        <v>74</v>
      </c>
      <c r="W166" t="s">
        <v>74</v>
      </c>
      <c r="X166" t="s">
        <v>74</v>
      </c>
      <c r="Y166" t="s">
        <v>1383</v>
      </c>
      <c r="Z166" t="s">
        <v>74</v>
      </c>
      <c r="AA166" t="s">
        <v>74</v>
      </c>
      <c r="AB166" t="s">
        <v>74</v>
      </c>
      <c r="AC166" t="s">
        <v>74</v>
      </c>
      <c r="AD166" t="s">
        <v>74</v>
      </c>
      <c r="AE166" t="s">
        <v>74</v>
      </c>
      <c r="AF166" t="s">
        <v>74</v>
      </c>
      <c r="AG166">
        <v>20</v>
      </c>
      <c r="AH166">
        <v>34</v>
      </c>
      <c r="AI166">
        <v>34</v>
      </c>
      <c r="AJ166">
        <v>0</v>
      </c>
      <c r="AK166">
        <v>8</v>
      </c>
      <c r="AL166" t="s">
        <v>82</v>
      </c>
      <c r="AM166" t="s">
        <v>83</v>
      </c>
      <c r="AN166" t="s">
        <v>84</v>
      </c>
      <c r="AO166" t="s">
        <v>85</v>
      </c>
      <c r="AP166" t="s">
        <v>74</v>
      </c>
      <c r="AQ166" t="s">
        <v>74</v>
      </c>
      <c r="AR166" t="s">
        <v>86</v>
      </c>
      <c r="AS166" t="s">
        <v>87</v>
      </c>
      <c r="AT166" t="s">
        <v>945</v>
      </c>
      <c r="AU166">
        <v>1990</v>
      </c>
      <c r="AV166">
        <v>17</v>
      </c>
      <c r="AW166">
        <v>1</v>
      </c>
      <c r="AX166" t="s">
        <v>74</v>
      </c>
      <c r="AY166" t="s">
        <v>74</v>
      </c>
      <c r="AZ166" t="s">
        <v>74</v>
      </c>
      <c r="BA166" t="s">
        <v>74</v>
      </c>
      <c r="BB166">
        <v>77</v>
      </c>
      <c r="BC166">
        <v>80</v>
      </c>
      <c r="BD166" t="s">
        <v>74</v>
      </c>
      <c r="BE166" t="s">
        <v>1384</v>
      </c>
      <c r="BF166" t="str">
        <f>HYPERLINK("http://dx.doi.org/10.1029/GL017i001p00077","http://dx.doi.org/10.1029/GL017i001p00077")</f>
        <v>http://dx.doi.org/10.1029/GL017i001p00077</v>
      </c>
      <c r="BG166" t="s">
        <v>74</v>
      </c>
      <c r="BH166" t="s">
        <v>74</v>
      </c>
      <c r="BI166">
        <v>4</v>
      </c>
      <c r="BJ166" t="s">
        <v>91</v>
      </c>
      <c r="BK166" t="s">
        <v>92</v>
      </c>
      <c r="BL166" t="s">
        <v>93</v>
      </c>
      <c r="BM166" t="s">
        <v>1385</v>
      </c>
      <c r="BN166" t="s">
        <v>74</v>
      </c>
      <c r="BO166" t="s">
        <v>1386</v>
      </c>
      <c r="BP166" t="s">
        <v>74</v>
      </c>
      <c r="BQ166" t="s">
        <v>74</v>
      </c>
      <c r="BR166" t="s">
        <v>95</v>
      </c>
      <c r="BS166" t="s">
        <v>1387</v>
      </c>
      <c r="BT166" t="str">
        <f>HYPERLINK("https%3A%2F%2Fwww.webofscience.com%2Fwos%2Fwoscc%2Ffull-record%2FWOS:A1990CW69100020","View Full Record in Web of Science")</f>
        <v>View Full Record in Web of Science</v>
      </c>
    </row>
    <row r="167" spans="1:72" x14ac:dyDescent="0.15">
      <c r="A167" t="s">
        <v>569</v>
      </c>
      <c r="B167" t="s">
        <v>1388</v>
      </c>
      <c r="C167" t="s">
        <v>74</v>
      </c>
      <c r="D167" t="s">
        <v>1389</v>
      </c>
      <c r="E167" t="s">
        <v>74</v>
      </c>
      <c r="F167" t="s">
        <v>1388</v>
      </c>
      <c r="G167" t="s">
        <v>74</v>
      </c>
      <c r="H167" t="s">
        <v>74</v>
      </c>
      <c r="I167" t="s">
        <v>1390</v>
      </c>
      <c r="J167" t="s">
        <v>1391</v>
      </c>
      <c r="K167" t="s">
        <v>1392</v>
      </c>
      <c r="L167" t="s">
        <v>74</v>
      </c>
      <c r="M167" t="s">
        <v>77</v>
      </c>
      <c r="N167" t="s">
        <v>575</v>
      </c>
      <c r="O167" t="s">
        <v>1393</v>
      </c>
      <c r="P167" t="s">
        <v>1394</v>
      </c>
      <c r="Q167" t="s">
        <v>1395</v>
      </c>
      <c r="R167" t="s">
        <v>74</v>
      </c>
      <c r="S167" t="s">
        <v>1396</v>
      </c>
      <c r="T167" t="s">
        <v>74</v>
      </c>
      <c r="U167" t="s">
        <v>74</v>
      </c>
      <c r="V167" t="s">
        <v>74</v>
      </c>
      <c r="W167" t="s">
        <v>74</v>
      </c>
      <c r="X167" t="s">
        <v>74</v>
      </c>
      <c r="Y167" t="s">
        <v>74</v>
      </c>
      <c r="Z167" t="s">
        <v>74</v>
      </c>
      <c r="AA167" t="s">
        <v>74</v>
      </c>
      <c r="AB167" t="s">
        <v>74</v>
      </c>
      <c r="AC167" t="s">
        <v>74</v>
      </c>
      <c r="AD167" t="s">
        <v>74</v>
      </c>
      <c r="AE167" t="s">
        <v>74</v>
      </c>
      <c r="AF167" t="s">
        <v>74</v>
      </c>
      <c r="AG167">
        <v>0</v>
      </c>
      <c r="AH167">
        <v>22</v>
      </c>
      <c r="AI167">
        <v>25</v>
      </c>
      <c r="AJ167">
        <v>0</v>
      </c>
      <c r="AK167">
        <v>1</v>
      </c>
      <c r="AL167" t="s">
        <v>1397</v>
      </c>
      <c r="AM167" t="s">
        <v>1398</v>
      </c>
      <c r="AN167" t="s">
        <v>1398</v>
      </c>
      <c r="AO167" t="s">
        <v>74</v>
      </c>
      <c r="AP167" t="s">
        <v>74</v>
      </c>
      <c r="AQ167" t="s">
        <v>1399</v>
      </c>
      <c r="AR167" t="s">
        <v>1400</v>
      </c>
      <c r="AS167" t="s">
        <v>74</v>
      </c>
      <c r="AT167" t="s">
        <v>74</v>
      </c>
      <c r="AU167">
        <v>1990</v>
      </c>
      <c r="AV167">
        <v>53</v>
      </c>
      <c r="AW167" t="s">
        <v>74</v>
      </c>
      <c r="AX167" t="s">
        <v>74</v>
      </c>
      <c r="AY167" t="s">
        <v>74</v>
      </c>
      <c r="AZ167" t="s">
        <v>74</v>
      </c>
      <c r="BA167" t="s">
        <v>74</v>
      </c>
      <c r="BB167">
        <v>91</v>
      </c>
      <c r="BC167">
        <v>103</v>
      </c>
      <c r="BD167" t="s">
        <v>74</v>
      </c>
      <c r="BE167" t="s">
        <v>1401</v>
      </c>
      <c r="BF167" t="str">
        <f>HYPERLINK("http://dx.doi.org/10.1144/GSL.SP.1990.053.01.05","http://dx.doi.org/10.1144/GSL.SP.1990.053.01.05")</f>
        <v>http://dx.doi.org/10.1144/GSL.SP.1990.053.01.05</v>
      </c>
      <c r="BG167" t="s">
        <v>74</v>
      </c>
      <c r="BH167" t="s">
        <v>74</v>
      </c>
      <c r="BI167">
        <v>13</v>
      </c>
      <c r="BJ167" t="s">
        <v>1402</v>
      </c>
      <c r="BK167" t="s">
        <v>583</v>
      </c>
      <c r="BL167" t="s">
        <v>1403</v>
      </c>
      <c r="BM167" t="s">
        <v>1404</v>
      </c>
      <c r="BN167" t="s">
        <v>74</v>
      </c>
      <c r="BO167" t="s">
        <v>74</v>
      </c>
      <c r="BP167" t="s">
        <v>74</v>
      </c>
      <c r="BQ167" t="s">
        <v>74</v>
      </c>
      <c r="BR167" t="s">
        <v>95</v>
      </c>
      <c r="BS167" t="s">
        <v>1405</v>
      </c>
      <c r="BT167" t="str">
        <f>HYPERLINK("https%3A%2F%2Fwww.webofscience.com%2Fwos%2Fwoscc%2Ffull-record%2FWOS:A1990BS19U00005","View Full Record in Web of Science")</f>
        <v>View Full Record in Web of Science</v>
      </c>
    </row>
    <row r="168" spans="1:72" x14ac:dyDescent="0.15">
      <c r="A168" t="s">
        <v>569</v>
      </c>
      <c r="B168" t="s">
        <v>1406</v>
      </c>
      <c r="C168" t="s">
        <v>74</v>
      </c>
      <c r="D168" t="s">
        <v>1407</v>
      </c>
      <c r="E168" t="s">
        <v>74</v>
      </c>
      <c r="F168" t="s">
        <v>1406</v>
      </c>
      <c r="G168" t="s">
        <v>74</v>
      </c>
      <c r="H168" t="s">
        <v>74</v>
      </c>
      <c r="I168" t="s">
        <v>1408</v>
      </c>
      <c r="J168" t="s">
        <v>1409</v>
      </c>
      <c r="K168" t="s">
        <v>1410</v>
      </c>
      <c r="L168" t="s">
        <v>74</v>
      </c>
      <c r="M168" t="s">
        <v>77</v>
      </c>
      <c r="N168" t="s">
        <v>575</v>
      </c>
      <c r="O168" t="s">
        <v>1411</v>
      </c>
      <c r="P168" t="s">
        <v>1412</v>
      </c>
      <c r="Q168" t="s">
        <v>1413</v>
      </c>
      <c r="R168" t="s">
        <v>74</v>
      </c>
      <c r="S168" t="s">
        <v>74</v>
      </c>
      <c r="T168" t="s">
        <v>74</v>
      </c>
      <c r="U168" t="s">
        <v>74</v>
      </c>
      <c r="V168" t="s">
        <v>74</v>
      </c>
      <c r="W168" t="s">
        <v>74</v>
      </c>
      <c r="X168" t="s">
        <v>74</v>
      </c>
      <c r="Y168" t="s">
        <v>74</v>
      </c>
      <c r="Z168" t="s">
        <v>74</v>
      </c>
      <c r="AA168" t="s">
        <v>1414</v>
      </c>
      <c r="AB168" t="s">
        <v>1415</v>
      </c>
      <c r="AC168" t="s">
        <v>74</v>
      </c>
      <c r="AD168" t="s">
        <v>74</v>
      </c>
      <c r="AE168" t="s">
        <v>74</v>
      </c>
      <c r="AF168" t="s">
        <v>74</v>
      </c>
      <c r="AG168">
        <v>0</v>
      </c>
      <c r="AH168">
        <v>1</v>
      </c>
      <c r="AI168">
        <v>1</v>
      </c>
      <c r="AJ168">
        <v>0</v>
      </c>
      <c r="AK168">
        <v>0</v>
      </c>
      <c r="AL168" t="s">
        <v>1416</v>
      </c>
      <c r="AM168" t="s">
        <v>383</v>
      </c>
      <c r="AN168" t="s">
        <v>383</v>
      </c>
      <c r="AO168" t="s">
        <v>74</v>
      </c>
      <c r="AP168" t="s">
        <v>74</v>
      </c>
      <c r="AQ168" t="s">
        <v>1417</v>
      </c>
      <c r="AR168" t="s">
        <v>1418</v>
      </c>
      <c r="AS168" t="s">
        <v>74</v>
      </c>
      <c r="AT168" t="s">
        <v>74</v>
      </c>
      <c r="AU168">
        <v>1990</v>
      </c>
      <c r="AV168">
        <v>247</v>
      </c>
      <c r="AW168" t="s">
        <v>74</v>
      </c>
      <c r="AX168" t="s">
        <v>74</v>
      </c>
      <c r="AY168" t="s">
        <v>74</v>
      </c>
      <c r="AZ168" t="s">
        <v>74</v>
      </c>
      <c r="BA168" t="s">
        <v>74</v>
      </c>
      <c r="BB168">
        <v>189</v>
      </c>
      <c r="BC168">
        <v>193</v>
      </c>
      <c r="BD168" t="s">
        <v>74</v>
      </c>
      <c r="BE168" t="s">
        <v>74</v>
      </c>
      <c r="BF168" t="s">
        <v>74</v>
      </c>
      <c r="BG168" t="s">
        <v>74</v>
      </c>
      <c r="BH168" t="s">
        <v>74</v>
      </c>
      <c r="BI168">
        <v>5</v>
      </c>
      <c r="BJ168" t="s">
        <v>1419</v>
      </c>
      <c r="BK168" t="s">
        <v>583</v>
      </c>
      <c r="BL168" t="s">
        <v>1420</v>
      </c>
      <c r="BM168" t="s">
        <v>1421</v>
      </c>
      <c r="BN168" t="s">
        <v>74</v>
      </c>
      <c r="BO168" t="s">
        <v>74</v>
      </c>
      <c r="BP168" t="s">
        <v>74</v>
      </c>
      <c r="BQ168" t="s">
        <v>74</v>
      </c>
      <c r="BR168" t="s">
        <v>95</v>
      </c>
      <c r="BS168" t="s">
        <v>1422</v>
      </c>
      <c r="BT168" t="str">
        <f>HYPERLINK("https%3A%2F%2Fwww.webofscience.com%2Fwos%2Fwoscc%2Ffull-record%2FWOS:A1990BU92D00021","View Full Record in Web of Science")</f>
        <v>View Full Record in Web of Science</v>
      </c>
    </row>
    <row r="169" spans="1:72" x14ac:dyDescent="0.15">
      <c r="A169" t="s">
        <v>72</v>
      </c>
      <c r="B169" t="s">
        <v>1423</v>
      </c>
      <c r="C169" t="s">
        <v>74</v>
      </c>
      <c r="D169" t="s">
        <v>74</v>
      </c>
      <c r="E169" t="s">
        <v>74</v>
      </c>
      <c r="F169" t="s">
        <v>1423</v>
      </c>
      <c r="G169" t="s">
        <v>74</v>
      </c>
      <c r="H169" t="s">
        <v>74</v>
      </c>
      <c r="I169" t="s">
        <v>1424</v>
      </c>
      <c r="J169" t="s">
        <v>1425</v>
      </c>
      <c r="K169" t="s">
        <v>74</v>
      </c>
      <c r="L169" t="s">
        <v>74</v>
      </c>
      <c r="M169" t="s">
        <v>77</v>
      </c>
      <c r="N169" t="s">
        <v>78</v>
      </c>
      <c r="O169" t="s">
        <v>74</v>
      </c>
      <c r="P169" t="s">
        <v>74</v>
      </c>
      <c r="Q169" t="s">
        <v>74</v>
      </c>
      <c r="R169" t="s">
        <v>74</v>
      </c>
      <c r="S169" t="s">
        <v>74</v>
      </c>
      <c r="T169" t="s">
        <v>74</v>
      </c>
      <c r="U169" t="s">
        <v>74</v>
      </c>
      <c r="V169" t="s">
        <v>74</v>
      </c>
      <c r="W169" t="s">
        <v>74</v>
      </c>
      <c r="X169" t="s">
        <v>74</v>
      </c>
      <c r="Y169" t="s">
        <v>1426</v>
      </c>
      <c r="Z169" t="s">
        <v>74</v>
      </c>
      <c r="AA169" t="s">
        <v>1427</v>
      </c>
      <c r="AB169" t="s">
        <v>1428</v>
      </c>
      <c r="AC169" t="s">
        <v>74</v>
      </c>
      <c r="AD169" t="s">
        <v>74</v>
      </c>
      <c r="AE169" t="s">
        <v>74</v>
      </c>
      <c r="AF169" t="s">
        <v>74</v>
      </c>
      <c r="AG169">
        <v>39</v>
      </c>
      <c r="AH169">
        <v>24</v>
      </c>
      <c r="AI169">
        <v>26</v>
      </c>
      <c r="AJ169">
        <v>0</v>
      </c>
      <c r="AK169">
        <v>0</v>
      </c>
      <c r="AL169" t="s">
        <v>1429</v>
      </c>
      <c r="AM169" t="s">
        <v>1430</v>
      </c>
      <c r="AN169" t="s">
        <v>1431</v>
      </c>
      <c r="AO169" t="s">
        <v>1432</v>
      </c>
      <c r="AP169" t="s">
        <v>74</v>
      </c>
      <c r="AQ169" t="s">
        <v>74</v>
      </c>
      <c r="AR169" t="s">
        <v>1425</v>
      </c>
      <c r="AS169" t="s">
        <v>1433</v>
      </c>
      <c r="AT169" t="s">
        <v>945</v>
      </c>
      <c r="AU169">
        <v>1990</v>
      </c>
      <c r="AV169">
        <v>132</v>
      </c>
      <c r="AW169">
        <v>1</v>
      </c>
      <c r="AX169" t="s">
        <v>74</v>
      </c>
      <c r="AY169" t="s">
        <v>74</v>
      </c>
      <c r="AZ169" t="s">
        <v>74</v>
      </c>
      <c r="BA169" t="s">
        <v>74</v>
      </c>
      <c r="BB169">
        <v>68</v>
      </c>
      <c r="BC169">
        <v>77</v>
      </c>
      <c r="BD169" t="s">
        <v>74</v>
      </c>
      <c r="BE169" t="s">
        <v>1434</v>
      </c>
      <c r="BF169" t="str">
        <f>HYPERLINK("http://dx.doi.org/10.1111/j.1474-919X.1990.tb01017.x","http://dx.doi.org/10.1111/j.1474-919X.1990.tb01017.x")</f>
        <v>http://dx.doi.org/10.1111/j.1474-919X.1990.tb01017.x</v>
      </c>
      <c r="BG169" t="s">
        <v>74</v>
      </c>
      <c r="BH169" t="s">
        <v>74</v>
      </c>
      <c r="BI169">
        <v>10</v>
      </c>
      <c r="BJ169" t="s">
        <v>1435</v>
      </c>
      <c r="BK169" t="s">
        <v>92</v>
      </c>
      <c r="BL169" t="s">
        <v>423</v>
      </c>
      <c r="BM169" t="s">
        <v>1436</v>
      </c>
      <c r="BN169" t="s">
        <v>74</v>
      </c>
      <c r="BO169" t="s">
        <v>74</v>
      </c>
      <c r="BP169" t="s">
        <v>74</v>
      </c>
      <c r="BQ169" t="s">
        <v>74</v>
      </c>
      <c r="BR169" t="s">
        <v>95</v>
      </c>
      <c r="BS169" t="s">
        <v>1437</v>
      </c>
      <c r="BT169" t="str">
        <f>HYPERLINK("https%3A%2F%2Fwww.webofscience.com%2Fwos%2Fwoscc%2Ffull-record%2FWOS:A1990CL29000008","View Full Record in Web of Science")</f>
        <v>View Full Record in Web of Science</v>
      </c>
    </row>
    <row r="170" spans="1:72" x14ac:dyDescent="0.15">
      <c r="A170" t="s">
        <v>569</v>
      </c>
      <c r="B170" t="s">
        <v>1438</v>
      </c>
      <c r="C170" t="s">
        <v>74</v>
      </c>
      <c r="D170" t="s">
        <v>1439</v>
      </c>
      <c r="E170" t="s">
        <v>74</v>
      </c>
      <c r="F170" t="s">
        <v>1438</v>
      </c>
      <c r="G170" t="s">
        <v>74</v>
      </c>
      <c r="H170" t="s">
        <v>74</v>
      </c>
      <c r="I170" t="s">
        <v>1440</v>
      </c>
      <c r="J170" t="s">
        <v>1441</v>
      </c>
      <c r="K170" t="s">
        <v>74</v>
      </c>
      <c r="L170" t="s">
        <v>74</v>
      </c>
      <c r="M170" t="s">
        <v>77</v>
      </c>
      <c r="N170" t="s">
        <v>575</v>
      </c>
      <c r="O170" t="s">
        <v>1442</v>
      </c>
      <c r="P170" t="s">
        <v>1443</v>
      </c>
      <c r="Q170" t="s">
        <v>1444</v>
      </c>
      <c r="R170" t="s">
        <v>74</v>
      </c>
      <c r="S170" t="s">
        <v>1445</v>
      </c>
      <c r="T170" t="s">
        <v>74</v>
      </c>
      <c r="U170" t="s">
        <v>74</v>
      </c>
      <c r="V170" t="s">
        <v>74</v>
      </c>
      <c r="W170" t="s">
        <v>74</v>
      </c>
      <c r="X170" t="s">
        <v>74</v>
      </c>
      <c r="Y170" t="s">
        <v>74</v>
      </c>
      <c r="Z170" t="s">
        <v>74</v>
      </c>
      <c r="AA170" t="s">
        <v>74</v>
      </c>
      <c r="AB170" t="s">
        <v>74</v>
      </c>
      <c r="AC170" t="s">
        <v>74</v>
      </c>
      <c r="AD170" t="s">
        <v>74</v>
      </c>
      <c r="AE170" t="s">
        <v>74</v>
      </c>
      <c r="AF170" t="s">
        <v>74</v>
      </c>
      <c r="AG170">
        <v>0</v>
      </c>
      <c r="AH170">
        <v>0</v>
      </c>
      <c r="AI170">
        <v>0</v>
      </c>
      <c r="AJ170">
        <v>0</v>
      </c>
      <c r="AK170">
        <v>0</v>
      </c>
      <c r="AL170" t="s">
        <v>1446</v>
      </c>
      <c r="AM170" t="s">
        <v>1447</v>
      </c>
      <c r="AN170" t="s">
        <v>1447</v>
      </c>
      <c r="AO170" t="s">
        <v>74</v>
      </c>
      <c r="AP170" t="s">
        <v>74</v>
      </c>
      <c r="AQ170" t="s">
        <v>1448</v>
      </c>
      <c r="AR170" t="s">
        <v>74</v>
      </c>
      <c r="AS170" t="s">
        <v>74</v>
      </c>
      <c r="AT170" t="s">
        <v>74</v>
      </c>
      <c r="AU170">
        <v>1990</v>
      </c>
      <c r="AV170" t="s">
        <v>74</v>
      </c>
      <c r="AW170" t="s">
        <v>74</v>
      </c>
      <c r="AX170" t="s">
        <v>74</v>
      </c>
      <c r="AY170" t="s">
        <v>74</v>
      </c>
      <c r="AZ170" t="s">
        <v>74</v>
      </c>
      <c r="BA170" t="s">
        <v>74</v>
      </c>
      <c r="BB170">
        <v>167</v>
      </c>
      <c r="BC170">
        <v>176</v>
      </c>
      <c r="BD170" t="s">
        <v>74</v>
      </c>
      <c r="BE170" t="s">
        <v>74</v>
      </c>
      <c r="BF170" t="s">
        <v>74</v>
      </c>
      <c r="BG170" t="s">
        <v>74</v>
      </c>
      <c r="BH170" t="s">
        <v>74</v>
      </c>
      <c r="BI170">
        <v>10</v>
      </c>
      <c r="BJ170" t="s">
        <v>1449</v>
      </c>
      <c r="BK170" t="s">
        <v>583</v>
      </c>
      <c r="BL170" t="s">
        <v>1450</v>
      </c>
      <c r="BM170" t="s">
        <v>1451</v>
      </c>
      <c r="BN170" t="s">
        <v>74</v>
      </c>
      <c r="BO170" t="s">
        <v>74</v>
      </c>
      <c r="BP170" t="s">
        <v>74</v>
      </c>
      <c r="BQ170" t="s">
        <v>74</v>
      </c>
      <c r="BR170" t="s">
        <v>95</v>
      </c>
      <c r="BS170" t="s">
        <v>1452</v>
      </c>
      <c r="BT170" t="str">
        <f>HYPERLINK("https%3A%2F%2Fwww.webofscience.com%2Fwos%2Fwoscc%2Ffull-record%2FWOS:A1990BT73F00013","View Full Record in Web of Science")</f>
        <v>View Full Record in Web of Science</v>
      </c>
    </row>
    <row r="171" spans="1:72" x14ac:dyDescent="0.15">
      <c r="A171" t="s">
        <v>72</v>
      </c>
      <c r="B171" t="s">
        <v>1453</v>
      </c>
      <c r="C171" t="s">
        <v>74</v>
      </c>
      <c r="D171" t="s">
        <v>74</v>
      </c>
      <c r="E171" t="s">
        <v>74</v>
      </c>
      <c r="F171" t="s">
        <v>1453</v>
      </c>
      <c r="G171" t="s">
        <v>74</v>
      </c>
      <c r="H171" t="s">
        <v>74</v>
      </c>
      <c r="I171" t="s">
        <v>1454</v>
      </c>
      <c r="J171" t="s">
        <v>1455</v>
      </c>
      <c r="K171" t="s">
        <v>74</v>
      </c>
      <c r="L171" t="s">
        <v>74</v>
      </c>
      <c r="M171" t="s">
        <v>77</v>
      </c>
      <c r="N171" t="s">
        <v>78</v>
      </c>
      <c r="O171" t="s">
        <v>74</v>
      </c>
      <c r="P171" t="s">
        <v>74</v>
      </c>
      <c r="Q171" t="s">
        <v>74</v>
      </c>
      <c r="R171" t="s">
        <v>74</v>
      </c>
      <c r="S171" t="s">
        <v>74</v>
      </c>
      <c r="T171" t="s">
        <v>74</v>
      </c>
      <c r="U171" t="s">
        <v>74</v>
      </c>
      <c r="V171" t="s">
        <v>74</v>
      </c>
      <c r="W171" t="s">
        <v>74</v>
      </c>
      <c r="X171" t="s">
        <v>74</v>
      </c>
      <c r="Y171" t="s">
        <v>74</v>
      </c>
      <c r="Z171" t="s">
        <v>74</v>
      </c>
      <c r="AA171" t="s">
        <v>74</v>
      </c>
      <c r="AB171" t="s">
        <v>74</v>
      </c>
      <c r="AC171" t="s">
        <v>74</v>
      </c>
      <c r="AD171" t="s">
        <v>74</v>
      </c>
      <c r="AE171" t="s">
        <v>74</v>
      </c>
      <c r="AF171" t="s">
        <v>74</v>
      </c>
      <c r="AG171">
        <v>5</v>
      </c>
      <c r="AH171">
        <v>3</v>
      </c>
      <c r="AI171">
        <v>3</v>
      </c>
      <c r="AJ171">
        <v>0</v>
      </c>
      <c r="AK171">
        <v>1</v>
      </c>
      <c r="AL171" t="s">
        <v>1456</v>
      </c>
      <c r="AM171" t="s">
        <v>361</v>
      </c>
      <c r="AN171" t="s">
        <v>1457</v>
      </c>
      <c r="AO171" t="s">
        <v>1458</v>
      </c>
      <c r="AP171" t="s">
        <v>74</v>
      </c>
      <c r="AQ171" t="s">
        <v>74</v>
      </c>
      <c r="AR171" t="s">
        <v>1459</v>
      </c>
      <c r="AS171" t="s">
        <v>74</v>
      </c>
      <c r="AT171" t="s">
        <v>945</v>
      </c>
      <c r="AU171">
        <v>1990</v>
      </c>
      <c r="AV171">
        <v>39</v>
      </c>
      <c r="AW171" t="s">
        <v>74</v>
      </c>
      <c r="AX171">
        <v>1</v>
      </c>
      <c r="AY171" t="s">
        <v>74</v>
      </c>
      <c r="AZ171" t="s">
        <v>74</v>
      </c>
      <c r="BA171" t="s">
        <v>74</v>
      </c>
      <c r="BB171">
        <v>169</v>
      </c>
      <c r="BC171">
        <v>182</v>
      </c>
      <c r="BD171" t="s">
        <v>74</v>
      </c>
      <c r="BE171" t="s">
        <v>1460</v>
      </c>
      <c r="BF171" t="str">
        <f>HYPERLINK("http://dx.doi.org/10.1093/iclqaj/39.1.169","http://dx.doi.org/10.1093/iclqaj/39.1.169")</f>
        <v>http://dx.doi.org/10.1093/iclqaj/39.1.169</v>
      </c>
      <c r="BG171" t="s">
        <v>74</v>
      </c>
      <c r="BH171" t="s">
        <v>74</v>
      </c>
      <c r="BI171">
        <v>14</v>
      </c>
      <c r="BJ171" t="s">
        <v>1461</v>
      </c>
      <c r="BK171" t="s">
        <v>1462</v>
      </c>
      <c r="BL171" t="s">
        <v>1463</v>
      </c>
      <c r="BM171" t="s">
        <v>1464</v>
      </c>
      <c r="BN171" t="s">
        <v>74</v>
      </c>
      <c r="BO171" t="s">
        <v>74</v>
      </c>
      <c r="BP171" t="s">
        <v>74</v>
      </c>
      <c r="BQ171" t="s">
        <v>74</v>
      </c>
      <c r="BR171" t="s">
        <v>95</v>
      </c>
      <c r="BS171" t="s">
        <v>1465</v>
      </c>
      <c r="BT171" t="str">
        <f>HYPERLINK("https%3A%2F%2Fwww.webofscience.com%2Fwos%2Fwoscc%2Ffull-record%2FWOS:A1990CP65700008","View Full Record in Web of Science")</f>
        <v>View Full Record in Web of Science</v>
      </c>
    </row>
    <row r="172" spans="1:72" x14ac:dyDescent="0.15">
      <c r="A172" t="s">
        <v>72</v>
      </c>
      <c r="B172" t="s">
        <v>1466</v>
      </c>
      <c r="C172" t="s">
        <v>74</v>
      </c>
      <c r="D172" t="s">
        <v>74</v>
      </c>
      <c r="E172" t="s">
        <v>74</v>
      </c>
      <c r="F172" t="s">
        <v>1466</v>
      </c>
      <c r="G172" t="s">
        <v>74</v>
      </c>
      <c r="H172" t="s">
        <v>74</v>
      </c>
      <c r="I172" t="s">
        <v>1467</v>
      </c>
      <c r="J172" t="s">
        <v>1455</v>
      </c>
      <c r="K172" t="s">
        <v>74</v>
      </c>
      <c r="L172" t="s">
        <v>74</v>
      </c>
      <c r="M172" t="s">
        <v>77</v>
      </c>
      <c r="N172" t="s">
        <v>78</v>
      </c>
      <c r="O172" t="s">
        <v>74</v>
      </c>
      <c r="P172" t="s">
        <v>74</v>
      </c>
      <c r="Q172" t="s">
        <v>74</v>
      </c>
      <c r="R172" t="s">
        <v>74</v>
      </c>
      <c r="S172" t="s">
        <v>74</v>
      </c>
      <c r="T172" t="s">
        <v>74</v>
      </c>
      <c r="U172" t="s">
        <v>74</v>
      </c>
      <c r="V172" t="s">
        <v>74</v>
      </c>
      <c r="W172" t="s">
        <v>74</v>
      </c>
      <c r="X172" t="s">
        <v>74</v>
      </c>
      <c r="Y172" t="s">
        <v>74</v>
      </c>
      <c r="Z172" t="s">
        <v>74</v>
      </c>
      <c r="AA172" t="s">
        <v>74</v>
      </c>
      <c r="AB172" t="s">
        <v>74</v>
      </c>
      <c r="AC172" t="s">
        <v>74</v>
      </c>
      <c r="AD172" t="s">
        <v>74</v>
      </c>
      <c r="AE172" t="s">
        <v>74</v>
      </c>
      <c r="AF172" t="s">
        <v>74</v>
      </c>
      <c r="AG172">
        <v>2</v>
      </c>
      <c r="AH172">
        <v>1</v>
      </c>
      <c r="AI172">
        <v>1</v>
      </c>
      <c r="AJ172">
        <v>0</v>
      </c>
      <c r="AK172">
        <v>0</v>
      </c>
      <c r="AL172" t="s">
        <v>1456</v>
      </c>
      <c r="AM172" t="s">
        <v>361</v>
      </c>
      <c r="AN172" t="s">
        <v>1457</v>
      </c>
      <c r="AO172" t="s">
        <v>1458</v>
      </c>
      <c r="AP172" t="s">
        <v>74</v>
      </c>
      <c r="AQ172" t="s">
        <v>74</v>
      </c>
      <c r="AR172" t="s">
        <v>1459</v>
      </c>
      <c r="AS172" t="s">
        <v>74</v>
      </c>
      <c r="AT172" t="s">
        <v>945</v>
      </c>
      <c r="AU172">
        <v>1990</v>
      </c>
      <c r="AV172">
        <v>39</v>
      </c>
      <c r="AW172" t="s">
        <v>74</v>
      </c>
      <c r="AX172">
        <v>1</v>
      </c>
      <c r="AY172" t="s">
        <v>74</v>
      </c>
      <c r="AZ172" t="s">
        <v>74</v>
      </c>
      <c r="BA172" t="s">
        <v>74</v>
      </c>
      <c r="BB172">
        <v>183</v>
      </c>
      <c r="BC172">
        <v>190</v>
      </c>
      <c r="BD172" t="s">
        <v>74</v>
      </c>
      <c r="BE172" t="s">
        <v>1468</v>
      </c>
      <c r="BF172" t="str">
        <f>HYPERLINK("http://dx.doi.org/10.1093/iclqaj/39.1.183","http://dx.doi.org/10.1093/iclqaj/39.1.183")</f>
        <v>http://dx.doi.org/10.1093/iclqaj/39.1.183</v>
      </c>
      <c r="BG172" t="s">
        <v>74</v>
      </c>
      <c r="BH172" t="s">
        <v>74</v>
      </c>
      <c r="BI172">
        <v>8</v>
      </c>
      <c r="BJ172" t="s">
        <v>1461</v>
      </c>
      <c r="BK172" t="s">
        <v>1462</v>
      </c>
      <c r="BL172" t="s">
        <v>1463</v>
      </c>
      <c r="BM172" t="s">
        <v>1464</v>
      </c>
      <c r="BN172" t="s">
        <v>74</v>
      </c>
      <c r="BO172" t="s">
        <v>74</v>
      </c>
      <c r="BP172" t="s">
        <v>74</v>
      </c>
      <c r="BQ172" t="s">
        <v>74</v>
      </c>
      <c r="BR172" t="s">
        <v>95</v>
      </c>
      <c r="BS172" t="s">
        <v>1469</v>
      </c>
      <c r="BT172" t="str">
        <f>HYPERLINK("https%3A%2F%2Fwww.webofscience.com%2Fwos%2Fwoscc%2Ffull-record%2FWOS:A1990CP65700009","View Full Record in Web of Science")</f>
        <v>View Full Record in Web of Science</v>
      </c>
    </row>
    <row r="173" spans="1:72" x14ac:dyDescent="0.15">
      <c r="A173" t="s">
        <v>72</v>
      </c>
      <c r="B173" t="s">
        <v>1470</v>
      </c>
      <c r="C173" t="s">
        <v>74</v>
      </c>
      <c r="D173" t="s">
        <v>74</v>
      </c>
      <c r="E173" t="s">
        <v>74</v>
      </c>
      <c r="F173" t="s">
        <v>1470</v>
      </c>
      <c r="G173" t="s">
        <v>74</v>
      </c>
      <c r="H173" t="s">
        <v>74</v>
      </c>
      <c r="I173" t="s">
        <v>1471</v>
      </c>
      <c r="J173" t="s">
        <v>1472</v>
      </c>
      <c r="K173" t="s">
        <v>74</v>
      </c>
      <c r="L173" t="s">
        <v>74</v>
      </c>
      <c r="M173" t="s">
        <v>77</v>
      </c>
      <c r="N173" t="s">
        <v>1473</v>
      </c>
      <c r="O173" t="s">
        <v>74</v>
      </c>
      <c r="P173" t="s">
        <v>74</v>
      </c>
      <c r="Q173" t="s">
        <v>74</v>
      </c>
      <c r="R173" t="s">
        <v>74</v>
      </c>
      <c r="S173" t="s">
        <v>74</v>
      </c>
      <c r="T173" t="s">
        <v>74</v>
      </c>
      <c r="U173" t="s">
        <v>74</v>
      </c>
      <c r="V173" t="s">
        <v>74</v>
      </c>
      <c r="W173" t="s">
        <v>74</v>
      </c>
      <c r="X173" t="s">
        <v>74</v>
      </c>
      <c r="Y173" t="s">
        <v>74</v>
      </c>
      <c r="Z173" t="s">
        <v>74</v>
      </c>
      <c r="AA173" t="s">
        <v>74</v>
      </c>
      <c r="AB173" t="s">
        <v>74</v>
      </c>
      <c r="AC173" t="s">
        <v>74</v>
      </c>
      <c r="AD173" t="s">
        <v>74</v>
      </c>
      <c r="AE173" t="s">
        <v>74</v>
      </c>
      <c r="AF173" t="s">
        <v>74</v>
      </c>
      <c r="AG173">
        <v>1</v>
      </c>
      <c r="AH173">
        <v>0</v>
      </c>
      <c r="AI173">
        <v>0</v>
      </c>
      <c r="AJ173">
        <v>0</v>
      </c>
      <c r="AK173">
        <v>0</v>
      </c>
      <c r="AL173" t="s">
        <v>475</v>
      </c>
      <c r="AM173" t="s">
        <v>1474</v>
      </c>
      <c r="AN173" t="s">
        <v>1475</v>
      </c>
      <c r="AO173" t="s">
        <v>1458</v>
      </c>
      <c r="AP173" t="s">
        <v>1476</v>
      </c>
      <c r="AQ173" t="s">
        <v>74</v>
      </c>
      <c r="AR173" t="s">
        <v>1459</v>
      </c>
      <c r="AS173" t="s">
        <v>1477</v>
      </c>
      <c r="AT173" t="s">
        <v>945</v>
      </c>
      <c r="AU173">
        <v>1990</v>
      </c>
      <c r="AV173">
        <v>39</v>
      </c>
      <c r="AW173" t="s">
        <v>74</v>
      </c>
      <c r="AX173">
        <v>1</v>
      </c>
      <c r="AY173" t="s">
        <v>74</v>
      </c>
      <c r="AZ173" t="s">
        <v>74</v>
      </c>
      <c r="BA173" t="s">
        <v>74</v>
      </c>
      <c r="BB173">
        <v>239</v>
      </c>
      <c r="BC173">
        <v>242</v>
      </c>
      <c r="BD173" t="s">
        <v>74</v>
      </c>
      <c r="BE173" t="s">
        <v>74</v>
      </c>
      <c r="BF173" t="s">
        <v>74</v>
      </c>
      <c r="BG173" t="s">
        <v>74</v>
      </c>
      <c r="BH173" t="s">
        <v>74</v>
      </c>
      <c r="BI173">
        <v>4</v>
      </c>
      <c r="BJ173" t="s">
        <v>1461</v>
      </c>
      <c r="BK173" t="s">
        <v>1462</v>
      </c>
      <c r="BL173" t="s">
        <v>1463</v>
      </c>
      <c r="BM173" t="s">
        <v>1464</v>
      </c>
      <c r="BN173" t="s">
        <v>74</v>
      </c>
      <c r="BO173" t="s">
        <v>74</v>
      </c>
      <c r="BP173" t="s">
        <v>74</v>
      </c>
      <c r="BQ173" t="s">
        <v>74</v>
      </c>
      <c r="BR173" t="s">
        <v>95</v>
      </c>
      <c r="BS173" t="s">
        <v>1478</v>
      </c>
      <c r="BT173" t="str">
        <f>HYPERLINK("https%3A%2F%2Fwww.webofscience.com%2Fwos%2Fwoscc%2Ffull-record%2FWOS:A1990CP65700021","View Full Record in Web of Science")</f>
        <v>View Full Record in Web of Science</v>
      </c>
    </row>
    <row r="174" spans="1:72" x14ac:dyDescent="0.15">
      <c r="A174" t="s">
        <v>72</v>
      </c>
      <c r="B174" t="s">
        <v>1470</v>
      </c>
      <c r="C174" t="s">
        <v>74</v>
      </c>
      <c r="D174" t="s">
        <v>74</v>
      </c>
      <c r="E174" t="s">
        <v>74</v>
      </c>
      <c r="F174" t="s">
        <v>1470</v>
      </c>
      <c r="G174" t="s">
        <v>74</v>
      </c>
      <c r="H174" t="s">
        <v>74</v>
      </c>
      <c r="I174" t="s">
        <v>1479</v>
      </c>
      <c r="J174" t="s">
        <v>1472</v>
      </c>
      <c r="K174" t="s">
        <v>74</v>
      </c>
      <c r="L174" t="s">
        <v>74</v>
      </c>
      <c r="M174" t="s">
        <v>77</v>
      </c>
      <c r="N174" t="s">
        <v>1473</v>
      </c>
      <c r="O174" t="s">
        <v>74</v>
      </c>
      <c r="P174" t="s">
        <v>74</v>
      </c>
      <c r="Q174" t="s">
        <v>74</v>
      </c>
      <c r="R174" t="s">
        <v>74</v>
      </c>
      <c r="S174" t="s">
        <v>74</v>
      </c>
      <c r="T174" t="s">
        <v>74</v>
      </c>
      <c r="U174" t="s">
        <v>74</v>
      </c>
      <c r="V174" t="s">
        <v>74</v>
      </c>
      <c r="W174" t="s">
        <v>74</v>
      </c>
      <c r="X174" t="s">
        <v>74</v>
      </c>
      <c r="Y174" t="s">
        <v>74</v>
      </c>
      <c r="Z174" t="s">
        <v>74</v>
      </c>
      <c r="AA174" t="s">
        <v>74</v>
      </c>
      <c r="AB174" t="s">
        <v>74</v>
      </c>
      <c r="AC174" t="s">
        <v>74</v>
      </c>
      <c r="AD174" t="s">
        <v>74</v>
      </c>
      <c r="AE174" t="s">
        <v>74</v>
      </c>
      <c r="AF174" t="s">
        <v>74</v>
      </c>
      <c r="AG174">
        <v>1</v>
      </c>
      <c r="AH174">
        <v>0</v>
      </c>
      <c r="AI174">
        <v>0</v>
      </c>
      <c r="AJ174">
        <v>0</v>
      </c>
      <c r="AK174">
        <v>0</v>
      </c>
      <c r="AL174" t="s">
        <v>475</v>
      </c>
      <c r="AM174" t="s">
        <v>1474</v>
      </c>
      <c r="AN174" t="s">
        <v>1475</v>
      </c>
      <c r="AO174" t="s">
        <v>1458</v>
      </c>
      <c r="AP174" t="s">
        <v>1476</v>
      </c>
      <c r="AQ174" t="s">
        <v>74</v>
      </c>
      <c r="AR174" t="s">
        <v>1459</v>
      </c>
      <c r="AS174" t="s">
        <v>1477</v>
      </c>
      <c r="AT174" t="s">
        <v>945</v>
      </c>
      <c r="AU174">
        <v>1990</v>
      </c>
      <c r="AV174">
        <v>39</v>
      </c>
      <c r="AW174" t="s">
        <v>74</v>
      </c>
      <c r="AX174">
        <v>1</v>
      </c>
      <c r="AY174" t="s">
        <v>74</v>
      </c>
      <c r="AZ174" t="s">
        <v>74</v>
      </c>
      <c r="BA174" t="s">
        <v>74</v>
      </c>
      <c r="BB174">
        <v>239</v>
      </c>
      <c r="BC174">
        <v>242</v>
      </c>
      <c r="BD174" t="s">
        <v>74</v>
      </c>
      <c r="BE174" t="s">
        <v>74</v>
      </c>
      <c r="BF174" t="s">
        <v>74</v>
      </c>
      <c r="BG174" t="s">
        <v>74</v>
      </c>
      <c r="BH174" t="s">
        <v>74</v>
      </c>
      <c r="BI174">
        <v>4</v>
      </c>
      <c r="BJ174" t="s">
        <v>1461</v>
      </c>
      <c r="BK174" t="s">
        <v>1462</v>
      </c>
      <c r="BL174" t="s">
        <v>1463</v>
      </c>
      <c r="BM174" t="s">
        <v>1464</v>
      </c>
      <c r="BN174" t="s">
        <v>74</v>
      </c>
      <c r="BO174" t="s">
        <v>74</v>
      </c>
      <c r="BP174" t="s">
        <v>74</v>
      </c>
      <c r="BQ174" t="s">
        <v>74</v>
      </c>
      <c r="BR174" t="s">
        <v>95</v>
      </c>
      <c r="BS174" t="s">
        <v>1480</v>
      </c>
      <c r="BT174" t="str">
        <f>HYPERLINK("https%3A%2F%2Fwww.webofscience.com%2Fwos%2Fwoscc%2Ffull-record%2FWOS:A1990CP65700022","View Full Record in Web of Science")</f>
        <v>View Full Record in Web of Science</v>
      </c>
    </row>
    <row r="175" spans="1:72" x14ac:dyDescent="0.15">
      <c r="A175" t="s">
        <v>72</v>
      </c>
      <c r="B175" t="s">
        <v>1481</v>
      </c>
      <c r="C175" t="s">
        <v>74</v>
      </c>
      <c r="D175" t="s">
        <v>74</v>
      </c>
      <c r="E175" t="s">
        <v>74</v>
      </c>
      <c r="F175" t="s">
        <v>1481</v>
      </c>
      <c r="G175" t="s">
        <v>74</v>
      </c>
      <c r="H175" t="s">
        <v>74</v>
      </c>
      <c r="I175" t="s">
        <v>1482</v>
      </c>
      <c r="J175" t="s">
        <v>1483</v>
      </c>
      <c r="K175" t="s">
        <v>74</v>
      </c>
      <c r="L175" t="s">
        <v>74</v>
      </c>
      <c r="M175" t="s">
        <v>77</v>
      </c>
      <c r="N175" t="s">
        <v>78</v>
      </c>
      <c r="O175" t="s">
        <v>74</v>
      </c>
      <c r="P175" t="s">
        <v>74</v>
      </c>
      <c r="Q175" t="s">
        <v>74</v>
      </c>
      <c r="R175" t="s">
        <v>74</v>
      </c>
      <c r="S175" t="s">
        <v>74</v>
      </c>
      <c r="T175" t="s">
        <v>74</v>
      </c>
      <c r="U175" t="s">
        <v>74</v>
      </c>
      <c r="V175" t="s">
        <v>74</v>
      </c>
      <c r="W175" t="s">
        <v>74</v>
      </c>
      <c r="X175" t="s">
        <v>74</v>
      </c>
      <c r="Y175" t="s">
        <v>1484</v>
      </c>
      <c r="Z175" t="s">
        <v>74</v>
      </c>
      <c r="AA175" t="s">
        <v>1485</v>
      </c>
      <c r="AB175" t="s">
        <v>1486</v>
      </c>
      <c r="AC175" t="s">
        <v>74</v>
      </c>
      <c r="AD175" t="s">
        <v>74</v>
      </c>
      <c r="AE175" t="s">
        <v>74</v>
      </c>
      <c r="AF175" t="s">
        <v>74</v>
      </c>
      <c r="AG175">
        <v>27</v>
      </c>
      <c r="AH175">
        <v>30</v>
      </c>
      <c r="AI175">
        <v>30</v>
      </c>
      <c r="AJ175">
        <v>0</v>
      </c>
      <c r="AK175">
        <v>4</v>
      </c>
      <c r="AL175" t="s">
        <v>1487</v>
      </c>
      <c r="AM175" t="s">
        <v>1488</v>
      </c>
      <c r="AN175" t="s">
        <v>1489</v>
      </c>
      <c r="AO175" t="s">
        <v>1490</v>
      </c>
      <c r="AP175" t="s">
        <v>74</v>
      </c>
      <c r="AQ175" t="s">
        <v>74</v>
      </c>
      <c r="AR175" t="s">
        <v>1491</v>
      </c>
      <c r="AS175" t="s">
        <v>1492</v>
      </c>
      <c r="AT175" t="s">
        <v>74</v>
      </c>
      <c r="AU175">
        <v>1990</v>
      </c>
      <c r="AV175">
        <v>38</v>
      </c>
      <c r="AW175">
        <v>3</v>
      </c>
      <c r="AX175" t="s">
        <v>74</v>
      </c>
      <c r="AY175" t="s">
        <v>74</v>
      </c>
      <c r="AZ175" t="s">
        <v>74</v>
      </c>
      <c r="BA175" t="s">
        <v>74</v>
      </c>
      <c r="BB175">
        <v>427</v>
      </c>
      <c r="BC175">
        <v>438</v>
      </c>
      <c r="BD175" t="s">
        <v>74</v>
      </c>
      <c r="BE175" t="s">
        <v>1493</v>
      </c>
      <c r="BF175" t="str">
        <f>HYPERLINK("http://dx.doi.org/10.1080/03067319008026946","http://dx.doi.org/10.1080/03067319008026946")</f>
        <v>http://dx.doi.org/10.1080/03067319008026946</v>
      </c>
      <c r="BG175" t="s">
        <v>74</v>
      </c>
      <c r="BH175" t="s">
        <v>74</v>
      </c>
      <c r="BI175">
        <v>12</v>
      </c>
      <c r="BJ175" t="s">
        <v>1494</v>
      </c>
      <c r="BK175" t="s">
        <v>92</v>
      </c>
      <c r="BL175" t="s">
        <v>1495</v>
      </c>
      <c r="BM175" t="s">
        <v>1496</v>
      </c>
      <c r="BN175" t="s">
        <v>74</v>
      </c>
      <c r="BO175" t="s">
        <v>74</v>
      </c>
      <c r="BP175" t="s">
        <v>74</v>
      </c>
      <c r="BQ175" t="s">
        <v>74</v>
      </c>
      <c r="BR175" t="s">
        <v>95</v>
      </c>
      <c r="BS175" t="s">
        <v>1497</v>
      </c>
      <c r="BT175" t="str">
        <f>HYPERLINK("https%3A%2F%2Fwww.webofscience.com%2Fwos%2Fwoscc%2Ffull-record%2FWOS:A1990CN56100011","View Full Record in Web of Science")</f>
        <v>View Full Record in Web of Science</v>
      </c>
    </row>
    <row r="176" spans="1:72" x14ac:dyDescent="0.15">
      <c r="A176" t="s">
        <v>72</v>
      </c>
      <c r="B176" t="s">
        <v>1498</v>
      </c>
      <c r="C176" t="s">
        <v>74</v>
      </c>
      <c r="D176" t="s">
        <v>74</v>
      </c>
      <c r="E176" t="s">
        <v>74</v>
      </c>
      <c r="F176" t="s">
        <v>1498</v>
      </c>
      <c r="G176" t="s">
        <v>74</v>
      </c>
      <c r="H176" t="s">
        <v>74</v>
      </c>
      <c r="I176" t="s">
        <v>1499</v>
      </c>
      <c r="J176" t="s">
        <v>1500</v>
      </c>
      <c r="K176" t="s">
        <v>74</v>
      </c>
      <c r="L176" t="s">
        <v>74</v>
      </c>
      <c r="M176" t="s">
        <v>77</v>
      </c>
      <c r="N176" t="s">
        <v>78</v>
      </c>
      <c r="O176" t="s">
        <v>74</v>
      </c>
      <c r="P176" t="s">
        <v>74</v>
      </c>
      <c r="Q176" t="s">
        <v>74</v>
      </c>
      <c r="R176" t="s">
        <v>74</v>
      </c>
      <c r="S176" t="s">
        <v>74</v>
      </c>
      <c r="T176" t="s">
        <v>1501</v>
      </c>
      <c r="U176" t="s">
        <v>74</v>
      </c>
      <c r="V176" t="s">
        <v>1502</v>
      </c>
      <c r="W176" t="s">
        <v>74</v>
      </c>
      <c r="X176" t="s">
        <v>74</v>
      </c>
      <c r="Y176" t="s">
        <v>1503</v>
      </c>
      <c r="Z176" t="s">
        <v>74</v>
      </c>
      <c r="AA176" t="s">
        <v>74</v>
      </c>
      <c r="AB176" t="s">
        <v>74</v>
      </c>
      <c r="AC176" t="s">
        <v>74</v>
      </c>
      <c r="AD176" t="s">
        <v>74</v>
      </c>
      <c r="AE176" t="s">
        <v>74</v>
      </c>
      <c r="AF176" t="s">
        <v>74</v>
      </c>
      <c r="AG176">
        <v>22</v>
      </c>
      <c r="AH176">
        <v>0</v>
      </c>
      <c r="AI176">
        <v>0</v>
      </c>
      <c r="AJ176">
        <v>1</v>
      </c>
      <c r="AK176">
        <v>4</v>
      </c>
      <c r="AL176" t="s">
        <v>1487</v>
      </c>
      <c r="AM176" t="s">
        <v>1488</v>
      </c>
      <c r="AN176" t="s">
        <v>1489</v>
      </c>
      <c r="AO176" t="s">
        <v>1504</v>
      </c>
      <c r="AP176" t="s">
        <v>74</v>
      </c>
      <c r="AQ176" t="s">
        <v>74</v>
      </c>
      <c r="AR176" t="s">
        <v>1500</v>
      </c>
      <c r="AS176" t="s">
        <v>74</v>
      </c>
      <c r="AT176" t="s">
        <v>74</v>
      </c>
      <c r="AU176">
        <v>1990</v>
      </c>
      <c r="AV176">
        <v>26</v>
      </c>
      <c r="AW176">
        <v>12</v>
      </c>
      <c r="AX176" t="s">
        <v>74</v>
      </c>
      <c r="AY176" t="s">
        <v>74</v>
      </c>
      <c r="AZ176" t="s">
        <v>74</v>
      </c>
      <c r="BA176" t="s">
        <v>74</v>
      </c>
      <c r="BB176">
        <v>573</v>
      </c>
      <c r="BC176">
        <v>576</v>
      </c>
      <c r="BD176" t="s">
        <v>74</v>
      </c>
      <c r="BE176" t="s">
        <v>1505</v>
      </c>
      <c r="BF176" t="str">
        <f>HYPERLINK("http://dx.doi.org/10.1080/10256019008622437","http://dx.doi.org/10.1080/10256019008622437")</f>
        <v>http://dx.doi.org/10.1080/10256019008622437</v>
      </c>
      <c r="BG176" t="s">
        <v>74</v>
      </c>
      <c r="BH176" t="s">
        <v>74</v>
      </c>
      <c r="BI176">
        <v>4</v>
      </c>
      <c r="BJ176" t="s">
        <v>1506</v>
      </c>
      <c r="BK176" t="s">
        <v>92</v>
      </c>
      <c r="BL176" t="s">
        <v>1507</v>
      </c>
      <c r="BM176" t="s">
        <v>1508</v>
      </c>
      <c r="BN176" t="s">
        <v>74</v>
      </c>
      <c r="BO176" t="s">
        <v>74</v>
      </c>
      <c r="BP176" t="s">
        <v>74</v>
      </c>
      <c r="BQ176" t="s">
        <v>74</v>
      </c>
      <c r="BR176" t="s">
        <v>95</v>
      </c>
      <c r="BS176" t="s">
        <v>1509</v>
      </c>
      <c r="BT176" t="str">
        <f>HYPERLINK("https%3A%2F%2Fwww.webofscience.com%2Fwos%2Fwoscc%2Ffull-record%2FWOS:A1990FC19900005","View Full Record in Web of Science")</f>
        <v>View Full Record in Web of Science</v>
      </c>
    </row>
    <row r="177" spans="1:72" x14ac:dyDescent="0.15">
      <c r="A177" t="s">
        <v>72</v>
      </c>
      <c r="B177" t="s">
        <v>1510</v>
      </c>
      <c r="C177" t="s">
        <v>74</v>
      </c>
      <c r="D177" t="s">
        <v>74</v>
      </c>
      <c r="E177" t="s">
        <v>74</v>
      </c>
      <c r="F177" t="s">
        <v>1510</v>
      </c>
      <c r="G177" t="s">
        <v>74</v>
      </c>
      <c r="H177" t="s">
        <v>74</v>
      </c>
      <c r="I177" t="s">
        <v>1511</v>
      </c>
      <c r="J177" t="s">
        <v>1512</v>
      </c>
      <c r="K177" t="s">
        <v>74</v>
      </c>
      <c r="L177" t="s">
        <v>74</v>
      </c>
      <c r="M177" t="s">
        <v>77</v>
      </c>
      <c r="N177" t="s">
        <v>78</v>
      </c>
      <c r="O177" t="s">
        <v>74</v>
      </c>
      <c r="P177" t="s">
        <v>74</v>
      </c>
      <c r="Q177" t="s">
        <v>74</v>
      </c>
      <c r="R177" t="s">
        <v>74</v>
      </c>
      <c r="S177" t="s">
        <v>74</v>
      </c>
      <c r="T177" t="s">
        <v>74</v>
      </c>
      <c r="U177" t="s">
        <v>74</v>
      </c>
      <c r="V177" t="s">
        <v>74</v>
      </c>
      <c r="W177" t="s">
        <v>1513</v>
      </c>
      <c r="X177" t="s">
        <v>1514</v>
      </c>
      <c r="Y177" t="s">
        <v>1515</v>
      </c>
      <c r="Z177" t="s">
        <v>74</v>
      </c>
      <c r="AA177" t="s">
        <v>74</v>
      </c>
      <c r="AB177" t="s">
        <v>74</v>
      </c>
      <c r="AC177" t="s">
        <v>74</v>
      </c>
      <c r="AD177" t="s">
        <v>74</v>
      </c>
      <c r="AE177" t="s">
        <v>74</v>
      </c>
      <c r="AF177" t="s">
        <v>74</v>
      </c>
      <c r="AG177">
        <v>3</v>
      </c>
      <c r="AH177">
        <v>7</v>
      </c>
      <c r="AI177">
        <v>8</v>
      </c>
      <c r="AJ177">
        <v>0</v>
      </c>
      <c r="AK177">
        <v>1</v>
      </c>
      <c r="AL177" t="s">
        <v>1516</v>
      </c>
      <c r="AM177" t="s">
        <v>1517</v>
      </c>
      <c r="AN177" t="s">
        <v>1518</v>
      </c>
      <c r="AO177" t="s">
        <v>1519</v>
      </c>
      <c r="AP177" t="s">
        <v>74</v>
      </c>
      <c r="AQ177" t="s">
        <v>74</v>
      </c>
      <c r="AR177" t="s">
        <v>1520</v>
      </c>
      <c r="AS177" t="s">
        <v>1521</v>
      </c>
      <c r="AT177" t="s">
        <v>74</v>
      </c>
      <c r="AU177">
        <v>1990</v>
      </c>
      <c r="AV177">
        <v>16</v>
      </c>
      <c r="AW177" t="s">
        <v>74</v>
      </c>
      <c r="AX177">
        <v>1</v>
      </c>
      <c r="AY177" t="s">
        <v>74</v>
      </c>
      <c r="AZ177" t="s">
        <v>74</v>
      </c>
      <c r="BA177" t="s">
        <v>74</v>
      </c>
      <c r="BB177">
        <v>45</v>
      </c>
      <c r="BC177">
        <v>54</v>
      </c>
      <c r="BD177" t="s">
        <v>74</v>
      </c>
      <c r="BE177" t="s">
        <v>1522</v>
      </c>
      <c r="BF177" t="str">
        <f>HYPERLINK("http://dx.doi.org/10.1179/jbr.1990.16.1.45","http://dx.doi.org/10.1179/jbr.1990.16.1.45")</f>
        <v>http://dx.doi.org/10.1179/jbr.1990.16.1.45</v>
      </c>
      <c r="BG177" t="s">
        <v>74</v>
      </c>
      <c r="BH177" t="s">
        <v>74</v>
      </c>
      <c r="BI177">
        <v>10</v>
      </c>
      <c r="BJ177" t="s">
        <v>947</v>
      </c>
      <c r="BK177" t="s">
        <v>92</v>
      </c>
      <c r="BL177" t="s">
        <v>947</v>
      </c>
      <c r="BM177" t="s">
        <v>1523</v>
      </c>
      <c r="BN177" t="s">
        <v>74</v>
      </c>
      <c r="BO177" t="s">
        <v>74</v>
      </c>
      <c r="BP177" t="s">
        <v>74</v>
      </c>
      <c r="BQ177" t="s">
        <v>74</v>
      </c>
      <c r="BR177" t="s">
        <v>95</v>
      </c>
      <c r="BS177" t="s">
        <v>1524</v>
      </c>
      <c r="BT177" t="str">
        <f>HYPERLINK("https%3A%2F%2Fwww.webofscience.com%2Fwos%2Fwoscc%2Ffull-record%2FWOS:A1990DJ04200005","View Full Record in Web of Science")</f>
        <v>View Full Record in Web of Science</v>
      </c>
    </row>
    <row r="178" spans="1:72" x14ac:dyDescent="0.15">
      <c r="A178" t="s">
        <v>72</v>
      </c>
      <c r="B178" t="s">
        <v>1525</v>
      </c>
      <c r="C178" t="s">
        <v>74</v>
      </c>
      <c r="D178" t="s">
        <v>74</v>
      </c>
      <c r="E178" t="s">
        <v>74</v>
      </c>
      <c r="F178" t="s">
        <v>1525</v>
      </c>
      <c r="G178" t="s">
        <v>74</v>
      </c>
      <c r="H178" t="s">
        <v>74</v>
      </c>
      <c r="I178" t="s">
        <v>1526</v>
      </c>
      <c r="J178" t="s">
        <v>1527</v>
      </c>
      <c r="K178" t="s">
        <v>74</v>
      </c>
      <c r="L178" t="s">
        <v>74</v>
      </c>
      <c r="M178" t="s">
        <v>77</v>
      </c>
      <c r="N178" t="s">
        <v>78</v>
      </c>
      <c r="O178" t="s">
        <v>74</v>
      </c>
      <c r="P178" t="s">
        <v>74</v>
      </c>
      <c r="Q178" t="s">
        <v>74</v>
      </c>
      <c r="R178" t="s">
        <v>74</v>
      </c>
      <c r="S178" t="s">
        <v>74</v>
      </c>
      <c r="T178" t="s">
        <v>74</v>
      </c>
      <c r="U178" t="s">
        <v>74</v>
      </c>
      <c r="V178" t="s">
        <v>74</v>
      </c>
      <c r="W178" t="s">
        <v>74</v>
      </c>
      <c r="X178" t="s">
        <v>74</v>
      </c>
      <c r="Y178" t="s">
        <v>1528</v>
      </c>
      <c r="Z178" t="s">
        <v>74</v>
      </c>
      <c r="AA178" t="s">
        <v>1529</v>
      </c>
      <c r="AB178" t="s">
        <v>1530</v>
      </c>
      <c r="AC178" t="s">
        <v>74</v>
      </c>
      <c r="AD178" t="s">
        <v>74</v>
      </c>
      <c r="AE178" t="s">
        <v>74</v>
      </c>
      <c r="AF178" t="s">
        <v>74</v>
      </c>
      <c r="AG178">
        <v>11</v>
      </c>
      <c r="AH178">
        <v>2</v>
      </c>
      <c r="AI178">
        <v>2</v>
      </c>
      <c r="AJ178">
        <v>0</v>
      </c>
      <c r="AK178">
        <v>1</v>
      </c>
      <c r="AL178" t="s">
        <v>523</v>
      </c>
      <c r="AM178" t="s">
        <v>460</v>
      </c>
      <c r="AN178" t="s">
        <v>524</v>
      </c>
      <c r="AO178" t="s">
        <v>1531</v>
      </c>
      <c r="AP178" t="s">
        <v>74</v>
      </c>
      <c r="AQ178" t="s">
        <v>74</v>
      </c>
      <c r="AR178" t="s">
        <v>1532</v>
      </c>
      <c r="AS178" t="s">
        <v>1533</v>
      </c>
      <c r="AT178" t="s">
        <v>74</v>
      </c>
      <c r="AU178">
        <v>1990</v>
      </c>
      <c r="AV178">
        <v>166</v>
      </c>
      <c r="AW178">
        <v>3</v>
      </c>
      <c r="AX178" t="s">
        <v>74</v>
      </c>
      <c r="AY178" t="s">
        <v>74</v>
      </c>
      <c r="AZ178" t="s">
        <v>74</v>
      </c>
      <c r="BA178" t="s">
        <v>74</v>
      </c>
      <c r="BB178">
        <v>407</v>
      </c>
      <c r="BC178">
        <v>410</v>
      </c>
      <c r="BD178" t="s">
        <v>74</v>
      </c>
      <c r="BE178" t="s">
        <v>74</v>
      </c>
      <c r="BF178" t="s">
        <v>74</v>
      </c>
      <c r="BG178" t="s">
        <v>74</v>
      </c>
      <c r="BH178" t="s">
        <v>74</v>
      </c>
      <c r="BI178">
        <v>4</v>
      </c>
      <c r="BJ178" t="s">
        <v>1534</v>
      </c>
      <c r="BK178" t="s">
        <v>92</v>
      </c>
      <c r="BL178" t="s">
        <v>1535</v>
      </c>
      <c r="BM178" t="s">
        <v>1536</v>
      </c>
      <c r="BN178" t="s">
        <v>74</v>
      </c>
      <c r="BO178" t="s">
        <v>74</v>
      </c>
      <c r="BP178" t="s">
        <v>74</v>
      </c>
      <c r="BQ178" t="s">
        <v>74</v>
      </c>
      <c r="BR178" t="s">
        <v>95</v>
      </c>
      <c r="BS178" t="s">
        <v>1537</v>
      </c>
      <c r="BT178" t="str">
        <f>HYPERLINK("https%3A%2F%2Fwww.webofscience.com%2Fwos%2Fwoscc%2Ffull-record%2FWOS:A1990CP08000013","View Full Record in Web of Science")</f>
        <v>View Full Record in Web of Science</v>
      </c>
    </row>
    <row r="179" spans="1:72" x14ac:dyDescent="0.15">
      <c r="A179" t="s">
        <v>72</v>
      </c>
      <c r="B179" t="s">
        <v>543</v>
      </c>
      <c r="C179" t="s">
        <v>74</v>
      </c>
      <c r="D179" t="s">
        <v>74</v>
      </c>
      <c r="E179" t="s">
        <v>74</v>
      </c>
      <c r="F179" t="s">
        <v>543</v>
      </c>
      <c r="G179" t="s">
        <v>74</v>
      </c>
      <c r="H179" t="s">
        <v>74</v>
      </c>
      <c r="I179" t="s">
        <v>1538</v>
      </c>
      <c r="J179" t="s">
        <v>1539</v>
      </c>
      <c r="K179" t="s">
        <v>74</v>
      </c>
      <c r="L179" t="s">
        <v>74</v>
      </c>
      <c r="M179" t="s">
        <v>77</v>
      </c>
      <c r="N179" t="s">
        <v>78</v>
      </c>
      <c r="O179" t="s">
        <v>74</v>
      </c>
      <c r="P179" t="s">
        <v>74</v>
      </c>
      <c r="Q179" t="s">
        <v>74</v>
      </c>
      <c r="R179" t="s">
        <v>74</v>
      </c>
      <c r="S179" t="s">
        <v>74</v>
      </c>
      <c r="T179" t="s">
        <v>74</v>
      </c>
      <c r="U179" t="s">
        <v>74</v>
      </c>
      <c r="V179" t="s">
        <v>74</v>
      </c>
      <c r="W179" t="s">
        <v>1540</v>
      </c>
      <c r="X179" t="s">
        <v>1541</v>
      </c>
      <c r="Y179" t="s">
        <v>74</v>
      </c>
      <c r="Z179" t="s">
        <v>74</v>
      </c>
      <c r="AA179" t="s">
        <v>546</v>
      </c>
      <c r="AB179" t="s">
        <v>74</v>
      </c>
      <c r="AC179" t="s">
        <v>74</v>
      </c>
      <c r="AD179" t="s">
        <v>74</v>
      </c>
      <c r="AE179" t="s">
        <v>74</v>
      </c>
      <c r="AF179" t="s">
        <v>74</v>
      </c>
      <c r="AG179">
        <v>20</v>
      </c>
      <c r="AH179">
        <v>31</v>
      </c>
      <c r="AI179">
        <v>35</v>
      </c>
      <c r="AJ179">
        <v>0</v>
      </c>
      <c r="AK179">
        <v>1</v>
      </c>
      <c r="AL179" t="s">
        <v>523</v>
      </c>
      <c r="AM179" t="s">
        <v>460</v>
      </c>
      <c r="AN179" t="s">
        <v>524</v>
      </c>
      <c r="AO179" t="s">
        <v>1542</v>
      </c>
      <c r="AP179" t="s">
        <v>74</v>
      </c>
      <c r="AQ179" t="s">
        <v>74</v>
      </c>
      <c r="AR179" t="s">
        <v>1543</v>
      </c>
      <c r="AS179" t="s">
        <v>1544</v>
      </c>
      <c r="AT179" t="s">
        <v>74</v>
      </c>
      <c r="AU179">
        <v>1990</v>
      </c>
      <c r="AV179">
        <v>160</v>
      </c>
      <c r="AW179">
        <v>2</v>
      </c>
      <c r="AX179" t="s">
        <v>74</v>
      </c>
      <c r="AY179" t="s">
        <v>74</v>
      </c>
      <c r="AZ179" t="s">
        <v>74</v>
      </c>
      <c r="BA179" t="s">
        <v>74</v>
      </c>
      <c r="BB179">
        <v>167</v>
      </c>
      <c r="BC179">
        <v>173</v>
      </c>
      <c r="BD179" t="s">
        <v>74</v>
      </c>
      <c r="BE179" t="s">
        <v>1545</v>
      </c>
      <c r="BF179" t="str">
        <f>HYPERLINK("http://dx.doi.org/10.1007/BF00300949","http://dx.doi.org/10.1007/BF00300949")</f>
        <v>http://dx.doi.org/10.1007/BF00300949</v>
      </c>
      <c r="BG179" t="s">
        <v>74</v>
      </c>
      <c r="BH179" t="s">
        <v>74</v>
      </c>
      <c r="BI179">
        <v>7</v>
      </c>
      <c r="BJ179" t="s">
        <v>1546</v>
      </c>
      <c r="BK179" t="s">
        <v>92</v>
      </c>
      <c r="BL179" t="s">
        <v>1546</v>
      </c>
      <c r="BM179" t="s">
        <v>1547</v>
      </c>
      <c r="BN179" t="s">
        <v>74</v>
      </c>
      <c r="BO179" t="s">
        <v>74</v>
      </c>
      <c r="BP179" t="s">
        <v>74</v>
      </c>
      <c r="BQ179" t="s">
        <v>74</v>
      </c>
      <c r="BR179" t="s">
        <v>95</v>
      </c>
      <c r="BS179" t="s">
        <v>1548</v>
      </c>
      <c r="BT179" t="str">
        <f>HYPERLINK("https%3A%2F%2Fwww.webofscience.com%2Fwos%2Fwoscc%2Ffull-record%2FWOS:A1990DL43500007","View Full Record in Web of Science")</f>
        <v>View Full Record in Web of Science</v>
      </c>
    </row>
    <row r="180" spans="1:72" x14ac:dyDescent="0.15">
      <c r="A180" t="s">
        <v>72</v>
      </c>
      <c r="B180" t="s">
        <v>1549</v>
      </c>
      <c r="C180" t="s">
        <v>74</v>
      </c>
      <c r="D180" t="s">
        <v>74</v>
      </c>
      <c r="E180" t="s">
        <v>74</v>
      </c>
      <c r="F180" t="s">
        <v>1549</v>
      </c>
      <c r="G180" t="s">
        <v>74</v>
      </c>
      <c r="H180" t="s">
        <v>74</v>
      </c>
      <c r="I180" t="s">
        <v>1550</v>
      </c>
      <c r="J180" t="s">
        <v>1551</v>
      </c>
      <c r="K180" t="s">
        <v>74</v>
      </c>
      <c r="L180" t="s">
        <v>74</v>
      </c>
      <c r="M180" t="s">
        <v>77</v>
      </c>
      <c r="N180" t="s">
        <v>78</v>
      </c>
      <c r="O180" t="s">
        <v>74</v>
      </c>
      <c r="P180" t="s">
        <v>74</v>
      </c>
      <c r="Q180" t="s">
        <v>74</v>
      </c>
      <c r="R180" t="s">
        <v>74</v>
      </c>
      <c r="S180" t="s">
        <v>74</v>
      </c>
      <c r="T180" t="s">
        <v>1552</v>
      </c>
      <c r="U180" t="s">
        <v>1553</v>
      </c>
      <c r="V180" t="s">
        <v>1554</v>
      </c>
      <c r="W180" t="s">
        <v>1555</v>
      </c>
      <c r="X180" t="s">
        <v>1556</v>
      </c>
      <c r="Y180" t="s">
        <v>994</v>
      </c>
      <c r="Z180" t="s">
        <v>74</v>
      </c>
      <c r="AA180" t="s">
        <v>74</v>
      </c>
      <c r="AB180" t="s">
        <v>74</v>
      </c>
      <c r="AC180" t="s">
        <v>74</v>
      </c>
      <c r="AD180" t="s">
        <v>74</v>
      </c>
      <c r="AE180" t="s">
        <v>74</v>
      </c>
      <c r="AF180" t="s">
        <v>74</v>
      </c>
      <c r="AG180">
        <v>41</v>
      </c>
      <c r="AH180">
        <v>12</v>
      </c>
      <c r="AI180">
        <v>13</v>
      </c>
      <c r="AJ180">
        <v>0</v>
      </c>
      <c r="AK180">
        <v>2</v>
      </c>
      <c r="AL180" t="s">
        <v>267</v>
      </c>
      <c r="AM180" t="s">
        <v>268</v>
      </c>
      <c r="AN180" t="s">
        <v>269</v>
      </c>
      <c r="AO180" t="s">
        <v>1557</v>
      </c>
      <c r="AP180" t="s">
        <v>74</v>
      </c>
      <c r="AQ180" t="s">
        <v>74</v>
      </c>
      <c r="AR180" t="s">
        <v>1558</v>
      </c>
      <c r="AS180" t="s">
        <v>1559</v>
      </c>
      <c r="AT180" t="s">
        <v>74</v>
      </c>
      <c r="AU180">
        <v>1990</v>
      </c>
      <c r="AV180">
        <v>144</v>
      </c>
      <c r="AW180" t="s">
        <v>1560</v>
      </c>
      <c r="AX180" t="s">
        <v>74</v>
      </c>
      <c r="AY180" t="s">
        <v>74</v>
      </c>
      <c r="AZ180" t="s">
        <v>74</v>
      </c>
      <c r="BA180" t="s">
        <v>74</v>
      </c>
      <c r="BB180">
        <v>185</v>
      </c>
      <c r="BC180">
        <v>204</v>
      </c>
      <c r="BD180" t="s">
        <v>74</v>
      </c>
      <c r="BE180" t="s">
        <v>1561</v>
      </c>
      <c r="BF180" t="str">
        <f>HYPERLINK("http://dx.doi.org/10.1016/0022-0981(90)90028-B","http://dx.doi.org/10.1016/0022-0981(90)90028-B")</f>
        <v>http://dx.doi.org/10.1016/0022-0981(90)90028-B</v>
      </c>
      <c r="BG180" t="s">
        <v>74</v>
      </c>
      <c r="BH180" t="s">
        <v>74</v>
      </c>
      <c r="BI180">
        <v>20</v>
      </c>
      <c r="BJ180" t="s">
        <v>1562</v>
      </c>
      <c r="BK180" t="s">
        <v>92</v>
      </c>
      <c r="BL180" t="s">
        <v>1563</v>
      </c>
      <c r="BM180" t="s">
        <v>1564</v>
      </c>
      <c r="BN180" t="s">
        <v>74</v>
      </c>
      <c r="BO180" t="s">
        <v>74</v>
      </c>
      <c r="BP180" t="s">
        <v>74</v>
      </c>
      <c r="BQ180" t="s">
        <v>74</v>
      </c>
      <c r="BR180" t="s">
        <v>95</v>
      </c>
      <c r="BS180" t="s">
        <v>1565</v>
      </c>
      <c r="BT180" t="str">
        <f>HYPERLINK("https%3A%2F%2Fwww.webofscience.com%2Fwos%2Fwoscc%2Ffull-record%2FWOS:A1990EP49800008","View Full Record in Web of Science")</f>
        <v>View Full Record in Web of Science</v>
      </c>
    </row>
    <row r="181" spans="1:72" x14ac:dyDescent="0.15">
      <c r="A181" t="s">
        <v>72</v>
      </c>
      <c r="B181" t="s">
        <v>1566</v>
      </c>
      <c r="C181" t="s">
        <v>74</v>
      </c>
      <c r="D181" t="s">
        <v>74</v>
      </c>
      <c r="E181" t="s">
        <v>74</v>
      </c>
      <c r="F181" t="s">
        <v>1566</v>
      </c>
      <c r="G181" t="s">
        <v>74</v>
      </c>
      <c r="H181" t="s">
        <v>74</v>
      </c>
      <c r="I181" t="s">
        <v>1567</v>
      </c>
      <c r="J181" t="s">
        <v>1551</v>
      </c>
      <c r="K181" t="s">
        <v>74</v>
      </c>
      <c r="L181" t="s">
        <v>74</v>
      </c>
      <c r="M181" t="s">
        <v>77</v>
      </c>
      <c r="N181" t="s">
        <v>78</v>
      </c>
      <c r="O181" t="s">
        <v>74</v>
      </c>
      <c r="P181" t="s">
        <v>74</v>
      </c>
      <c r="Q181" t="s">
        <v>74</v>
      </c>
      <c r="R181" t="s">
        <v>74</v>
      </c>
      <c r="S181" t="s">
        <v>74</v>
      </c>
      <c r="T181" t="s">
        <v>74</v>
      </c>
      <c r="U181" t="s">
        <v>74</v>
      </c>
      <c r="V181" t="s">
        <v>74</v>
      </c>
      <c r="W181" t="s">
        <v>1568</v>
      </c>
      <c r="X181" t="s">
        <v>1569</v>
      </c>
      <c r="Y181" t="s">
        <v>1570</v>
      </c>
      <c r="Z181" t="s">
        <v>74</v>
      </c>
      <c r="AA181" t="s">
        <v>74</v>
      </c>
      <c r="AB181" t="s">
        <v>74</v>
      </c>
      <c r="AC181" t="s">
        <v>74</v>
      </c>
      <c r="AD181" t="s">
        <v>74</v>
      </c>
      <c r="AE181" t="s">
        <v>74</v>
      </c>
      <c r="AF181" t="s">
        <v>74</v>
      </c>
      <c r="AG181">
        <v>17</v>
      </c>
      <c r="AH181">
        <v>61</v>
      </c>
      <c r="AI181">
        <v>65</v>
      </c>
      <c r="AJ181">
        <v>0</v>
      </c>
      <c r="AK181">
        <v>8</v>
      </c>
      <c r="AL181" t="s">
        <v>267</v>
      </c>
      <c r="AM181" t="s">
        <v>268</v>
      </c>
      <c r="AN181" t="s">
        <v>269</v>
      </c>
      <c r="AO181" t="s">
        <v>1557</v>
      </c>
      <c r="AP181" t="s">
        <v>74</v>
      </c>
      <c r="AQ181" t="s">
        <v>74</v>
      </c>
      <c r="AR181" t="s">
        <v>1558</v>
      </c>
      <c r="AS181" t="s">
        <v>1559</v>
      </c>
      <c r="AT181" t="s">
        <v>74</v>
      </c>
      <c r="AU181">
        <v>1990</v>
      </c>
      <c r="AV181">
        <v>141</v>
      </c>
      <c r="AW181">
        <v>1</v>
      </c>
      <c r="AX181" t="s">
        <v>74</v>
      </c>
      <c r="AY181" t="s">
        <v>74</v>
      </c>
      <c r="AZ181" t="s">
        <v>74</v>
      </c>
      <c r="BA181" t="s">
        <v>74</v>
      </c>
      <c r="BB181">
        <v>53</v>
      </c>
      <c r="BC181">
        <v>62</v>
      </c>
      <c r="BD181" t="s">
        <v>74</v>
      </c>
      <c r="BE181" t="s">
        <v>1571</v>
      </c>
      <c r="BF181" t="str">
        <f>HYPERLINK("http://dx.doi.org/10.1016/0022-0981(90)90157-8","http://dx.doi.org/10.1016/0022-0981(90)90157-8")</f>
        <v>http://dx.doi.org/10.1016/0022-0981(90)90157-8</v>
      </c>
      <c r="BG181" t="s">
        <v>74</v>
      </c>
      <c r="BH181" t="s">
        <v>74</v>
      </c>
      <c r="BI181">
        <v>10</v>
      </c>
      <c r="BJ181" t="s">
        <v>1562</v>
      </c>
      <c r="BK181" t="s">
        <v>92</v>
      </c>
      <c r="BL181" t="s">
        <v>1563</v>
      </c>
      <c r="BM181" t="s">
        <v>1572</v>
      </c>
      <c r="BN181" t="s">
        <v>74</v>
      </c>
      <c r="BO181" t="s">
        <v>74</v>
      </c>
      <c r="BP181" t="s">
        <v>74</v>
      </c>
      <c r="BQ181" t="s">
        <v>74</v>
      </c>
      <c r="BR181" t="s">
        <v>95</v>
      </c>
      <c r="BS181" t="s">
        <v>1573</v>
      </c>
      <c r="BT181" t="str">
        <f>HYPERLINK("https%3A%2F%2Fwww.webofscience.com%2Fwos%2Fwoscc%2Ffull-record%2FWOS:A1990DZ78900005","View Full Record in Web of Science")</f>
        <v>View Full Record in Web of Science</v>
      </c>
    </row>
    <row r="182" spans="1:72" x14ac:dyDescent="0.15">
      <c r="A182" t="s">
        <v>72</v>
      </c>
      <c r="B182" t="s">
        <v>1574</v>
      </c>
      <c r="C182" t="s">
        <v>74</v>
      </c>
      <c r="D182" t="s">
        <v>74</v>
      </c>
      <c r="E182" t="s">
        <v>74</v>
      </c>
      <c r="F182" t="s">
        <v>1574</v>
      </c>
      <c r="G182" t="s">
        <v>74</v>
      </c>
      <c r="H182" t="s">
        <v>74</v>
      </c>
      <c r="I182" t="s">
        <v>1575</v>
      </c>
      <c r="J182" t="s">
        <v>1551</v>
      </c>
      <c r="K182" t="s">
        <v>74</v>
      </c>
      <c r="L182" t="s">
        <v>74</v>
      </c>
      <c r="M182" t="s">
        <v>77</v>
      </c>
      <c r="N182" t="s">
        <v>78</v>
      </c>
      <c r="O182" t="s">
        <v>74</v>
      </c>
      <c r="P182" t="s">
        <v>74</v>
      </c>
      <c r="Q182" t="s">
        <v>74</v>
      </c>
      <c r="R182" t="s">
        <v>74</v>
      </c>
      <c r="S182" t="s">
        <v>74</v>
      </c>
      <c r="T182" t="s">
        <v>74</v>
      </c>
      <c r="U182" t="s">
        <v>74</v>
      </c>
      <c r="V182" t="s">
        <v>74</v>
      </c>
      <c r="W182" t="s">
        <v>1576</v>
      </c>
      <c r="X182" t="s">
        <v>1577</v>
      </c>
      <c r="Y182" t="s">
        <v>74</v>
      </c>
      <c r="Z182" t="s">
        <v>74</v>
      </c>
      <c r="AA182" t="s">
        <v>74</v>
      </c>
      <c r="AB182" t="s">
        <v>74</v>
      </c>
      <c r="AC182" t="s">
        <v>74</v>
      </c>
      <c r="AD182" t="s">
        <v>74</v>
      </c>
      <c r="AE182" t="s">
        <v>74</v>
      </c>
      <c r="AF182" t="s">
        <v>74</v>
      </c>
      <c r="AG182">
        <v>28</v>
      </c>
      <c r="AH182">
        <v>12</v>
      </c>
      <c r="AI182">
        <v>12</v>
      </c>
      <c r="AJ182">
        <v>0</v>
      </c>
      <c r="AK182">
        <v>1</v>
      </c>
      <c r="AL182" t="s">
        <v>267</v>
      </c>
      <c r="AM182" t="s">
        <v>268</v>
      </c>
      <c r="AN182" t="s">
        <v>269</v>
      </c>
      <c r="AO182" t="s">
        <v>1557</v>
      </c>
      <c r="AP182" t="s">
        <v>74</v>
      </c>
      <c r="AQ182" t="s">
        <v>74</v>
      </c>
      <c r="AR182" t="s">
        <v>1558</v>
      </c>
      <c r="AS182" t="s">
        <v>1559</v>
      </c>
      <c r="AT182" t="s">
        <v>74</v>
      </c>
      <c r="AU182">
        <v>1990</v>
      </c>
      <c r="AV182">
        <v>141</v>
      </c>
      <c r="AW182" t="s">
        <v>1560</v>
      </c>
      <c r="AX182" t="s">
        <v>74</v>
      </c>
      <c r="AY182" t="s">
        <v>74</v>
      </c>
      <c r="AZ182" t="s">
        <v>74</v>
      </c>
      <c r="BA182" t="s">
        <v>74</v>
      </c>
      <c r="BB182">
        <v>79</v>
      </c>
      <c r="BC182">
        <v>86</v>
      </c>
      <c r="BD182" t="s">
        <v>74</v>
      </c>
      <c r="BE182" t="s">
        <v>1578</v>
      </c>
      <c r="BF182" t="str">
        <f>HYPERLINK("http://dx.doi.org/10.1016/0022-0981(90)90215-X","http://dx.doi.org/10.1016/0022-0981(90)90215-X")</f>
        <v>http://dx.doi.org/10.1016/0022-0981(90)90215-X</v>
      </c>
      <c r="BG182" t="s">
        <v>74</v>
      </c>
      <c r="BH182" t="s">
        <v>74</v>
      </c>
      <c r="BI182">
        <v>8</v>
      </c>
      <c r="BJ182" t="s">
        <v>1562</v>
      </c>
      <c r="BK182" t="s">
        <v>92</v>
      </c>
      <c r="BL182" t="s">
        <v>1563</v>
      </c>
      <c r="BM182" t="s">
        <v>1579</v>
      </c>
      <c r="BN182" t="s">
        <v>74</v>
      </c>
      <c r="BO182" t="s">
        <v>74</v>
      </c>
      <c r="BP182" t="s">
        <v>74</v>
      </c>
      <c r="BQ182" t="s">
        <v>74</v>
      </c>
      <c r="BR182" t="s">
        <v>95</v>
      </c>
      <c r="BS182" t="s">
        <v>1580</v>
      </c>
      <c r="BT182" t="str">
        <f>HYPERLINK("https%3A%2F%2Fwww.webofscience.com%2Fwos%2Fwoscc%2Ffull-record%2FWOS:A1990EC37200001","View Full Record in Web of Science")</f>
        <v>View Full Record in Web of Science</v>
      </c>
    </row>
    <row r="183" spans="1:72" x14ac:dyDescent="0.15">
      <c r="A183" t="s">
        <v>72</v>
      </c>
      <c r="B183" t="s">
        <v>1581</v>
      </c>
      <c r="C183" t="s">
        <v>74</v>
      </c>
      <c r="D183" t="s">
        <v>74</v>
      </c>
      <c r="E183" t="s">
        <v>74</v>
      </c>
      <c r="F183" t="s">
        <v>1581</v>
      </c>
      <c r="G183" t="s">
        <v>74</v>
      </c>
      <c r="H183" t="s">
        <v>74</v>
      </c>
      <c r="I183" t="s">
        <v>1582</v>
      </c>
      <c r="J183" t="s">
        <v>1551</v>
      </c>
      <c r="K183" t="s">
        <v>74</v>
      </c>
      <c r="L183" t="s">
        <v>74</v>
      </c>
      <c r="M183" t="s">
        <v>77</v>
      </c>
      <c r="N183" t="s">
        <v>78</v>
      </c>
      <c r="O183" t="s">
        <v>74</v>
      </c>
      <c r="P183" t="s">
        <v>74</v>
      </c>
      <c r="Q183" t="s">
        <v>74</v>
      </c>
      <c r="R183" t="s">
        <v>74</v>
      </c>
      <c r="S183" t="s">
        <v>74</v>
      </c>
      <c r="T183" t="s">
        <v>74</v>
      </c>
      <c r="U183" t="s">
        <v>74</v>
      </c>
      <c r="V183" t="s">
        <v>74</v>
      </c>
      <c r="W183" t="s">
        <v>74</v>
      </c>
      <c r="X183" t="s">
        <v>74</v>
      </c>
      <c r="Y183" t="s">
        <v>1583</v>
      </c>
      <c r="Z183" t="s">
        <v>74</v>
      </c>
      <c r="AA183" t="s">
        <v>74</v>
      </c>
      <c r="AB183" t="s">
        <v>74</v>
      </c>
      <c r="AC183" t="s">
        <v>74</v>
      </c>
      <c r="AD183" t="s">
        <v>74</v>
      </c>
      <c r="AE183" t="s">
        <v>74</v>
      </c>
      <c r="AF183" t="s">
        <v>74</v>
      </c>
      <c r="AG183">
        <v>51</v>
      </c>
      <c r="AH183">
        <v>27</v>
      </c>
      <c r="AI183">
        <v>28</v>
      </c>
      <c r="AJ183">
        <v>0</v>
      </c>
      <c r="AK183">
        <v>3</v>
      </c>
      <c r="AL183" t="s">
        <v>267</v>
      </c>
      <c r="AM183" t="s">
        <v>268</v>
      </c>
      <c r="AN183" t="s">
        <v>269</v>
      </c>
      <c r="AO183" t="s">
        <v>1557</v>
      </c>
      <c r="AP183" t="s">
        <v>74</v>
      </c>
      <c r="AQ183" t="s">
        <v>74</v>
      </c>
      <c r="AR183" t="s">
        <v>1558</v>
      </c>
      <c r="AS183" t="s">
        <v>1559</v>
      </c>
      <c r="AT183" t="s">
        <v>74</v>
      </c>
      <c r="AU183">
        <v>1990</v>
      </c>
      <c r="AV183">
        <v>138</v>
      </c>
      <c r="AW183">
        <v>3</v>
      </c>
      <c r="AX183" t="s">
        <v>74</v>
      </c>
      <c r="AY183" t="s">
        <v>74</v>
      </c>
      <c r="AZ183" t="s">
        <v>74</v>
      </c>
      <c r="BA183" t="s">
        <v>74</v>
      </c>
      <c r="BB183">
        <v>227</v>
      </c>
      <c r="BC183">
        <v>246</v>
      </c>
      <c r="BD183" t="s">
        <v>74</v>
      </c>
      <c r="BE183" t="s">
        <v>1584</v>
      </c>
      <c r="BF183" t="str">
        <f>HYPERLINK("http://dx.doi.org/10.1016/0022-0981(90)90169-D","http://dx.doi.org/10.1016/0022-0981(90)90169-D")</f>
        <v>http://dx.doi.org/10.1016/0022-0981(90)90169-D</v>
      </c>
      <c r="BG183" t="s">
        <v>74</v>
      </c>
      <c r="BH183" t="s">
        <v>74</v>
      </c>
      <c r="BI183">
        <v>20</v>
      </c>
      <c r="BJ183" t="s">
        <v>1562</v>
      </c>
      <c r="BK183" t="s">
        <v>92</v>
      </c>
      <c r="BL183" t="s">
        <v>1563</v>
      </c>
      <c r="BM183" t="s">
        <v>1585</v>
      </c>
      <c r="BN183" t="s">
        <v>74</v>
      </c>
      <c r="BO183" t="s">
        <v>74</v>
      </c>
      <c r="BP183" t="s">
        <v>74</v>
      </c>
      <c r="BQ183" t="s">
        <v>74</v>
      </c>
      <c r="BR183" t="s">
        <v>95</v>
      </c>
      <c r="BS183" t="s">
        <v>1586</v>
      </c>
      <c r="BT183" t="str">
        <f>HYPERLINK("https%3A%2F%2Fwww.webofscience.com%2Fwos%2Fwoscc%2Ffull-record%2FWOS:A1990DR32600005","View Full Record in Web of Science")</f>
        <v>View Full Record in Web of Science</v>
      </c>
    </row>
    <row r="184" spans="1:72" x14ac:dyDescent="0.15">
      <c r="A184" t="s">
        <v>72</v>
      </c>
      <c r="B184" t="s">
        <v>1587</v>
      </c>
      <c r="C184" t="s">
        <v>74</v>
      </c>
      <c r="D184" t="s">
        <v>74</v>
      </c>
      <c r="E184" t="s">
        <v>74</v>
      </c>
      <c r="F184" t="s">
        <v>1587</v>
      </c>
      <c r="G184" t="s">
        <v>74</v>
      </c>
      <c r="H184" t="s">
        <v>74</v>
      </c>
      <c r="I184" t="s">
        <v>1588</v>
      </c>
      <c r="J184" t="s">
        <v>1589</v>
      </c>
      <c r="K184" t="s">
        <v>74</v>
      </c>
      <c r="L184" t="s">
        <v>74</v>
      </c>
      <c r="M184" t="s">
        <v>77</v>
      </c>
      <c r="N184" t="s">
        <v>78</v>
      </c>
      <c r="O184" t="s">
        <v>74</v>
      </c>
      <c r="P184" t="s">
        <v>74</v>
      </c>
      <c r="Q184" t="s">
        <v>74</v>
      </c>
      <c r="R184" t="s">
        <v>74</v>
      </c>
      <c r="S184" t="s">
        <v>74</v>
      </c>
      <c r="T184" t="s">
        <v>74</v>
      </c>
      <c r="U184" t="s">
        <v>74</v>
      </c>
      <c r="V184" t="s">
        <v>74</v>
      </c>
      <c r="W184" t="s">
        <v>1590</v>
      </c>
      <c r="X184" t="s">
        <v>1591</v>
      </c>
      <c r="Y184" t="s">
        <v>1592</v>
      </c>
      <c r="Z184" t="s">
        <v>74</v>
      </c>
      <c r="AA184" t="s">
        <v>74</v>
      </c>
      <c r="AB184" t="s">
        <v>1593</v>
      </c>
      <c r="AC184" t="s">
        <v>74</v>
      </c>
      <c r="AD184" t="s">
        <v>74</v>
      </c>
      <c r="AE184" t="s">
        <v>74</v>
      </c>
      <c r="AF184" t="s">
        <v>74</v>
      </c>
      <c r="AG184">
        <v>29</v>
      </c>
      <c r="AH184">
        <v>16</v>
      </c>
      <c r="AI184">
        <v>16</v>
      </c>
      <c r="AJ184">
        <v>0</v>
      </c>
      <c r="AK184">
        <v>0</v>
      </c>
      <c r="AL184" t="s">
        <v>1594</v>
      </c>
      <c r="AM184" t="s">
        <v>1474</v>
      </c>
      <c r="AN184" t="s">
        <v>1595</v>
      </c>
      <c r="AO184" t="s">
        <v>1596</v>
      </c>
      <c r="AP184" t="s">
        <v>74</v>
      </c>
      <c r="AQ184" t="s">
        <v>74</v>
      </c>
      <c r="AR184" t="s">
        <v>1597</v>
      </c>
      <c r="AS184" t="s">
        <v>1598</v>
      </c>
      <c r="AT184" t="s">
        <v>945</v>
      </c>
      <c r="AU184">
        <v>1990</v>
      </c>
      <c r="AV184">
        <v>20</v>
      </c>
      <c r="AW184">
        <v>1</v>
      </c>
      <c r="AX184" t="s">
        <v>74</v>
      </c>
      <c r="AY184" t="s">
        <v>74</v>
      </c>
      <c r="AZ184" t="s">
        <v>74</v>
      </c>
      <c r="BA184" t="s">
        <v>74</v>
      </c>
      <c r="BB184">
        <v>1</v>
      </c>
      <c r="BC184">
        <v>7</v>
      </c>
      <c r="BD184" t="s">
        <v>74</v>
      </c>
      <c r="BE184" t="s">
        <v>74</v>
      </c>
      <c r="BF184" t="s">
        <v>74</v>
      </c>
      <c r="BG184" t="s">
        <v>74</v>
      </c>
      <c r="BH184" t="s">
        <v>74</v>
      </c>
      <c r="BI184">
        <v>7</v>
      </c>
      <c r="BJ184" t="s">
        <v>275</v>
      </c>
      <c r="BK184" t="s">
        <v>92</v>
      </c>
      <c r="BL184" t="s">
        <v>275</v>
      </c>
      <c r="BM184" t="s">
        <v>1599</v>
      </c>
      <c r="BN184" t="s">
        <v>74</v>
      </c>
      <c r="BO184" t="s">
        <v>74</v>
      </c>
      <c r="BP184" t="s">
        <v>74</v>
      </c>
      <c r="BQ184" t="s">
        <v>74</v>
      </c>
      <c r="BR184" t="s">
        <v>95</v>
      </c>
      <c r="BS184" t="s">
        <v>1600</v>
      </c>
      <c r="BT184" t="str">
        <f>HYPERLINK("https%3A%2F%2Fwww.webofscience.com%2Fwos%2Fwoscc%2Ffull-record%2FWOS:A1990CK90900001","View Full Record in Web of Science")</f>
        <v>View Full Record in Web of Science</v>
      </c>
    </row>
    <row r="185" spans="1:72" x14ac:dyDescent="0.15">
      <c r="A185" t="s">
        <v>72</v>
      </c>
      <c r="B185" t="s">
        <v>1601</v>
      </c>
      <c r="C185" t="s">
        <v>74</v>
      </c>
      <c r="D185" t="s">
        <v>74</v>
      </c>
      <c r="E185" t="s">
        <v>74</v>
      </c>
      <c r="F185" t="s">
        <v>1601</v>
      </c>
      <c r="G185" t="s">
        <v>74</v>
      </c>
      <c r="H185" t="s">
        <v>74</v>
      </c>
      <c r="I185" t="s">
        <v>1602</v>
      </c>
      <c r="J185" t="s">
        <v>1603</v>
      </c>
      <c r="K185" t="s">
        <v>74</v>
      </c>
      <c r="L185" t="s">
        <v>74</v>
      </c>
      <c r="M185" t="s">
        <v>77</v>
      </c>
      <c r="N185" t="s">
        <v>221</v>
      </c>
      <c r="O185" t="s">
        <v>1604</v>
      </c>
      <c r="P185" t="s">
        <v>1605</v>
      </c>
      <c r="Q185" t="s">
        <v>1606</v>
      </c>
      <c r="R185" t="s">
        <v>74</v>
      </c>
      <c r="S185" t="s">
        <v>74</v>
      </c>
      <c r="T185" t="s">
        <v>74</v>
      </c>
      <c r="U185" t="s">
        <v>74</v>
      </c>
      <c r="V185" t="s">
        <v>74</v>
      </c>
      <c r="W185" t="s">
        <v>1607</v>
      </c>
      <c r="X185" t="s">
        <v>1514</v>
      </c>
      <c r="Y185" t="s">
        <v>1608</v>
      </c>
      <c r="Z185" t="s">
        <v>74</v>
      </c>
      <c r="AA185" t="s">
        <v>74</v>
      </c>
      <c r="AB185" t="s">
        <v>1609</v>
      </c>
      <c r="AC185" t="s">
        <v>74</v>
      </c>
      <c r="AD185" t="s">
        <v>74</v>
      </c>
      <c r="AE185" t="s">
        <v>74</v>
      </c>
      <c r="AF185" t="s">
        <v>74</v>
      </c>
      <c r="AG185">
        <v>6</v>
      </c>
      <c r="AH185">
        <v>1</v>
      </c>
      <c r="AI185">
        <v>1</v>
      </c>
      <c r="AJ185">
        <v>0</v>
      </c>
      <c r="AK185">
        <v>0</v>
      </c>
      <c r="AL185" t="s">
        <v>1610</v>
      </c>
      <c r="AM185" t="s">
        <v>1210</v>
      </c>
      <c r="AN185" t="s">
        <v>1611</v>
      </c>
      <c r="AO185" t="s">
        <v>1612</v>
      </c>
      <c r="AP185" t="s">
        <v>74</v>
      </c>
      <c r="AQ185" t="s">
        <v>74</v>
      </c>
      <c r="AR185" t="s">
        <v>1613</v>
      </c>
      <c r="AS185" t="s">
        <v>1614</v>
      </c>
      <c r="AT185" t="s">
        <v>74</v>
      </c>
      <c r="AU185">
        <v>1990</v>
      </c>
      <c r="AV185">
        <v>42</v>
      </c>
      <c r="AW185">
        <v>9</v>
      </c>
      <c r="AX185" t="s">
        <v>74</v>
      </c>
      <c r="AY185" t="s">
        <v>74</v>
      </c>
      <c r="AZ185" t="s">
        <v>74</v>
      </c>
      <c r="BA185" t="s">
        <v>74</v>
      </c>
      <c r="BB185">
        <v>1137</v>
      </c>
      <c r="BC185">
        <v>1144</v>
      </c>
      <c r="BD185" t="s">
        <v>74</v>
      </c>
      <c r="BE185" t="s">
        <v>1615</v>
      </c>
      <c r="BF185" t="str">
        <f>HYPERLINK("http://dx.doi.org/10.5636/jgg.42.1137","http://dx.doi.org/10.5636/jgg.42.1137")</f>
        <v>http://dx.doi.org/10.5636/jgg.42.1137</v>
      </c>
      <c r="BG185" t="s">
        <v>74</v>
      </c>
      <c r="BH185" t="s">
        <v>74</v>
      </c>
      <c r="BI185">
        <v>8</v>
      </c>
      <c r="BJ185" t="s">
        <v>91</v>
      </c>
      <c r="BK185" t="s">
        <v>234</v>
      </c>
      <c r="BL185" t="s">
        <v>93</v>
      </c>
      <c r="BM185" t="s">
        <v>1616</v>
      </c>
      <c r="BN185" t="s">
        <v>74</v>
      </c>
      <c r="BO185" t="s">
        <v>261</v>
      </c>
      <c r="BP185" t="s">
        <v>74</v>
      </c>
      <c r="BQ185" t="s">
        <v>74</v>
      </c>
      <c r="BR185" t="s">
        <v>95</v>
      </c>
      <c r="BS185" t="s">
        <v>1617</v>
      </c>
      <c r="BT185" t="str">
        <f>HYPERLINK("https%3A%2F%2Fwww.webofscience.com%2Fwos%2Fwoscc%2Ffull-record%2FWOS:A1990EE24300016","View Full Record in Web of Science")</f>
        <v>View Full Record in Web of Science</v>
      </c>
    </row>
    <row r="186" spans="1:72" x14ac:dyDescent="0.15">
      <c r="A186" t="s">
        <v>72</v>
      </c>
      <c r="B186" t="s">
        <v>1618</v>
      </c>
      <c r="C186" t="s">
        <v>74</v>
      </c>
      <c r="D186" t="s">
        <v>74</v>
      </c>
      <c r="E186" t="s">
        <v>74</v>
      </c>
      <c r="F186" t="s">
        <v>1618</v>
      </c>
      <c r="G186" t="s">
        <v>74</v>
      </c>
      <c r="H186" t="s">
        <v>74</v>
      </c>
      <c r="I186" t="s">
        <v>1619</v>
      </c>
      <c r="J186" t="s">
        <v>1620</v>
      </c>
      <c r="K186" t="s">
        <v>74</v>
      </c>
      <c r="L186" t="s">
        <v>74</v>
      </c>
      <c r="M186" t="s">
        <v>77</v>
      </c>
      <c r="N186" t="s">
        <v>78</v>
      </c>
      <c r="O186" t="s">
        <v>74</v>
      </c>
      <c r="P186" t="s">
        <v>74</v>
      </c>
      <c r="Q186" t="s">
        <v>74</v>
      </c>
      <c r="R186" t="s">
        <v>74</v>
      </c>
      <c r="S186" t="s">
        <v>74</v>
      </c>
      <c r="T186" t="s">
        <v>74</v>
      </c>
      <c r="U186" t="s">
        <v>74</v>
      </c>
      <c r="V186" t="s">
        <v>74</v>
      </c>
      <c r="W186" t="s">
        <v>1621</v>
      </c>
      <c r="X186" t="s">
        <v>1622</v>
      </c>
      <c r="Y186" t="s">
        <v>1623</v>
      </c>
      <c r="Z186" t="s">
        <v>74</v>
      </c>
      <c r="AA186" t="s">
        <v>1624</v>
      </c>
      <c r="AB186" t="s">
        <v>74</v>
      </c>
      <c r="AC186" t="s">
        <v>74</v>
      </c>
      <c r="AD186" t="s">
        <v>74</v>
      </c>
      <c r="AE186" t="s">
        <v>74</v>
      </c>
      <c r="AF186" t="s">
        <v>74</v>
      </c>
      <c r="AG186">
        <v>18</v>
      </c>
      <c r="AH186">
        <v>3</v>
      </c>
      <c r="AI186">
        <v>3</v>
      </c>
      <c r="AJ186">
        <v>0</v>
      </c>
      <c r="AK186">
        <v>0</v>
      </c>
      <c r="AL186" t="s">
        <v>1625</v>
      </c>
      <c r="AM186" t="s">
        <v>1474</v>
      </c>
      <c r="AN186" t="s">
        <v>1626</v>
      </c>
      <c r="AO186" t="s">
        <v>1627</v>
      </c>
      <c r="AP186" t="s">
        <v>74</v>
      </c>
      <c r="AQ186" t="s">
        <v>74</v>
      </c>
      <c r="AR186" t="s">
        <v>1628</v>
      </c>
      <c r="AS186" t="s">
        <v>1629</v>
      </c>
      <c r="AT186" t="s">
        <v>74</v>
      </c>
      <c r="AU186">
        <v>1990</v>
      </c>
      <c r="AV186">
        <v>36</v>
      </c>
      <c r="AW186">
        <v>123</v>
      </c>
      <c r="AX186" t="s">
        <v>74</v>
      </c>
      <c r="AY186" t="s">
        <v>74</v>
      </c>
      <c r="AZ186" t="s">
        <v>74</v>
      </c>
      <c r="BA186" t="s">
        <v>74</v>
      </c>
      <c r="BB186">
        <v>179</v>
      </c>
      <c r="BC186">
        <v>187</v>
      </c>
      <c r="BD186" t="s">
        <v>74</v>
      </c>
      <c r="BE186" t="s">
        <v>1630</v>
      </c>
      <c r="BF186" t="str">
        <f>HYPERLINK("http://dx.doi.org/10.3189/S0022143000009424","http://dx.doi.org/10.3189/S0022143000009424")</f>
        <v>http://dx.doi.org/10.3189/S0022143000009424</v>
      </c>
      <c r="BG186" t="s">
        <v>74</v>
      </c>
      <c r="BH186" t="s">
        <v>74</v>
      </c>
      <c r="BI186">
        <v>9</v>
      </c>
      <c r="BJ186" t="s">
        <v>1631</v>
      </c>
      <c r="BK186" t="s">
        <v>92</v>
      </c>
      <c r="BL186" t="s">
        <v>1632</v>
      </c>
      <c r="BM186" t="s">
        <v>1633</v>
      </c>
      <c r="BN186" t="s">
        <v>74</v>
      </c>
      <c r="BO186" t="s">
        <v>261</v>
      </c>
      <c r="BP186" t="s">
        <v>74</v>
      </c>
      <c r="BQ186" t="s">
        <v>74</v>
      </c>
      <c r="BR186" t="s">
        <v>95</v>
      </c>
      <c r="BS186" t="s">
        <v>1634</v>
      </c>
      <c r="BT186" t="str">
        <f>HYPERLINK("https%3A%2F%2Fwww.webofscience.com%2Fwos%2Fwoscc%2Ffull-record%2FWOS:A1990DT35300007","View Full Record in Web of Science")</f>
        <v>View Full Record in Web of Science</v>
      </c>
    </row>
    <row r="187" spans="1:72" x14ac:dyDescent="0.15">
      <c r="A187" t="s">
        <v>72</v>
      </c>
      <c r="B187" t="s">
        <v>1635</v>
      </c>
      <c r="C187" t="s">
        <v>74</v>
      </c>
      <c r="D187" t="s">
        <v>74</v>
      </c>
      <c r="E187" t="s">
        <v>74</v>
      </c>
      <c r="F187" t="s">
        <v>1635</v>
      </c>
      <c r="G187" t="s">
        <v>74</v>
      </c>
      <c r="H187" t="s">
        <v>74</v>
      </c>
      <c r="I187" t="s">
        <v>1636</v>
      </c>
      <c r="J187" t="s">
        <v>1620</v>
      </c>
      <c r="K187" t="s">
        <v>74</v>
      </c>
      <c r="L187" t="s">
        <v>74</v>
      </c>
      <c r="M187" t="s">
        <v>77</v>
      </c>
      <c r="N187" t="s">
        <v>78</v>
      </c>
      <c r="O187" t="s">
        <v>74</v>
      </c>
      <c r="P187" t="s">
        <v>74</v>
      </c>
      <c r="Q187" t="s">
        <v>74</v>
      </c>
      <c r="R187" t="s">
        <v>74</v>
      </c>
      <c r="S187" t="s">
        <v>74</v>
      </c>
      <c r="T187" t="s">
        <v>74</v>
      </c>
      <c r="U187" t="s">
        <v>74</v>
      </c>
      <c r="V187" t="s">
        <v>74</v>
      </c>
      <c r="W187" t="s">
        <v>74</v>
      </c>
      <c r="X187" t="s">
        <v>74</v>
      </c>
      <c r="Y187" t="s">
        <v>1637</v>
      </c>
      <c r="Z187" t="s">
        <v>74</v>
      </c>
      <c r="AA187" t="s">
        <v>1638</v>
      </c>
      <c r="AB187" t="s">
        <v>74</v>
      </c>
      <c r="AC187" t="s">
        <v>74</v>
      </c>
      <c r="AD187" t="s">
        <v>74</v>
      </c>
      <c r="AE187" t="s">
        <v>74</v>
      </c>
      <c r="AF187" t="s">
        <v>74</v>
      </c>
      <c r="AG187">
        <v>8</v>
      </c>
      <c r="AH187">
        <v>18</v>
      </c>
      <c r="AI187">
        <v>22</v>
      </c>
      <c r="AJ187">
        <v>0</v>
      </c>
      <c r="AK187">
        <v>0</v>
      </c>
      <c r="AL187" t="s">
        <v>1625</v>
      </c>
      <c r="AM187" t="s">
        <v>1474</v>
      </c>
      <c r="AN187" t="s">
        <v>1626</v>
      </c>
      <c r="AO187" t="s">
        <v>1627</v>
      </c>
      <c r="AP187" t="s">
        <v>74</v>
      </c>
      <c r="AQ187" t="s">
        <v>74</v>
      </c>
      <c r="AR187" t="s">
        <v>1628</v>
      </c>
      <c r="AS187" t="s">
        <v>1629</v>
      </c>
      <c r="AT187" t="s">
        <v>74</v>
      </c>
      <c r="AU187">
        <v>1990</v>
      </c>
      <c r="AV187">
        <v>36</v>
      </c>
      <c r="AW187">
        <v>123</v>
      </c>
      <c r="AX187" t="s">
        <v>74</v>
      </c>
      <c r="AY187" t="s">
        <v>74</v>
      </c>
      <c r="AZ187" t="s">
        <v>74</v>
      </c>
      <c r="BA187" t="s">
        <v>74</v>
      </c>
      <c r="BB187">
        <v>247</v>
      </c>
      <c r="BC187">
        <v>254</v>
      </c>
      <c r="BD187" t="s">
        <v>74</v>
      </c>
      <c r="BE187" t="s">
        <v>1639</v>
      </c>
      <c r="BF187" t="str">
        <f>HYPERLINK("http://dx.doi.org/10.3189/S0022143000009503","http://dx.doi.org/10.3189/S0022143000009503")</f>
        <v>http://dx.doi.org/10.3189/S0022143000009503</v>
      </c>
      <c r="BG187" t="s">
        <v>74</v>
      </c>
      <c r="BH187" t="s">
        <v>74</v>
      </c>
      <c r="BI187">
        <v>8</v>
      </c>
      <c r="BJ187" t="s">
        <v>1631</v>
      </c>
      <c r="BK187" t="s">
        <v>92</v>
      </c>
      <c r="BL187" t="s">
        <v>1632</v>
      </c>
      <c r="BM187" t="s">
        <v>1633</v>
      </c>
      <c r="BN187" t="s">
        <v>74</v>
      </c>
      <c r="BO187" t="s">
        <v>261</v>
      </c>
      <c r="BP187" t="s">
        <v>74</v>
      </c>
      <c r="BQ187" t="s">
        <v>74</v>
      </c>
      <c r="BR187" t="s">
        <v>95</v>
      </c>
      <c r="BS187" t="s">
        <v>1640</v>
      </c>
      <c r="BT187" t="str">
        <f>HYPERLINK("https%3A%2F%2Fwww.webofscience.com%2Fwos%2Fwoscc%2Ffull-record%2FWOS:A1990DT35300015","View Full Record in Web of Science")</f>
        <v>View Full Record in Web of Science</v>
      </c>
    </row>
    <row r="188" spans="1:72" x14ac:dyDescent="0.15">
      <c r="A188" t="s">
        <v>72</v>
      </c>
      <c r="B188" t="s">
        <v>1641</v>
      </c>
      <c r="C188" t="s">
        <v>74</v>
      </c>
      <c r="D188" t="s">
        <v>74</v>
      </c>
      <c r="E188" t="s">
        <v>74</v>
      </c>
      <c r="F188" t="s">
        <v>1641</v>
      </c>
      <c r="G188" t="s">
        <v>74</v>
      </c>
      <c r="H188" t="s">
        <v>74</v>
      </c>
      <c r="I188" t="s">
        <v>1642</v>
      </c>
      <c r="J188" t="s">
        <v>1620</v>
      </c>
      <c r="K188" t="s">
        <v>74</v>
      </c>
      <c r="L188" t="s">
        <v>74</v>
      </c>
      <c r="M188" t="s">
        <v>77</v>
      </c>
      <c r="N188" t="s">
        <v>1643</v>
      </c>
      <c r="O188" t="s">
        <v>74</v>
      </c>
      <c r="P188" t="s">
        <v>74</v>
      </c>
      <c r="Q188" t="s">
        <v>74</v>
      </c>
      <c r="R188" t="s">
        <v>74</v>
      </c>
      <c r="S188" t="s">
        <v>74</v>
      </c>
      <c r="T188" t="s">
        <v>74</v>
      </c>
      <c r="U188" t="s">
        <v>74</v>
      </c>
      <c r="V188" t="s">
        <v>74</v>
      </c>
      <c r="W188" t="s">
        <v>1644</v>
      </c>
      <c r="X188" t="s">
        <v>1645</v>
      </c>
      <c r="Y188" t="s">
        <v>1646</v>
      </c>
      <c r="Z188" t="s">
        <v>74</v>
      </c>
      <c r="AA188" t="s">
        <v>1647</v>
      </c>
      <c r="AB188" t="s">
        <v>1648</v>
      </c>
      <c r="AC188" t="s">
        <v>74</v>
      </c>
      <c r="AD188" t="s">
        <v>74</v>
      </c>
      <c r="AE188" t="s">
        <v>74</v>
      </c>
      <c r="AF188" t="s">
        <v>74</v>
      </c>
      <c r="AG188">
        <v>17</v>
      </c>
      <c r="AH188">
        <v>6</v>
      </c>
      <c r="AI188">
        <v>8</v>
      </c>
      <c r="AJ188">
        <v>0</v>
      </c>
      <c r="AK188">
        <v>0</v>
      </c>
      <c r="AL188" t="s">
        <v>1625</v>
      </c>
      <c r="AM188" t="s">
        <v>1474</v>
      </c>
      <c r="AN188" t="s">
        <v>1626</v>
      </c>
      <c r="AO188" t="s">
        <v>1627</v>
      </c>
      <c r="AP188" t="s">
        <v>74</v>
      </c>
      <c r="AQ188" t="s">
        <v>74</v>
      </c>
      <c r="AR188" t="s">
        <v>1628</v>
      </c>
      <c r="AS188" t="s">
        <v>1629</v>
      </c>
      <c r="AT188" t="s">
        <v>74</v>
      </c>
      <c r="AU188">
        <v>1990</v>
      </c>
      <c r="AV188">
        <v>36</v>
      </c>
      <c r="AW188">
        <v>124</v>
      </c>
      <c r="AX188" t="s">
        <v>74</v>
      </c>
      <c r="AY188" t="s">
        <v>74</v>
      </c>
      <c r="AZ188" t="s">
        <v>74</v>
      </c>
      <c r="BA188" t="s">
        <v>74</v>
      </c>
      <c r="BB188">
        <v>353</v>
      </c>
      <c r="BC188">
        <v>356</v>
      </c>
      <c r="BD188" t="s">
        <v>74</v>
      </c>
      <c r="BE188" t="s">
        <v>1649</v>
      </c>
      <c r="BF188" t="str">
        <f>HYPERLINK("http://dx.doi.org/10.3189/S002214300000441X","http://dx.doi.org/10.3189/S002214300000441X")</f>
        <v>http://dx.doi.org/10.3189/S002214300000441X</v>
      </c>
      <c r="BG188" t="s">
        <v>74</v>
      </c>
      <c r="BH188" t="s">
        <v>74</v>
      </c>
      <c r="BI188">
        <v>4</v>
      </c>
      <c r="BJ188" t="s">
        <v>1631</v>
      </c>
      <c r="BK188" t="s">
        <v>92</v>
      </c>
      <c r="BL188" t="s">
        <v>1632</v>
      </c>
      <c r="BM188" t="s">
        <v>1650</v>
      </c>
      <c r="BN188" t="s">
        <v>74</v>
      </c>
      <c r="BO188" t="s">
        <v>261</v>
      </c>
      <c r="BP188" t="s">
        <v>74</v>
      </c>
      <c r="BQ188" t="s">
        <v>74</v>
      </c>
      <c r="BR188" t="s">
        <v>95</v>
      </c>
      <c r="BS188" t="s">
        <v>1651</v>
      </c>
      <c r="BT188" t="str">
        <f>HYPERLINK("https%3A%2F%2Fwww.webofscience.com%2Fwos%2Fwoscc%2Ffull-record%2FWOS:A1990EQ92000015","View Full Record in Web of Science")</f>
        <v>View Full Record in Web of Science</v>
      </c>
    </row>
    <row r="189" spans="1:72" x14ac:dyDescent="0.15">
      <c r="A189" t="s">
        <v>72</v>
      </c>
      <c r="B189" t="s">
        <v>1652</v>
      </c>
      <c r="C189" t="s">
        <v>74</v>
      </c>
      <c r="D189" t="s">
        <v>74</v>
      </c>
      <c r="E189" t="s">
        <v>74</v>
      </c>
      <c r="F189" t="s">
        <v>1652</v>
      </c>
      <c r="G189" t="s">
        <v>74</v>
      </c>
      <c r="H189" t="s">
        <v>74</v>
      </c>
      <c r="I189" t="s">
        <v>1653</v>
      </c>
      <c r="J189" t="s">
        <v>1654</v>
      </c>
      <c r="K189" t="s">
        <v>74</v>
      </c>
      <c r="L189" t="s">
        <v>74</v>
      </c>
      <c r="M189" t="s">
        <v>77</v>
      </c>
      <c r="N189" t="s">
        <v>78</v>
      </c>
      <c r="O189" t="s">
        <v>74</v>
      </c>
      <c r="P189" t="s">
        <v>74</v>
      </c>
      <c r="Q189" t="s">
        <v>74</v>
      </c>
      <c r="R189" t="s">
        <v>74</v>
      </c>
      <c r="S189" t="s">
        <v>74</v>
      </c>
      <c r="T189" t="s">
        <v>74</v>
      </c>
      <c r="U189" t="s">
        <v>74</v>
      </c>
      <c r="V189" t="s">
        <v>74</v>
      </c>
      <c r="W189" t="s">
        <v>1655</v>
      </c>
      <c r="X189" t="s">
        <v>1656</v>
      </c>
      <c r="Y189" t="s">
        <v>1657</v>
      </c>
      <c r="Z189" t="s">
        <v>74</v>
      </c>
      <c r="AA189" t="s">
        <v>74</v>
      </c>
      <c r="AB189" t="s">
        <v>74</v>
      </c>
      <c r="AC189" t="s">
        <v>74</v>
      </c>
      <c r="AD189" t="s">
        <v>74</v>
      </c>
      <c r="AE189" t="s">
        <v>74</v>
      </c>
      <c r="AF189" t="s">
        <v>74</v>
      </c>
      <c r="AG189">
        <v>22</v>
      </c>
      <c r="AH189">
        <v>38</v>
      </c>
      <c r="AI189">
        <v>40</v>
      </c>
      <c r="AJ189">
        <v>0</v>
      </c>
      <c r="AK189">
        <v>1</v>
      </c>
      <c r="AL189" t="s">
        <v>511</v>
      </c>
      <c r="AM189" t="s">
        <v>209</v>
      </c>
      <c r="AN189" t="s">
        <v>512</v>
      </c>
      <c r="AO189" t="s">
        <v>1658</v>
      </c>
      <c r="AP189" t="s">
        <v>74</v>
      </c>
      <c r="AQ189" t="s">
        <v>74</v>
      </c>
      <c r="AR189" t="s">
        <v>1659</v>
      </c>
      <c r="AS189" t="s">
        <v>1660</v>
      </c>
      <c r="AT189" t="s">
        <v>74</v>
      </c>
      <c r="AU189">
        <v>1990</v>
      </c>
      <c r="AV189">
        <v>36</v>
      </c>
      <c r="AW189">
        <v>3</v>
      </c>
      <c r="AX189" t="s">
        <v>74</v>
      </c>
      <c r="AY189" t="s">
        <v>74</v>
      </c>
      <c r="AZ189" t="s">
        <v>74</v>
      </c>
      <c r="BA189" t="s">
        <v>74</v>
      </c>
      <c r="BB189">
        <v>181</v>
      </c>
      <c r="BC189">
        <v>187</v>
      </c>
      <c r="BD189" t="s">
        <v>74</v>
      </c>
      <c r="BE189" t="s">
        <v>1661</v>
      </c>
      <c r="BF189" t="str">
        <f>HYPERLINK("http://dx.doi.org/10.1016/0022-1910(90)90120-5","http://dx.doi.org/10.1016/0022-1910(90)90120-5")</f>
        <v>http://dx.doi.org/10.1016/0022-1910(90)90120-5</v>
      </c>
      <c r="BG189" t="s">
        <v>74</v>
      </c>
      <c r="BH189" t="s">
        <v>74</v>
      </c>
      <c r="BI189">
        <v>7</v>
      </c>
      <c r="BJ189" t="s">
        <v>1662</v>
      </c>
      <c r="BK189" t="s">
        <v>92</v>
      </c>
      <c r="BL189" t="s">
        <v>1662</v>
      </c>
      <c r="BM189" t="s">
        <v>1663</v>
      </c>
      <c r="BN189" t="s">
        <v>74</v>
      </c>
      <c r="BO189" t="s">
        <v>261</v>
      </c>
      <c r="BP189" t="s">
        <v>74</v>
      </c>
      <c r="BQ189" t="s">
        <v>74</v>
      </c>
      <c r="BR189" t="s">
        <v>95</v>
      </c>
      <c r="BS189" t="s">
        <v>1664</v>
      </c>
      <c r="BT189" t="str">
        <f>HYPERLINK("https%3A%2F%2Fwww.webofscience.com%2Fwos%2Fwoscc%2Ffull-record%2FWOS:A1990CY23500006","View Full Record in Web of Science")</f>
        <v>View Full Record in Web of Science</v>
      </c>
    </row>
    <row r="190" spans="1:72" x14ac:dyDescent="0.15">
      <c r="A190" t="s">
        <v>72</v>
      </c>
      <c r="B190" t="s">
        <v>1665</v>
      </c>
      <c r="C190" t="s">
        <v>74</v>
      </c>
      <c r="D190" t="s">
        <v>74</v>
      </c>
      <c r="E190" t="s">
        <v>74</v>
      </c>
      <c r="F190" t="s">
        <v>1665</v>
      </c>
      <c r="G190" t="s">
        <v>74</v>
      </c>
      <c r="H190" t="s">
        <v>74</v>
      </c>
      <c r="I190" t="s">
        <v>1666</v>
      </c>
      <c r="J190" t="s">
        <v>1667</v>
      </c>
      <c r="K190" t="s">
        <v>74</v>
      </c>
      <c r="L190" t="s">
        <v>74</v>
      </c>
      <c r="M190" t="s">
        <v>77</v>
      </c>
      <c r="N190" t="s">
        <v>78</v>
      </c>
      <c r="O190" t="s">
        <v>74</v>
      </c>
      <c r="P190" t="s">
        <v>74</v>
      </c>
      <c r="Q190" t="s">
        <v>74</v>
      </c>
      <c r="R190" t="s">
        <v>74</v>
      </c>
      <c r="S190" t="s">
        <v>74</v>
      </c>
      <c r="T190" t="s">
        <v>74</v>
      </c>
      <c r="U190" t="s">
        <v>74</v>
      </c>
      <c r="V190" t="s">
        <v>74</v>
      </c>
      <c r="W190" t="s">
        <v>74</v>
      </c>
      <c r="X190" t="s">
        <v>74</v>
      </c>
      <c r="Y190" t="s">
        <v>1668</v>
      </c>
      <c r="Z190" t="s">
        <v>74</v>
      </c>
      <c r="AA190" t="s">
        <v>74</v>
      </c>
      <c r="AB190" t="s">
        <v>74</v>
      </c>
      <c r="AC190" t="s">
        <v>74</v>
      </c>
      <c r="AD190" t="s">
        <v>74</v>
      </c>
      <c r="AE190" t="s">
        <v>74</v>
      </c>
      <c r="AF190" t="s">
        <v>74</v>
      </c>
      <c r="AG190">
        <v>0</v>
      </c>
      <c r="AH190">
        <v>4</v>
      </c>
      <c r="AI190">
        <v>4</v>
      </c>
      <c r="AJ190">
        <v>0</v>
      </c>
      <c r="AK190">
        <v>2</v>
      </c>
      <c r="AL190" t="s">
        <v>1669</v>
      </c>
      <c r="AM190" t="s">
        <v>1210</v>
      </c>
      <c r="AN190" t="s">
        <v>1670</v>
      </c>
      <c r="AO190" t="s">
        <v>1671</v>
      </c>
      <c r="AP190" t="s">
        <v>74</v>
      </c>
      <c r="AQ190" t="s">
        <v>74</v>
      </c>
      <c r="AR190" t="s">
        <v>1672</v>
      </c>
      <c r="AS190" t="s">
        <v>1673</v>
      </c>
      <c r="AT190" t="s">
        <v>74</v>
      </c>
      <c r="AU190">
        <v>1990</v>
      </c>
      <c r="AV190">
        <v>38</v>
      </c>
      <c r="AW190">
        <v>2</v>
      </c>
      <c r="AX190" t="s">
        <v>74</v>
      </c>
      <c r="AY190" t="s">
        <v>74</v>
      </c>
      <c r="AZ190" t="s">
        <v>74</v>
      </c>
      <c r="BA190" t="s">
        <v>74</v>
      </c>
      <c r="BB190">
        <v>149</v>
      </c>
      <c r="BC190">
        <v>162</v>
      </c>
      <c r="BD190" t="s">
        <v>74</v>
      </c>
      <c r="BE190" t="s">
        <v>1674</v>
      </c>
      <c r="BF190" t="str">
        <f>HYPERLINK("http://dx.doi.org/10.4294/jpe1952.38.149","http://dx.doi.org/10.4294/jpe1952.38.149")</f>
        <v>http://dx.doi.org/10.4294/jpe1952.38.149</v>
      </c>
      <c r="BG190" t="s">
        <v>74</v>
      </c>
      <c r="BH190" t="s">
        <v>74</v>
      </c>
      <c r="BI190">
        <v>14</v>
      </c>
      <c r="BJ190" t="s">
        <v>91</v>
      </c>
      <c r="BK190" t="s">
        <v>92</v>
      </c>
      <c r="BL190" t="s">
        <v>93</v>
      </c>
      <c r="BM190" t="s">
        <v>1675</v>
      </c>
      <c r="BN190" t="s">
        <v>74</v>
      </c>
      <c r="BO190" t="s">
        <v>261</v>
      </c>
      <c r="BP190" t="s">
        <v>74</v>
      </c>
      <c r="BQ190" t="s">
        <v>74</v>
      </c>
      <c r="BR190" t="s">
        <v>95</v>
      </c>
      <c r="BS190" t="s">
        <v>1676</v>
      </c>
      <c r="BT190" t="str">
        <f>HYPERLINK("https%3A%2F%2Fwww.webofscience.com%2Fwos%2Fwoscc%2Ffull-record%2FWOS:A1990EL96600003","View Full Record in Web of Science")</f>
        <v>View Full Record in Web of Science</v>
      </c>
    </row>
    <row r="191" spans="1:72" x14ac:dyDescent="0.15">
      <c r="A191" t="s">
        <v>72</v>
      </c>
      <c r="B191" t="s">
        <v>1677</v>
      </c>
      <c r="C191" t="s">
        <v>74</v>
      </c>
      <c r="D191" t="s">
        <v>74</v>
      </c>
      <c r="E191" t="s">
        <v>74</v>
      </c>
      <c r="F191" t="s">
        <v>1677</v>
      </c>
      <c r="G191" t="s">
        <v>74</v>
      </c>
      <c r="H191" t="s">
        <v>74</v>
      </c>
      <c r="I191" t="s">
        <v>1678</v>
      </c>
      <c r="J191" t="s">
        <v>1679</v>
      </c>
      <c r="K191" t="s">
        <v>74</v>
      </c>
      <c r="L191" t="s">
        <v>74</v>
      </c>
      <c r="M191" t="s">
        <v>77</v>
      </c>
      <c r="N191" t="s">
        <v>52</v>
      </c>
      <c r="O191" t="s">
        <v>74</v>
      </c>
      <c r="P191" t="s">
        <v>74</v>
      </c>
      <c r="Q191" t="s">
        <v>74</v>
      </c>
      <c r="R191" t="s">
        <v>74</v>
      </c>
      <c r="S191" t="s">
        <v>74</v>
      </c>
      <c r="T191" t="s">
        <v>74</v>
      </c>
      <c r="U191" t="s">
        <v>74</v>
      </c>
      <c r="V191" t="s">
        <v>74</v>
      </c>
      <c r="W191" t="s">
        <v>1680</v>
      </c>
      <c r="X191" t="s">
        <v>1681</v>
      </c>
      <c r="Y191" t="s">
        <v>74</v>
      </c>
      <c r="Z191" t="s">
        <v>74</v>
      </c>
      <c r="AA191" t="s">
        <v>74</v>
      </c>
      <c r="AB191" t="s">
        <v>74</v>
      </c>
      <c r="AC191" t="s">
        <v>74</v>
      </c>
      <c r="AD191" t="s">
        <v>74</v>
      </c>
      <c r="AE191" t="s">
        <v>74</v>
      </c>
      <c r="AF191" t="s">
        <v>74</v>
      </c>
      <c r="AG191">
        <v>2</v>
      </c>
      <c r="AH191">
        <v>0</v>
      </c>
      <c r="AI191">
        <v>0</v>
      </c>
      <c r="AJ191">
        <v>0</v>
      </c>
      <c r="AK191">
        <v>0</v>
      </c>
      <c r="AL191" t="s">
        <v>475</v>
      </c>
      <c r="AM191" t="s">
        <v>460</v>
      </c>
      <c r="AN191" t="s">
        <v>476</v>
      </c>
      <c r="AO191" t="s">
        <v>1682</v>
      </c>
      <c r="AP191" t="s">
        <v>74</v>
      </c>
      <c r="AQ191" t="s">
        <v>74</v>
      </c>
      <c r="AR191" t="s">
        <v>1683</v>
      </c>
      <c r="AS191" t="s">
        <v>1684</v>
      </c>
      <c r="AT191" t="s">
        <v>945</v>
      </c>
      <c r="AU191">
        <v>1990</v>
      </c>
      <c r="AV191">
        <v>420</v>
      </c>
      <c r="AW191" t="s">
        <v>74</v>
      </c>
      <c r="AX191" t="s">
        <v>74</v>
      </c>
      <c r="AY191" t="s">
        <v>74</v>
      </c>
      <c r="AZ191" t="s">
        <v>74</v>
      </c>
      <c r="BA191" t="s">
        <v>74</v>
      </c>
      <c r="BB191" t="s">
        <v>1685</v>
      </c>
      <c r="BC191" t="s">
        <v>1685</v>
      </c>
      <c r="BD191" t="s">
        <v>74</v>
      </c>
      <c r="BE191" t="s">
        <v>74</v>
      </c>
      <c r="BF191" t="s">
        <v>74</v>
      </c>
      <c r="BG191" t="s">
        <v>74</v>
      </c>
      <c r="BH191" t="s">
        <v>74</v>
      </c>
      <c r="BI191">
        <v>1</v>
      </c>
      <c r="BJ191" t="s">
        <v>1186</v>
      </c>
      <c r="BK191" t="s">
        <v>92</v>
      </c>
      <c r="BL191" t="s">
        <v>1187</v>
      </c>
      <c r="BM191" t="s">
        <v>1686</v>
      </c>
      <c r="BN191" t="s">
        <v>74</v>
      </c>
      <c r="BO191" t="s">
        <v>74</v>
      </c>
      <c r="BP191" t="s">
        <v>74</v>
      </c>
      <c r="BQ191" t="s">
        <v>74</v>
      </c>
      <c r="BR191" t="s">
        <v>95</v>
      </c>
      <c r="BS191" t="s">
        <v>1687</v>
      </c>
      <c r="BT191" t="str">
        <f>HYPERLINK("https%3A%2F%2Fwww.webofscience.com%2Fwos%2Fwoscc%2Ffull-record%2FWOS:A1990CL20000081","View Full Record in Web of Science")</f>
        <v>View Full Record in Web of Science</v>
      </c>
    </row>
    <row r="192" spans="1:72" x14ac:dyDescent="0.15">
      <c r="A192" t="s">
        <v>72</v>
      </c>
      <c r="B192" t="s">
        <v>1688</v>
      </c>
      <c r="C192" t="s">
        <v>74</v>
      </c>
      <c r="D192" t="s">
        <v>74</v>
      </c>
      <c r="E192" t="s">
        <v>74</v>
      </c>
      <c r="F192" t="s">
        <v>1688</v>
      </c>
      <c r="G192" t="s">
        <v>74</v>
      </c>
      <c r="H192" t="s">
        <v>74</v>
      </c>
      <c r="I192" t="s">
        <v>1689</v>
      </c>
      <c r="J192" t="s">
        <v>1690</v>
      </c>
      <c r="K192" t="s">
        <v>74</v>
      </c>
      <c r="L192" t="s">
        <v>74</v>
      </c>
      <c r="M192" t="s">
        <v>77</v>
      </c>
      <c r="N192" t="s">
        <v>78</v>
      </c>
      <c r="O192" t="s">
        <v>74</v>
      </c>
      <c r="P192" t="s">
        <v>74</v>
      </c>
      <c r="Q192" t="s">
        <v>74</v>
      </c>
      <c r="R192" t="s">
        <v>74</v>
      </c>
      <c r="S192" t="s">
        <v>74</v>
      </c>
      <c r="T192" t="s">
        <v>1691</v>
      </c>
      <c r="U192" t="s">
        <v>74</v>
      </c>
      <c r="V192" t="s">
        <v>1692</v>
      </c>
      <c r="W192" t="s">
        <v>74</v>
      </c>
      <c r="X192" t="s">
        <v>74</v>
      </c>
      <c r="Y192" t="s">
        <v>1693</v>
      </c>
      <c r="Z192" t="s">
        <v>74</v>
      </c>
      <c r="AA192" t="s">
        <v>74</v>
      </c>
      <c r="AB192" t="s">
        <v>74</v>
      </c>
      <c r="AC192" t="s">
        <v>74</v>
      </c>
      <c r="AD192" t="s">
        <v>74</v>
      </c>
      <c r="AE192" t="s">
        <v>74</v>
      </c>
      <c r="AF192" t="s">
        <v>74</v>
      </c>
      <c r="AG192">
        <v>0</v>
      </c>
      <c r="AH192">
        <v>19</v>
      </c>
      <c r="AI192">
        <v>20</v>
      </c>
      <c r="AJ192">
        <v>1</v>
      </c>
      <c r="AK192">
        <v>14</v>
      </c>
      <c r="AL192" t="s">
        <v>1694</v>
      </c>
      <c r="AM192" t="s">
        <v>1695</v>
      </c>
      <c r="AN192" t="s">
        <v>1696</v>
      </c>
      <c r="AO192" t="s">
        <v>1697</v>
      </c>
      <c r="AP192" t="s">
        <v>74</v>
      </c>
      <c r="AQ192" t="s">
        <v>74</v>
      </c>
      <c r="AR192" t="s">
        <v>1698</v>
      </c>
      <c r="AS192" t="s">
        <v>1699</v>
      </c>
      <c r="AT192" t="s">
        <v>74</v>
      </c>
      <c r="AU192">
        <v>1990</v>
      </c>
      <c r="AV192">
        <v>5</v>
      </c>
      <c r="AW192">
        <v>3</v>
      </c>
      <c r="AX192" t="s">
        <v>74</v>
      </c>
      <c r="AY192" t="s">
        <v>74</v>
      </c>
      <c r="AZ192" t="s">
        <v>74</v>
      </c>
      <c r="BA192" t="s">
        <v>74</v>
      </c>
      <c r="BB192">
        <v>171</v>
      </c>
      <c r="BC192">
        <v>187</v>
      </c>
      <c r="BD192" t="s">
        <v>74</v>
      </c>
      <c r="BE192" t="s">
        <v>1700</v>
      </c>
      <c r="BF192" t="str">
        <f>HYPERLINK("http://dx.doi.org/10.1002/jqs.3390050302","http://dx.doi.org/10.1002/jqs.3390050302")</f>
        <v>http://dx.doi.org/10.1002/jqs.3390050302</v>
      </c>
      <c r="BG192" t="s">
        <v>74</v>
      </c>
      <c r="BH192" t="s">
        <v>74</v>
      </c>
      <c r="BI192">
        <v>17</v>
      </c>
      <c r="BJ192" t="s">
        <v>1631</v>
      </c>
      <c r="BK192" t="s">
        <v>92</v>
      </c>
      <c r="BL192" t="s">
        <v>1632</v>
      </c>
      <c r="BM192" t="s">
        <v>1701</v>
      </c>
      <c r="BN192" t="s">
        <v>74</v>
      </c>
      <c r="BO192" t="s">
        <v>74</v>
      </c>
      <c r="BP192" t="s">
        <v>74</v>
      </c>
      <c r="BQ192" t="s">
        <v>74</v>
      </c>
      <c r="BR192" t="s">
        <v>95</v>
      </c>
      <c r="BS192" t="s">
        <v>1702</v>
      </c>
      <c r="BT192" t="str">
        <f>HYPERLINK("https%3A%2F%2Fwww.webofscience.com%2Fwos%2Fwoscc%2Ffull-record%2FWOS:A1990FB58500001","View Full Record in Web of Science")</f>
        <v>View Full Record in Web of Science</v>
      </c>
    </row>
    <row r="193" spans="1:72" x14ac:dyDescent="0.15">
      <c r="A193" t="s">
        <v>72</v>
      </c>
      <c r="B193" t="s">
        <v>1703</v>
      </c>
      <c r="C193" t="s">
        <v>74</v>
      </c>
      <c r="D193" t="s">
        <v>74</v>
      </c>
      <c r="E193" t="s">
        <v>74</v>
      </c>
      <c r="F193" t="s">
        <v>1703</v>
      </c>
      <c r="G193" t="s">
        <v>74</v>
      </c>
      <c r="H193" t="s">
        <v>74</v>
      </c>
      <c r="I193" t="s">
        <v>1704</v>
      </c>
      <c r="J193" t="s">
        <v>1705</v>
      </c>
      <c r="K193" t="s">
        <v>74</v>
      </c>
      <c r="L193" t="s">
        <v>74</v>
      </c>
      <c r="M193" t="s">
        <v>77</v>
      </c>
      <c r="N193" t="s">
        <v>78</v>
      </c>
      <c r="O193" t="s">
        <v>74</v>
      </c>
      <c r="P193" t="s">
        <v>74</v>
      </c>
      <c r="Q193" t="s">
        <v>74</v>
      </c>
      <c r="R193" t="s">
        <v>74</v>
      </c>
      <c r="S193" t="s">
        <v>74</v>
      </c>
      <c r="T193" t="s">
        <v>74</v>
      </c>
      <c r="U193" t="s">
        <v>74</v>
      </c>
      <c r="V193" t="s">
        <v>74</v>
      </c>
      <c r="W193" t="s">
        <v>1706</v>
      </c>
      <c r="X193" t="s">
        <v>1541</v>
      </c>
      <c r="Y193" t="s">
        <v>1707</v>
      </c>
      <c r="Z193" t="s">
        <v>74</v>
      </c>
      <c r="AA193" t="s">
        <v>74</v>
      </c>
      <c r="AB193" t="s">
        <v>74</v>
      </c>
      <c r="AC193" t="s">
        <v>74</v>
      </c>
      <c r="AD193" t="s">
        <v>74</v>
      </c>
      <c r="AE193" t="s">
        <v>74</v>
      </c>
      <c r="AF193" t="s">
        <v>74</v>
      </c>
      <c r="AG193">
        <v>44</v>
      </c>
      <c r="AH193">
        <v>125</v>
      </c>
      <c r="AI193">
        <v>133</v>
      </c>
      <c r="AJ193">
        <v>4</v>
      </c>
      <c r="AK193">
        <v>14</v>
      </c>
      <c r="AL193" t="s">
        <v>1708</v>
      </c>
      <c r="AM193" t="s">
        <v>1709</v>
      </c>
      <c r="AN193" t="s">
        <v>1710</v>
      </c>
      <c r="AO193" t="s">
        <v>1711</v>
      </c>
      <c r="AP193" t="s">
        <v>74</v>
      </c>
      <c r="AQ193" t="s">
        <v>74</v>
      </c>
      <c r="AR193" t="s">
        <v>1712</v>
      </c>
      <c r="AS193" t="s">
        <v>1713</v>
      </c>
      <c r="AT193" t="s">
        <v>945</v>
      </c>
      <c r="AU193">
        <v>1990</v>
      </c>
      <c r="AV193">
        <v>87</v>
      </c>
      <c r="AW193">
        <v>1</v>
      </c>
      <c r="AX193" t="s">
        <v>74</v>
      </c>
      <c r="AY193" t="s">
        <v>74</v>
      </c>
      <c r="AZ193" t="s">
        <v>74</v>
      </c>
      <c r="BA193" t="s">
        <v>74</v>
      </c>
      <c r="BB193">
        <v>16</v>
      </c>
      <c r="BC193">
        <v>24</v>
      </c>
      <c r="BD193" t="s">
        <v>74</v>
      </c>
      <c r="BE193" t="s">
        <v>1714</v>
      </c>
      <c r="BF193" t="str">
        <f>HYPERLINK("http://dx.doi.org/10.1121/1.399282","http://dx.doi.org/10.1121/1.399282")</f>
        <v>http://dx.doi.org/10.1121/1.399282</v>
      </c>
      <c r="BG193" t="s">
        <v>74</v>
      </c>
      <c r="BH193" t="s">
        <v>74</v>
      </c>
      <c r="BI193">
        <v>9</v>
      </c>
      <c r="BJ193" t="s">
        <v>1715</v>
      </c>
      <c r="BK193" t="s">
        <v>92</v>
      </c>
      <c r="BL193" t="s">
        <v>1715</v>
      </c>
      <c r="BM193" t="s">
        <v>1716</v>
      </c>
      <c r="BN193" t="s">
        <v>74</v>
      </c>
      <c r="BO193" t="s">
        <v>1386</v>
      </c>
      <c r="BP193" t="s">
        <v>74</v>
      </c>
      <c r="BQ193" t="s">
        <v>74</v>
      </c>
      <c r="BR193" t="s">
        <v>95</v>
      </c>
      <c r="BS193" t="s">
        <v>1717</v>
      </c>
      <c r="BT193" t="str">
        <f>HYPERLINK("https%3A%2F%2Fwww.webofscience.com%2Fwos%2Fwoscc%2Ffull-record%2FWOS:A1990CJ55900002","View Full Record in Web of Science")</f>
        <v>View Full Record in Web of Science</v>
      </c>
    </row>
    <row r="194" spans="1:72" x14ac:dyDescent="0.15">
      <c r="A194" t="s">
        <v>72</v>
      </c>
      <c r="B194" t="s">
        <v>1718</v>
      </c>
      <c r="C194" t="s">
        <v>74</v>
      </c>
      <c r="D194" t="s">
        <v>74</v>
      </c>
      <c r="E194" t="s">
        <v>74</v>
      </c>
      <c r="F194" t="s">
        <v>1718</v>
      </c>
      <c r="G194" t="s">
        <v>74</v>
      </c>
      <c r="H194" t="s">
        <v>74</v>
      </c>
      <c r="I194" t="s">
        <v>1719</v>
      </c>
      <c r="J194" t="s">
        <v>1720</v>
      </c>
      <c r="K194" t="s">
        <v>74</v>
      </c>
      <c r="L194" t="s">
        <v>74</v>
      </c>
      <c r="M194" t="s">
        <v>171</v>
      </c>
      <c r="N194" t="s">
        <v>78</v>
      </c>
      <c r="O194" t="s">
        <v>74</v>
      </c>
      <c r="P194" t="s">
        <v>74</v>
      </c>
      <c r="Q194" t="s">
        <v>74</v>
      </c>
      <c r="R194" t="s">
        <v>74</v>
      </c>
      <c r="S194" t="s">
        <v>74</v>
      </c>
      <c r="T194" t="s">
        <v>74</v>
      </c>
      <c r="U194" t="s">
        <v>74</v>
      </c>
      <c r="V194" t="s">
        <v>74</v>
      </c>
      <c r="W194" t="s">
        <v>1721</v>
      </c>
      <c r="X194" t="s">
        <v>1722</v>
      </c>
      <c r="Y194" t="s">
        <v>1723</v>
      </c>
      <c r="Z194" t="s">
        <v>74</v>
      </c>
      <c r="AA194" t="s">
        <v>1724</v>
      </c>
      <c r="AB194" t="s">
        <v>74</v>
      </c>
      <c r="AC194" t="s">
        <v>74</v>
      </c>
      <c r="AD194" t="s">
        <v>74</v>
      </c>
      <c r="AE194" t="s">
        <v>74</v>
      </c>
      <c r="AF194" t="s">
        <v>74</v>
      </c>
      <c r="AG194">
        <v>21</v>
      </c>
      <c r="AH194">
        <v>1</v>
      </c>
      <c r="AI194">
        <v>1</v>
      </c>
      <c r="AJ194">
        <v>0</v>
      </c>
      <c r="AK194">
        <v>1</v>
      </c>
      <c r="AL194" t="s">
        <v>1725</v>
      </c>
      <c r="AM194" t="s">
        <v>174</v>
      </c>
      <c r="AN194" t="s">
        <v>1726</v>
      </c>
      <c r="AO194" t="s">
        <v>1727</v>
      </c>
      <c r="AP194" t="s">
        <v>74</v>
      </c>
      <c r="AQ194" t="s">
        <v>74</v>
      </c>
      <c r="AR194" t="s">
        <v>1728</v>
      </c>
      <c r="AS194" t="s">
        <v>1729</v>
      </c>
      <c r="AT194" t="s">
        <v>74</v>
      </c>
      <c r="AU194">
        <v>1990</v>
      </c>
      <c r="AV194" t="s">
        <v>74</v>
      </c>
      <c r="AW194">
        <v>2</v>
      </c>
      <c r="AX194" t="s">
        <v>74</v>
      </c>
      <c r="AY194" t="s">
        <v>74</v>
      </c>
      <c r="AZ194" t="s">
        <v>74</v>
      </c>
      <c r="BA194" t="s">
        <v>74</v>
      </c>
      <c r="BB194">
        <v>181</v>
      </c>
      <c r="BC194">
        <v>187</v>
      </c>
      <c r="BD194" t="s">
        <v>74</v>
      </c>
      <c r="BE194" t="s">
        <v>74</v>
      </c>
      <c r="BF194" t="s">
        <v>74</v>
      </c>
      <c r="BG194" t="s">
        <v>74</v>
      </c>
      <c r="BH194" t="s">
        <v>74</v>
      </c>
      <c r="BI194">
        <v>7</v>
      </c>
      <c r="BJ194" t="s">
        <v>1730</v>
      </c>
      <c r="BK194" t="s">
        <v>92</v>
      </c>
      <c r="BL194" t="s">
        <v>452</v>
      </c>
      <c r="BM194" t="s">
        <v>1731</v>
      </c>
      <c r="BN194" t="s">
        <v>74</v>
      </c>
      <c r="BO194" t="s">
        <v>74</v>
      </c>
      <c r="BP194" t="s">
        <v>74</v>
      </c>
      <c r="BQ194" t="s">
        <v>74</v>
      </c>
      <c r="BR194" t="s">
        <v>95</v>
      </c>
      <c r="BS194" t="s">
        <v>1732</v>
      </c>
      <c r="BT194" t="str">
        <f>HYPERLINK("https%3A%2F%2Fwww.webofscience.com%2Fwos%2Fwoscc%2Ffull-record%2FWOS:A1990DD01900004","View Full Record in Web of Science")</f>
        <v>View Full Record in Web of Science</v>
      </c>
    </row>
    <row r="195" spans="1:72" x14ac:dyDescent="0.15">
      <c r="A195" t="s">
        <v>569</v>
      </c>
      <c r="B195" t="s">
        <v>1733</v>
      </c>
      <c r="C195" t="s">
        <v>74</v>
      </c>
      <c r="D195" t="s">
        <v>1734</v>
      </c>
      <c r="E195" t="s">
        <v>74</v>
      </c>
      <c r="F195" t="s">
        <v>1733</v>
      </c>
      <c r="G195" t="s">
        <v>74</v>
      </c>
      <c r="H195" t="s">
        <v>74</v>
      </c>
      <c r="I195" t="s">
        <v>1735</v>
      </c>
      <c r="J195" t="s">
        <v>1736</v>
      </c>
      <c r="K195" t="s">
        <v>74</v>
      </c>
      <c r="L195" t="s">
        <v>74</v>
      </c>
      <c r="M195" t="s">
        <v>77</v>
      </c>
      <c r="N195" t="s">
        <v>575</v>
      </c>
      <c r="O195" t="s">
        <v>1737</v>
      </c>
      <c r="P195" t="s">
        <v>1738</v>
      </c>
      <c r="Q195" t="s">
        <v>847</v>
      </c>
      <c r="R195" t="s">
        <v>74</v>
      </c>
      <c r="S195" t="s">
        <v>74</v>
      </c>
      <c r="T195" t="s">
        <v>74</v>
      </c>
      <c r="U195" t="s">
        <v>74</v>
      </c>
      <c r="V195" t="s">
        <v>74</v>
      </c>
      <c r="W195" t="s">
        <v>74</v>
      </c>
      <c r="X195" t="s">
        <v>74</v>
      </c>
      <c r="Y195" t="s">
        <v>74</v>
      </c>
      <c r="Z195" t="s">
        <v>74</v>
      </c>
      <c r="AA195" t="s">
        <v>1739</v>
      </c>
      <c r="AB195" t="s">
        <v>74</v>
      </c>
      <c r="AC195" t="s">
        <v>74</v>
      </c>
      <c r="AD195" t="s">
        <v>74</v>
      </c>
      <c r="AE195" t="s">
        <v>74</v>
      </c>
      <c r="AF195" t="s">
        <v>74</v>
      </c>
      <c r="AG195">
        <v>0</v>
      </c>
      <c r="AH195">
        <v>23</v>
      </c>
      <c r="AI195">
        <v>23</v>
      </c>
      <c r="AJ195">
        <v>0</v>
      </c>
      <c r="AK195">
        <v>2</v>
      </c>
      <c r="AL195" t="s">
        <v>1740</v>
      </c>
      <c r="AM195" t="s">
        <v>1741</v>
      </c>
      <c r="AN195" t="s">
        <v>1741</v>
      </c>
      <c r="AO195" t="s">
        <v>74</v>
      </c>
      <c r="AP195" t="s">
        <v>74</v>
      </c>
      <c r="AQ195" t="s">
        <v>1742</v>
      </c>
      <c r="AR195" t="s">
        <v>74</v>
      </c>
      <c r="AS195" t="s">
        <v>74</v>
      </c>
      <c r="AT195" t="s">
        <v>74</v>
      </c>
      <c r="AU195">
        <v>1990</v>
      </c>
      <c r="AV195" t="s">
        <v>74</v>
      </c>
      <c r="AW195" t="s">
        <v>74</v>
      </c>
      <c r="AX195" t="s">
        <v>74</v>
      </c>
      <c r="AY195" t="s">
        <v>74</v>
      </c>
      <c r="AZ195" t="s">
        <v>74</v>
      </c>
      <c r="BA195" t="s">
        <v>74</v>
      </c>
      <c r="BB195">
        <v>185</v>
      </c>
      <c r="BC195">
        <v>197</v>
      </c>
      <c r="BD195" t="s">
        <v>74</v>
      </c>
      <c r="BE195" t="s">
        <v>74</v>
      </c>
      <c r="BF195" t="s">
        <v>74</v>
      </c>
      <c r="BG195" t="s">
        <v>74</v>
      </c>
      <c r="BH195" t="s">
        <v>74</v>
      </c>
      <c r="BI195">
        <v>13</v>
      </c>
      <c r="BJ195" t="s">
        <v>1743</v>
      </c>
      <c r="BK195" t="s">
        <v>583</v>
      </c>
      <c r="BL195" t="s">
        <v>1744</v>
      </c>
      <c r="BM195" t="s">
        <v>1745</v>
      </c>
      <c r="BN195" t="s">
        <v>74</v>
      </c>
      <c r="BO195" t="s">
        <v>74</v>
      </c>
      <c r="BP195" t="s">
        <v>74</v>
      </c>
      <c r="BQ195" t="s">
        <v>74</v>
      </c>
      <c r="BR195" t="s">
        <v>95</v>
      </c>
      <c r="BS195" t="s">
        <v>1746</v>
      </c>
      <c r="BT195" t="str">
        <f>HYPERLINK("https%3A%2F%2Fwww.webofscience.com%2Fwos%2Fwoscc%2Ffull-record%2FWOS:A1990BS05A00013","View Full Record in Web of Science")</f>
        <v>View Full Record in Web of Science</v>
      </c>
    </row>
    <row r="196" spans="1:72" x14ac:dyDescent="0.15">
      <c r="A196" t="s">
        <v>569</v>
      </c>
      <c r="B196" t="s">
        <v>1747</v>
      </c>
      <c r="C196" t="s">
        <v>74</v>
      </c>
      <c r="D196" t="s">
        <v>1748</v>
      </c>
      <c r="E196" t="s">
        <v>74</v>
      </c>
      <c r="F196" t="s">
        <v>1747</v>
      </c>
      <c r="G196" t="s">
        <v>74</v>
      </c>
      <c r="H196" t="s">
        <v>74</v>
      </c>
      <c r="I196" t="s">
        <v>1749</v>
      </c>
      <c r="J196" t="s">
        <v>1750</v>
      </c>
      <c r="K196" t="s">
        <v>1751</v>
      </c>
      <c r="L196" t="s">
        <v>74</v>
      </c>
      <c r="M196" t="s">
        <v>77</v>
      </c>
      <c r="N196" t="s">
        <v>575</v>
      </c>
      <c r="O196" t="s">
        <v>1752</v>
      </c>
      <c r="P196" t="s">
        <v>1753</v>
      </c>
      <c r="Q196" t="s">
        <v>1754</v>
      </c>
      <c r="R196" t="s">
        <v>74</v>
      </c>
      <c r="S196" t="s">
        <v>1755</v>
      </c>
      <c r="T196" t="s">
        <v>74</v>
      </c>
      <c r="U196" t="s">
        <v>74</v>
      </c>
      <c r="V196" t="s">
        <v>74</v>
      </c>
      <c r="W196" t="s">
        <v>74</v>
      </c>
      <c r="X196" t="s">
        <v>74</v>
      </c>
      <c r="Y196" t="s">
        <v>74</v>
      </c>
      <c r="Z196" t="s">
        <v>74</v>
      </c>
      <c r="AA196" t="s">
        <v>74</v>
      </c>
      <c r="AB196" t="s">
        <v>74</v>
      </c>
      <c r="AC196" t="s">
        <v>74</v>
      </c>
      <c r="AD196" t="s">
        <v>74</v>
      </c>
      <c r="AE196" t="s">
        <v>74</v>
      </c>
      <c r="AF196" t="s">
        <v>74</v>
      </c>
      <c r="AG196">
        <v>0</v>
      </c>
      <c r="AH196">
        <v>0</v>
      </c>
      <c r="AI196">
        <v>0</v>
      </c>
      <c r="AJ196">
        <v>0</v>
      </c>
      <c r="AK196">
        <v>0</v>
      </c>
      <c r="AL196" t="s">
        <v>1756</v>
      </c>
      <c r="AM196" t="s">
        <v>1757</v>
      </c>
      <c r="AN196" t="s">
        <v>1757</v>
      </c>
      <c r="AO196" t="s">
        <v>74</v>
      </c>
      <c r="AP196" t="s">
        <v>74</v>
      </c>
      <c r="AQ196" t="s">
        <v>1758</v>
      </c>
      <c r="AR196" t="s">
        <v>1759</v>
      </c>
      <c r="AS196" t="s">
        <v>74</v>
      </c>
      <c r="AT196" t="s">
        <v>74</v>
      </c>
      <c r="AU196">
        <v>1990</v>
      </c>
      <c r="AV196">
        <v>1</v>
      </c>
      <c r="AW196" t="s">
        <v>74</v>
      </c>
      <c r="AX196" t="s">
        <v>74</v>
      </c>
      <c r="AY196" t="s">
        <v>74</v>
      </c>
      <c r="AZ196" t="s">
        <v>74</v>
      </c>
      <c r="BA196" t="s">
        <v>74</v>
      </c>
      <c r="BB196">
        <v>52</v>
      </c>
      <c r="BC196">
        <v>55</v>
      </c>
      <c r="BD196" t="s">
        <v>74</v>
      </c>
      <c r="BE196" t="s">
        <v>74</v>
      </c>
      <c r="BF196" t="s">
        <v>74</v>
      </c>
      <c r="BG196" t="s">
        <v>74</v>
      </c>
      <c r="BH196" t="s">
        <v>74</v>
      </c>
      <c r="BI196">
        <v>4</v>
      </c>
      <c r="BJ196" t="s">
        <v>1760</v>
      </c>
      <c r="BK196" t="s">
        <v>1761</v>
      </c>
      <c r="BL196" t="s">
        <v>1762</v>
      </c>
      <c r="BM196" t="s">
        <v>1763</v>
      </c>
      <c r="BN196" t="s">
        <v>74</v>
      </c>
      <c r="BO196" t="s">
        <v>74</v>
      </c>
      <c r="BP196" t="s">
        <v>74</v>
      </c>
      <c r="BQ196" t="s">
        <v>74</v>
      </c>
      <c r="BR196" t="s">
        <v>95</v>
      </c>
      <c r="BS196" t="s">
        <v>1764</v>
      </c>
      <c r="BT196" t="str">
        <f>HYPERLINK("https%3A%2F%2Fwww.webofscience.com%2Fwos%2Fwoscc%2Ffull-record%2FWOS:A1990BU65P00010","View Full Record in Web of Science")</f>
        <v>View Full Record in Web of Science</v>
      </c>
    </row>
    <row r="197" spans="1:72" x14ac:dyDescent="0.15">
      <c r="A197" t="s">
        <v>569</v>
      </c>
      <c r="B197" t="s">
        <v>1765</v>
      </c>
      <c r="C197" t="s">
        <v>74</v>
      </c>
      <c r="D197" t="s">
        <v>1748</v>
      </c>
      <c r="E197" t="s">
        <v>74</v>
      </c>
      <c r="F197" t="s">
        <v>1765</v>
      </c>
      <c r="G197" t="s">
        <v>74</v>
      </c>
      <c r="H197" t="s">
        <v>74</v>
      </c>
      <c r="I197" t="s">
        <v>1766</v>
      </c>
      <c r="J197" t="s">
        <v>1750</v>
      </c>
      <c r="K197" t="s">
        <v>1751</v>
      </c>
      <c r="L197" t="s">
        <v>74</v>
      </c>
      <c r="M197" t="s">
        <v>77</v>
      </c>
      <c r="N197" t="s">
        <v>575</v>
      </c>
      <c r="O197" t="s">
        <v>1752</v>
      </c>
      <c r="P197" t="s">
        <v>1753</v>
      </c>
      <c r="Q197" t="s">
        <v>1754</v>
      </c>
      <c r="R197" t="s">
        <v>74</v>
      </c>
      <c r="S197" t="s">
        <v>1755</v>
      </c>
      <c r="T197" t="s">
        <v>74</v>
      </c>
      <c r="U197" t="s">
        <v>74</v>
      </c>
      <c r="V197" t="s">
        <v>74</v>
      </c>
      <c r="W197" t="s">
        <v>74</v>
      </c>
      <c r="X197" t="s">
        <v>74</v>
      </c>
      <c r="Y197" t="s">
        <v>74</v>
      </c>
      <c r="Z197" t="s">
        <v>74</v>
      </c>
      <c r="AA197" t="s">
        <v>74</v>
      </c>
      <c r="AB197" t="s">
        <v>74</v>
      </c>
      <c r="AC197" t="s">
        <v>74</v>
      </c>
      <c r="AD197" t="s">
        <v>74</v>
      </c>
      <c r="AE197" t="s">
        <v>74</v>
      </c>
      <c r="AF197" t="s">
        <v>74</v>
      </c>
      <c r="AG197">
        <v>0</v>
      </c>
      <c r="AH197">
        <v>0</v>
      </c>
      <c r="AI197">
        <v>0</v>
      </c>
      <c r="AJ197">
        <v>0</v>
      </c>
      <c r="AK197">
        <v>0</v>
      </c>
      <c r="AL197" t="s">
        <v>1756</v>
      </c>
      <c r="AM197" t="s">
        <v>1757</v>
      </c>
      <c r="AN197" t="s">
        <v>1757</v>
      </c>
      <c r="AO197" t="s">
        <v>74</v>
      </c>
      <c r="AP197" t="s">
        <v>74</v>
      </c>
      <c r="AQ197" t="s">
        <v>1758</v>
      </c>
      <c r="AR197" t="s">
        <v>1759</v>
      </c>
      <c r="AS197" t="s">
        <v>74</v>
      </c>
      <c r="AT197" t="s">
        <v>74</v>
      </c>
      <c r="AU197">
        <v>1990</v>
      </c>
      <c r="AV197">
        <v>1</v>
      </c>
      <c r="AW197" t="s">
        <v>74</v>
      </c>
      <c r="AX197" t="s">
        <v>74</v>
      </c>
      <c r="AY197" t="s">
        <v>74</v>
      </c>
      <c r="AZ197" t="s">
        <v>74</v>
      </c>
      <c r="BA197" t="s">
        <v>74</v>
      </c>
      <c r="BB197">
        <v>94</v>
      </c>
      <c r="BC197">
        <v>98</v>
      </c>
      <c r="BD197" t="s">
        <v>74</v>
      </c>
      <c r="BE197" t="s">
        <v>74</v>
      </c>
      <c r="BF197" t="s">
        <v>74</v>
      </c>
      <c r="BG197" t="s">
        <v>74</v>
      </c>
      <c r="BH197" t="s">
        <v>74</v>
      </c>
      <c r="BI197">
        <v>5</v>
      </c>
      <c r="BJ197" t="s">
        <v>1760</v>
      </c>
      <c r="BK197" t="s">
        <v>1761</v>
      </c>
      <c r="BL197" t="s">
        <v>1762</v>
      </c>
      <c r="BM197" t="s">
        <v>1763</v>
      </c>
      <c r="BN197" t="s">
        <v>74</v>
      </c>
      <c r="BO197" t="s">
        <v>74</v>
      </c>
      <c r="BP197" t="s">
        <v>74</v>
      </c>
      <c r="BQ197" t="s">
        <v>74</v>
      </c>
      <c r="BR197" t="s">
        <v>95</v>
      </c>
      <c r="BS197" t="s">
        <v>1767</v>
      </c>
      <c r="BT197" t="str">
        <f>HYPERLINK("https%3A%2F%2Fwww.webofscience.com%2Fwos%2Fwoscc%2Ffull-record%2FWOS:A1990BU65P00020","View Full Record in Web of Science")</f>
        <v>View Full Record in Web of Science</v>
      </c>
    </row>
    <row r="198" spans="1:72" x14ac:dyDescent="0.15">
      <c r="A198" t="s">
        <v>569</v>
      </c>
      <c r="B198" t="s">
        <v>1768</v>
      </c>
      <c r="C198" t="s">
        <v>74</v>
      </c>
      <c r="D198" t="s">
        <v>1748</v>
      </c>
      <c r="E198" t="s">
        <v>74</v>
      </c>
      <c r="F198" t="s">
        <v>1768</v>
      </c>
      <c r="G198" t="s">
        <v>74</v>
      </c>
      <c r="H198" t="s">
        <v>74</v>
      </c>
      <c r="I198" t="s">
        <v>1769</v>
      </c>
      <c r="J198" t="s">
        <v>1750</v>
      </c>
      <c r="K198" t="s">
        <v>1751</v>
      </c>
      <c r="L198" t="s">
        <v>74</v>
      </c>
      <c r="M198" t="s">
        <v>77</v>
      </c>
      <c r="N198" t="s">
        <v>575</v>
      </c>
      <c r="O198" t="s">
        <v>1752</v>
      </c>
      <c r="P198" t="s">
        <v>1753</v>
      </c>
      <c r="Q198" t="s">
        <v>1754</v>
      </c>
      <c r="R198" t="s">
        <v>74</v>
      </c>
      <c r="S198" t="s">
        <v>1755</v>
      </c>
      <c r="T198" t="s">
        <v>74</v>
      </c>
      <c r="U198" t="s">
        <v>74</v>
      </c>
      <c r="V198" t="s">
        <v>74</v>
      </c>
      <c r="W198" t="s">
        <v>74</v>
      </c>
      <c r="X198" t="s">
        <v>74</v>
      </c>
      <c r="Y198" t="s">
        <v>74</v>
      </c>
      <c r="Z198" t="s">
        <v>74</v>
      </c>
      <c r="AA198" t="s">
        <v>74</v>
      </c>
      <c r="AB198" t="s">
        <v>74</v>
      </c>
      <c r="AC198" t="s">
        <v>74</v>
      </c>
      <c r="AD198" t="s">
        <v>74</v>
      </c>
      <c r="AE198" t="s">
        <v>74</v>
      </c>
      <c r="AF198" t="s">
        <v>74</v>
      </c>
      <c r="AG198">
        <v>0</v>
      </c>
      <c r="AH198">
        <v>0</v>
      </c>
      <c r="AI198">
        <v>0</v>
      </c>
      <c r="AJ198">
        <v>0</v>
      </c>
      <c r="AK198">
        <v>0</v>
      </c>
      <c r="AL198" t="s">
        <v>1756</v>
      </c>
      <c r="AM198" t="s">
        <v>1757</v>
      </c>
      <c r="AN198" t="s">
        <v>1757</v>
      </c>
      <c r="AO198" t="s">
        <v>74</v>
      </c>
      <c r="AP198" t="s">
        <v>74</v>
      </c>
      <c r="AQ198" t="s">
        <v>1758</v>
      </c>
      <c r="AR198" t="s">
        <v>1759</v>
      </c>
      <c r="AS198" t="s">
        <v>74</v>
      </c>
      <c r="AT198" t="s">
        <v>74</v>
      </c>
      <c r="AU198">
        <v>1990</v>
      </c>
      <c r="AV198">
        <v>1</v>
      </c>
      <c r="AW198" t="s">
        <v>74</v>
      </c>
      <c r="AX198" t="s">
        <v>74</v>
      </c>
      <c r="AY198" t="s">
        <v>74</v>
      </c>
      <c r="AZ198" t="s">
        <v>74</v>
      </c>
      <c r="BA198" t="s">
        <v>74</v>
      </c>
      <c r="BB198">
        <v>112</v>
      </c>
      <c r="BC198">
        <v>119</v>
      </c>
      <c r="BD198" t="s">
        <v>74</v>
      </c>
      <c r="BE198" t="s">
        <v>74</v>
      </c>
      <c r="BF198" t="s">
        <v>74</v>
      </c>
      <c r="BG198" t="s">
        <v>74</v>
      </c>
      <c r="BH198" t="s">
        <v>74</v>
      </c>
      <c r="BI198">
        <v>8</v>
      </c>
      <c r="BJ198" t="s">
        <v>1760</v>
      </c>
      <c r="BK198" t="s">
        <v>1761</v>
      </c>
      <c r="BL198" t="s">
        <v>1762</v>
      </c>
      <c r="BM198" t="s">
        <v>1763</v>
      </c>
      <c r="BN198" t="s">
        <v>74</v>
      </c>
      <c r="BO198" t="s">
        <v>74</v>
      </c>
      <c r="BP198" t="s">
        <v>74</v>
      </c>
      <c r="BQ198" t="s">
        <v>74</v>
      </c>
      <c r="BR198" t="s">
        <v>95</v>
      </c>
      <c r="BS198" t="s">
        <v>1770</v>
      </c>
      <c r="BT198" t="str">
        <f>HYPERLINK("https%3A%2F%2Fwww.webofscience.com%2Fwos%2Fwoscc%2Ffull-record%2FWOS:A1990BU65P00024","View Full Record in Web of Science")</f>
        <v>View Full Record in Web of Science</v>
      </c>
    </row>
    <row r="199" spans="1:72" x14ac:dyDescent="0.15">
      <c r="A199" t="s">
        <v>72</v>
      </c>
      <c r="B199" t="s">
        <v>1771</v>
      </c>
      <c r="C199" t="s">
        <v>74</v>
      </c>
      <c r="D199" t="s">
        <v>74</v>
      </c>
      <c r="E199" t="s">
        <v>74</v>
      </c>
      <c r="F199" t="s">
        <v>1771</v>
      </c>
      <c r="G199" t="s">
        <v>74</v>
      </c>
      <c r="H199" t="s">
        <v>74</v>
      </c>
      <c r="I199" t="s">
        <v>1772</v>
      </c>
      <c r="J199" t="s">
        <v>1773</v>
      </c>
      <c r="K199" t="s">
        <v>74</v>
      </c>
      <c r="L199" t="s">
        <v>74</v>
      </c>
      <c r="M199" t="s">
        <v>77</v>
      </c>
      <c r="N199" t="s">
        <v>78</v>
      </c>
      <c r="O199" t="s">
        <v>74</v>
      </c>
      <c r="P199" t="s">
        <v>74</v>
      </c>
      <c r="Q199" t="s">
        <v>74</v>
      </c>
      <c r="R199" t="s">
        <v>74</v>
      </c>
      <c r="S199" t="s">
        <v>74</v>
      </c>
      <c r="T199" t="s">
        <v>74</v>
      </c>
      <c r="U199" t="s">
        <v>1774</v>
      </c>
      <c r="V199" t="s">
        <v>1775</v>
      </c>
      <c r="W199" t="s">
        <v>74</v>
      </c>
      <c r="X199" t="s">
        <v>74</v>
      </c>
      <c r="Y199" t="s">
        <v>1776</v>
      </c>
      <c r="Z199" t="s">
        <v>74</v>
      </c>
      <c r="AA199" t="s">
        <v>74</v>
      </c>
      <c r="AB199" t="s">
        <v>74</v>
      </c>
      <c r="AC199" t="s">
        <v>74</v>
      </c>
      <c r="AD199" t="s">
        <v>74</v>
      </c>
      <c r="AE199" t="s">
        <v>74</v>
      </c>
      <c r="AF199" t="s">
        <v>74</v>
      </c>
      <c r="AG199">
        <v>24</v>
      </c>
      <c r="AH199">
        <v>27</v>
      </c>
      <c r="AI199">
        <v>29</v>
      </c>
      <c r="AJ199">
        <v>0</v>
      </c>
      <c r="AK199">
        <v>3</v>
      </c>
      <c r="AL199" t="s">
        <v>523</v>
      </c>
      <c r="AM199" t="s">
        <v>460</v>
      </c>
      <c r="AN199" t="s">
        <v>524</v>
      </c>
      <c r="AO199" t="s">
        <v>1777</v>
      </c>
      <c r="AP199" t="s">
        <v>74</v>
      </c>
      <c r="AQ199" t="s">
        <v>74</v>
      </c>
      <c r="AR199" t="s">
        <v>1778</v>
      </c>
      <c r="AS199" t="s">
        <v>1779</v>
      </c>
      <c r="AT199" t="s">
        <v>74</v>
      </c>
      <c r="AU199">
        <v>1990</v>
      </c>
      <c r="AV199">
        <v>107</v>
      </c>
      <c r="AW199">
        <v>3</v>
      </c>
      <c r="AX199" t="s">
        <v>74</v>
      </c>
      <c r="AY199" t="s">
        <v>74</v>
      </c>
      <c r="AZ199" t="s">
        <v>74</v>
      </c>
      <c r="BA199" t="s">
        <v>74</v>
      </c>
      <c r="BB199">
        <v>409</v>
      </c>
      <c r="BC199">
        <v>415</v>
      </c>
      <c r="BD199" t="s">
        <v>74</v>
      </c>
      <c r="BE199" t="s">
        <v>1780</v>
      </c>
      <c r="BF199" t="str">
        <f>HYPERLINK("http://dx.doi.org/10.1007/BF01313422","http://dx.doi.org/10.1007/BF01313422")</f>
        <v>http://dx.doi.org/10.1007/BF01313422</v>
      </c>
      <c r="BG199" t="s">
        <v>74</v>
      </c>
      <c r="BH199" t="s">
        <v>74</v>
      </c>
      <c r="BI199">
        <v>7</v>
      </c>
      <c r="BJ199" t="s">
        <v>481</v>
      </c>
      <c r="BK199" t="s">
        <v>92</v>
      </c>
      <c r="BL199" t="s">
        <v>481</v>
      </c>
      <c r="BM199" t="s">
        <v>1781</v>
      </c>
      <c r="BN199" t="s">
        <v>74</v>
      </c>
      <c r="BO199" t="s">
        <v>74</v>
      </c>
      <c r="BP199" t="s">
        <v>74</v>
      </c>
      <c r="BQ199" t="s">
        <v>74</v>
      </c>
      <c r="BR199" t="s">
        <v>95</v>
      </c>
      <c r="BS199" t="s">
        <v>1782</v>
      </c>
      <c r="BT199" t="str">
        <f>HYPERLINK("https%3A%2F%2Fwww.webofscience.com%2Fwos%2Fwoscc%2Ffull-record%2FWOS:A1990EP46800005","View Full Record in Web of Science")</f>
        <v>View Full Record in Web of Science</v>
      </c>
    </row>
    <row r="200" spans="1:72" x14ac:dyDescent="0.15">
      <c r="A200" t="s">
        <v>72</v>
      </c>
      <c r="B200" t="s">
        <v>1783</v>
      </c>
      <c r="C200" t="s">
        <v>74</v>
      </c>
      <c r="D200" t="s">
        <v>74</v>
      </c>
      <c r="E200" t="s">
        <v>74</v>
      </c>
      <c r="F200" t="s">
        <v>1783</v>
      </c>
      <c r="G200" t="s">
        <v>74</v>
      </c>
      <c r="H200" t="s">
        <v>74</v>
      </c>
      <c r="I200" t="s">
        <v>1784</v>
      </c>
      <c r="J200" t="s">
        <v>1773</v>
      </c>
      <c r="K200" t="s">
        <v>74</v>
      </c>
      <c r="L200" t="s">
        <v>74</v>
      </c>
      <c r="M200" t="s">
        <v>77</v>
      </c>
      <c r="N200" t="s">
        <v>78</v>
      </c>
      <c r="O200" t="s">
        <v>74</v>
      </c>
      <c r="P200" t="s">
        <v>74</v>
      </c>
      <c r="Q200" t="s">
        <v>74</v>
      </c>
      <c r="R200" t="s">
        <v>74</v>
      </c>
      <c r="S200" t="s">
        <v>74</v>
      </c>
      <c r="T200" t="s">
        <v>74</v>
      </c>
      <c r="U200" t="s">
        <v>1785</v>
      </c>
      <c r="V200" t="s">
        <v>1786</v>
      </c>
      <c r="W200" t="s">
        <v>74</v>
      </c>
      <c r="X200" t="s">
        <v>74</v>
      </c>
      <c r="Y200" t="s">
        <v>1787</v>
      </c>
      <c r="Z200" t="s">
        <v>74</v>
      </c>
      <c r="AA200" t="s">
        <v>74</v>
      </c>
      <c r="AB200" t="s">
        <v>74</v>
      </c>
      <c r="AC200" t="s">
        <v>74</v>
      </c>
      <c r="AD200" t="s">
        <v>74</v>
      </c>
      <c r="AE200" t="s">
        <v>74</v>
      </c>
      <c r="AF200" t="s">
        <v>74</v>
      </c>
      <c r="AG200">
        <v>21</v>
      </c>
      <c r="AH200">
        <v>61</v>
      </c>
      <c r="AI200">
        <v>67</v>
      </c>
      <c r="AJ200">
        <v>0</v>
      </c>
      <c r="AK200">
        <v>14</v>
      </c>
      <c r="AL200" t="s">
        <v>523</v>
      </c>
      <c r="AM200" t="s">
        <v>460</v>
      </c>
      <c r="AN200" t="s">
        <v>524</v>
      </c>
      <c r="AO200" t="s">
        <v>1777</v>
      </c>
      <c r="AP200" t="s">
        <v>74</v>
      </c>
      <c r="AQ200" t="s">
        <v>74</v>
      </c>
      <c r="AR200" t="s">
        <v>1778</v>
      </c>
      <c r="AS200" t="s">
        <v>1779</v>
      </c>
      <c r="AT200" t="s">
        <v>74</v>
      </c>
      <c r="AU200">
        <v>1990</v>
      </c>
      <c r="AV200">
        <v>107</v>
      </c>
      <c r="AW200">
        <v>3</v>
      </c>
      <c r="AX200" t="s">
        <v>74</v>
      </c>
      <c r="AY200" t="s">
        <v>74</v>
      </c>
      <c r="AZ200" t="s">
        <v>74</v>
      </c>
      <c r="BA200" t="s">
        <v>74</v>
      </c>
      <c r="BB200">
        <v>439</v>
      </c>
      <c r="BC200">
        <v>442</v>
      </c>
      <c r="BD200" t="s">
        <v>74</v>
      </c>
      <c r="BE200" t="s">
        <v>1788</v>
      </c>
      <c r="BF200" t="str">
        <f>HYPERLINK("http://dx.doi.org/10.1007/BF01313426","http://dx.doi.org/10.1007/BF01313426")</f>
        <v>http://dx.doi.org/10.1007/BF01313426</v>
      </c>
      <c r="BG200" t="s">
        <v>74</v>
      </c>
      <c r="BH200" t="s">
        <v>74</v>
      </c>
      <c r="BI200">
        <v>4</v>
      </c>
      <c r="BJ200" t="s">
        <v>481</v>
      </c>
      <c r="BK200" t="s">
        <v>92</v>
      </c>
      <c r="BL200" t="s">
        <v>481</v>
      </c>
      <c r="BM200" t="s">
        <v>1781</v>
      </c>
      <c r="BN200" t="s">
        <v>74</v>
      </c>
      <c r="BO200" t="s">
        <v>74</v>
      </c>
      <c r="BP200" t="s">
        <v>74</v>
      </c>
      <c r="BQ200" t="s">
        <v>74</v>
      </c>
      <c r="BR200" t="s">
        <v>95</v>
      </c>
      <c r="BS200" t="s">
        <v>1789</v>
      </c>
      <c r="BT200" t="str">
        <f>HYPERLINK("https%3A%2F%2Fwww.webofscience.com%2Fwos%2Fwoscc%2Ffull-record%2FWOS:A1990EP46800009","View Full Record in Web of Science")</f>
        <v>View Full Record in Web of Science</v>
      </c>
    </row>
    <row r="201" spans="1:72" x14ac:dyDescent="0.15">
      <c r="A201" t="s">
        <v>72</v>
      </c>
      <c r="B201" t="s">
        <v>1790</v>
      </c>
      <c r="C201" t="s">
        <v>74</v>
      </c>
      <c r="D201" t="s">
        <v>74</v>
      </c>
      <c r="E201" t="s">
        <v>74</v>
      </c>
      <c r="F201" t="s">
        <v>1790</v>
      </c>
      <c r="G201" t="s">
        <v>74</v>
      </c>
      <c r="H201" t="s">
        <v>74</v>
      </c>
      <c r="I201" t="s">
        <v>1791</v>
      </c>
      <c r="J201" t="s">
        <v>1773</v>
      </c>
      <c r="K201" t="s">
        <v>74</v>
      </c>
      <c r="L201" t="s">
        <v>74</v>
      </c>
      <c r="M201" t="s">
        <v>77</v>
      </c>
      <c r="N201" t="s">
        <v>78</v>
      </c>
      <c r="O201" t="s">
        <v>74</v>
      </c>
      <c r="P201" t="s">
        <v>74</v>
      </c>
      <c r="Q201" t="s">
        <v>74</v>
      </c>
      <c r="R201" t="s">
        <v>74</v>
      </c>
      <c r="S201" t="s">
        <v>74</v>
      </c>
      <c r="T201" t="s">
        <v>74</v>
      </c>
      <c r="U201" t="s">
        <v>74</v>
      </c>
      <c r="V201" t="s">
        <v>74</v>
      </c>
      <c r="W201" t="s">
        <v>74</v>
      </c>
      <c r="X201" t="s">
        <v>74</v>
      </c>
      <c r="Y201" t="s">
        <v>1792</v>
      </c>
      <c r="Z201" t="s">
        <v>74</v>
      </c>
      <c r="AA201" t="s">
        <v>74</v>
      </c>
      <c r="AB201" t="s">
        <v>74</v>
      </c>
      <c r="AC201" t="s">
        <v>74</v>
      </c>
      <c r="AD201" t="s">
        <v>74</v>
      </c>
      <c r="AE201" t="s">
        <v>74</v>
      </c>
      <c r="AF201" t="s">
        <v>74</v>
      </c>
      <c r="AG201">
        <v>37</v>
      </c>
      <c r="AH201">
        <v>56</v>
      </c>
      <c r="AI201">
        <v>60</v>
      </c>
      <c r="AJ201">
        <v>1</v>
      </c>
      <c r="AK201">
        <v>11</v>
      </c>
      <c r="AL201" t="s">
        <v>523</v>
      </c>
      <c r="AM201" t="s">
        <v>460</v>
      </c>
      <c r="AN201" t="s">
        <v>524</v>
      </c>
      <c r="AO201" t="s">
        <v>1777</v>
      </c>
      <c r="AP201" t="s">
        <v>74</v>
      </c>
      <c r="AQ201" t="s">
        <v>74</v>
      </c>
      <c r="AR201" t="s">
        <v>1778</v>
      </c>
      <c r="AS201" t="s">
        <v>1779</v>
      </c>
      <c r="AT201" t="s">
        <v>74</v>
      </c>
      <c r="AU201">
        <v>1990</v>
      </c>
      <c r="AV201">
        <v>106</v>
      </c>
      <c r="AW201">
        <v>1</v>
      </c>
      <c r="AX201" t="s">
        <v>74</v>
      </c>
      <c r="AY201" t="s">
        <v>74</v>
      </c>
      <c r="AZ201" t="s">
        <v>74</v>
      </c>
      <c r="BA201" t="s">
        <v>74</v>
      </c>
      <c r="BB201">
        <v>13</v>
      </c>
      <c r="BC201">
        <v>23</v>
      </c>
      <c r="BD201" t="s">
        <v>74</v>
      </c>
      <c r="BE201" t="s">
        <v>1793</v>
      </c>
      <c r="BF201" t="str">
        <f>HYPERLINK("http://dx.doi.org/10.1007/BF02114670","http://dx.doi.org/10.1007/BF02114670")</f>
        <v>http://dx.doi.org/10.1007/BF02114670</v>
      </c>
      <c r="BG201" t="s">
        <v>74</v>
      </c>
      <c r="BH201" t="s">
        <v>74</v>
      </c>
      <c r="BI201">
        <v>11</v>
      </c>
      <c r="BJ201" t="s">
        <v>481</v>
      </c>
      <c r="BK201" t="s">
        <v>92</v>
      </c>
      <c r="BL201" t="s">
        <v>481</v>
      </c>
      <c r="BM201" t="s">
        <v>1794</v>
      </c>
      <c r="BN201" t="s">
        <v>74</v>
      </c>
      <c r="BO201" t="s">
        <v>74</v>
      </c>
      <c r="BP201" t="s">
        <v>74</v>
      </c>
      <c r="BQ201" t="s">
        <v>74</v>
      </c>
      <c r="BR201" t="s">
        <v>95</v>
      </c>
      <c r="BS201" t="s">
        <v>1795</v>
      </c>
      <c r="BT201" t="str">
        <f>HYPERLINK("https%3A%2F%2Fwww.webofscience.com%2Fwos%2Fwoscc%2Ffull-record%2FWOS:A1990DR73700002","View Full Record in Web of Science")</f>
        <v>View Full Record in Web of Science</v>
      </c>
    </row>
    <row r="202" spans="1:72" x14ac:dyDescent="0.15">
      <c r="A202" t="s">
        <v>72</v>
      </c>
      <c r="B202" t="s">
        <v>1796</v>
      </c>
      <c r="C202" t="s">
        <v>74</v>
      </c>
      <c r="D202" t="s">
        <v>74</v>
      </c>
      <c r="E202" t="s">
        <v>74</v>
      </c>
      <c r="F202" t="s">
        <v>1796</v>
      </c>
      <c r="G202" t="s">
        <v>74</v>
      </c>
      <c r="H202" t="s">
        <v>74</v>
      </c>
      <c r="I202" t="s">
        <v>1797</v>
      </c>
      <c r="J202" t="s">
        <v>1773</v>
      </c>
      <c r="K202" t="s">
        <v>74</v>
      </c>
      <c r="L202" t="s">
        <v>74</v>
      </c>
      <c r="M202" t="s">
        <v>77</v>
      </c>
      <c r="N202" t="s">
        <v>78</v>
      </c>
      <c r="O202" t="s">
        <v>74</v>
      </c>
      <c r="P202" t="s">
        <v>74</v>
      </c>
      <c r="Q202" t="s">
        <v>74</v>
      </c>
      <c r="R202" t="s">
        <v>74</v>
      </c>
      <c r="S202" t="s">
        <v>74</v>
      </c>
      <c r="T202" t="s">
        <v>74</v>
      </c>
      <c r="U202" t="s">
        <v>74</v>
      </c>
      <c r="V202" t="s">
        <v>74</v>
      </c>
      <c r="W202" t="s">
        <v>74</v>
      </c>
      <c r="X202" t="s">
        <v>74</v>
      </c>
      <c r="Y202" t="s">
        <v>1798</v>
      </c>
      <c r="Z202" t="s">
        <v>74</v>
      </c>
      <c r="AA202" t="s">
        <v>74</v>
      </c>
      <c r="AB202" t="s">
        <v>74</v>
      </c>
      <c r="AC202" t="s">
        <v>74</v>
      </c>
      <c r="AD202" t="s">
        <v>74</v>
      </c>
      <c r="AE202" t="s">
        <v>74</v>
      </c>
      <c r="AF202" t="s">
        <v>74</v>
      </c>
      <c r="AG202">
        <v>50</v>
      </c>
      <c r="AH202">
        <v>20</v>
      </c>
      <c r="AI202">
        <v>21</v>
      </c>
      <c r="AJ202">
        <v>0</v>
      </c>
      <c r="AK202">
        <v>7</v>
      </c>
      <c r="AL202" t="s">
        <v>523</v>
      </c>
      <c r="AM202" t="s">
        <v>460</v>
      </c>
      <c r="AN202" t="s">
        <v>524</v>
      </c>
      <c r="AO202" t="s">
        <v>1777</v>
      </c>
      <c r="AP202" t="s">
        <v>74</v>
      </c>
      <c r="AQ202" t="s">
        <v>74</v>
      </c>
      <c r="AR202" t="s">
        <v>1778</v>
      </c>
      <c r="AS202" t="s">
        <v>1779</v>
      </c>
      <c r="AT202" t="s">
        <v>74</v>
      </c>
      <c r="AU202">
        <v>1990</v>
      </c>
      <c r="AV202">
        <v>106</v>
      </c>
      <c r="AW202">
        <v>2</v>
      </c>
      <c r="AX202" t="s">
        <v>74</v>
      </c>
      <c r="AY202" t="s">
        <v>74</v>
      </c>
      <c r="AZ202" t="s">
        <v>74</v>
      </c>
      <c r="BA202" t="s">
        <v>74</v>
      </c>
      <c r="BB202">
        <v>159</v>
      </c>
      <c r="BC202">
        <v>167</v>
      </c>
      <c r="BD202" t="s">
        <v>74</v>
      </c>
      <c r="BE202" t="s">
        <v>1799</v>
      </c>
      <c r="BF202" t="str">
        <f>HYPERLINK("http://dx.doi.org/10.1007/BF01314796","http://dx.doi.org/10.1007/BF01314796")</f>
        <v>http://dx.doi.org/10.1007/BF01314796</v>
      </c>
      <c r="BG202" t="s">
        <v>74</v>
      </c>
      <c r="BH202" t="s">
        <v>74</v>
      </c>
      <c r="BI202">
        <v>9</v>
      </c>
      <c r="BJ202" t="s">
        <v>481</v>
      </c>
      <c r="BK202" t="s">
        <v>92</v>
      </c>
      <c r="BL202" t="s">
        <v>481</v>
      </c>
      <c r="BM202" t="s">
        <v>1800</v>
      </c>
      <c r="BN202" t="s">
        <v>74</v>
      </c>
      <c r="BO202" t="s">
        <v>74</v>
      </c>
      <c r="BP202" t="s">
        <v>74</v>
      </c>
      <c r="BQ202" t="s">
        <v>74</v>
      </c>
      <c r="BR202" t="s">
        <v>95</v>
      </c>
      <c r="BS202" t="s">
        <v>1801</v>
      </c>
      <c r="BT202" t="str">
        <f>HYPERLINK("https%3A%2F%2Fwww.webofscience.com%2Fwos%2Fwoscc%2Ffull-record%2FWOS:A1990DW06900001","View Full Record in Web of Science")</f>
        <v>View Full Record in Web of Science</v>
      </c>
    </row>
    <row r="203" spans="1:72" x14ac:dyDescent="0.15">
      <c r="A203" t="s">
        <v>72</v>
      </c>
      <c r="B203" t="s">
        <v>1802</v>
      </c>
      <c r="C203" t="s">
        <v>74</v>
      </c>
      <c r="D203" t="s">
        <v>74</v>
      </c>
      <c r="E203" t="s">
        <v>74</v>
      </c>
      <c r="F203" t="s">
        <v>1802</v>
      </c>
      <c r="G203" t="s">
        <v>74</v>
      </c>
      <c r="H203" t="s">
        <v>74</v>
      </c>
      <c r="I203" t="s">
        <v>1803</v>
      </c>
      <c r="J203" t="s">
        <v>1773</v>
      </c>
      <c r="K203" t="s">
        <v>74</v>
      </c>
      <c r="L203" t="s">
        <v>74</v>
      </c>
      <c r="M203" t="s">
        <v>77</v>
      </c>
      <c r="N203" t="s">
        <v>78</v>
      </c>
      <c r="O203" t="s">
        <v>74</v>
      </c>
      <c r="P203" t="s">
        <v>74</v>
      </c>
      <c r="Q203" t="s">
        <v>74</v>
      </c>
      <c r="R203" t="s">
        <v>74</v>
      </c>
      <c r="S203" t="s">
        <v>74</v>
      </c>
      <c r="T203" t="s">
        <v>74</v>
      </c>
      <c r="U203" t="s">
        <v>74</v>
      </c>
      <c r="V203" t="s">
        <v>74</v>
      </c>
      <c r="W203" t="s">
        <v>74</v>
      </c>
      <c r="X203" t="s">
        <v>74</v>
      </c>
      <c r="Y203" t="s">
        <v>1804</v>
      </c>
      <c r="Z203" t="s">
        <v>74</v>
      </c>
      <c r="AA203" t="s">
        <v>74</v>
      </c>
      <c r="AB203" t="s">
        <v>74</v>
      </c>
      <c r="AC203" t="s">
        <v>74</v>
      </c>
      <c r="AD203" t="s">
        <v>74</v>
      </c>
      <c r="AE203" t="s">
        <v>74</v>
      </c>
      <c r="AF203" t="s">
        <v>74</v>
      </c>
      <c r="AG203">
        <v>20</v>
      </c>
      <c r="AH203">
        <v>61</v>
      </c>
      <c r="AI203">
        <v>73</v>
      </c>
      <c r="AJ203">
        <v>1</v>
      </c>
      <c r="AK203">
        <v>14</v>
      </c>
      <c r="AL203" t="s">
        <v>523</v>
      </c>
      <c r="AM203" t="s">
        <v>460</v>
      </c>
      <c r="AN203" t="s">
        <v>524</v>
      </c>
      <c r="AO203" t="s">
        <v>1777</v>
      </c>
      <c r="AP203" t="s">
        <v>74</v>
      </c>
      <c r="AQ203" t="s">
        <v>74</v>
      </c>
      <c r="AR203" t="s">
        <v>1778</v>
      </c>
      <c r="AS203" t="s">
        <v>1779</v>
      </c>
      <c r="AT203" t="s">
        <v>74</v>
      </c>
      <c r="AU203">
        <v>1990</v>
      </c>
      <c r="AV203">
        <v>106</v>
      </c>
      <c r="AW203">
        <v>3</v>
      </c>
      <c r="AX203" t="s">
        <v>74</v>
      </c>
      <c r="AY203" t="s">
        <v>74</v>
      </c>
      <c r="AZ203" t="s">
        <v>74</v>
      </c>
      <c r="BA203" t="s">
        <v>74</v>
      </c>
      <c r="BB203">
        <v>355</v>
      </c>
      <c r="BC203">
        <v>359</v>
      </c>
      <c r="BD203" t="s">
        <v>74</v>
      </c>
      <c r="BE203" t="s">
        <v>1805</v>
      </c>
      <c r="BF203" t="str">
        <f>HYPERLINK("http://dx.doi.org/10.1007/BF01344312","http://dx.doi.org/10.1007/BF01344312")</f>
        <v>http://dx.doi.org/10.1007/BF01344312</v>
      </c>
      <c r="BG203" t="s">
        <v>74</v>
      </c>
      <c r="BH203" t="s">
        <v>74</v>
      </c>
      <c r="BI203">
        <v>5</v>
      </c>
      <c r="BJ203" t="s">
        <v>481</v>
      </c>
      <c r="BK203" t="s">
        <v>92</v>
      </c>
      <c r="BL203" t="s">
        <v>481</v>
      </c>
      <c r="BM203" t="s">
        <v>1806</v>
      </c>
      <c r="BN203" t="s">
        <v>74</v>
      </c>
      <c r="BO203" t="s">
        <v>74</v>
      </c>
      <c r="BP203" t="s">
        <v>74</v>
      </c>
      <c r="BQ203" t="s">
        <v>74</v>
      </c>
      <c r="BR203" t="s">
        <v>95</v>
      </c>
      <c r="BS203" t="s">
        <v>1807</v>
      </c>
      <c r="BT203" t="str">
        <f>HYPERLINK("https%3A%2F%2Fwww.webofscience.com%2Fwos%2Fwoscc%2Ffull-record%2FWOS:A1990EA60600006","View Full Record in Web of Science")</f>
        <v>View Full Record in Web of Science</v>
      </c>
    </row>
    <row r="204" spans="1:72" x14ac:dyDescent="0.15">
      <c r="A204" t="s">
        <v>72</v>
      </c>
      <c r="B204" t="s">
        <v>1808</v>
      </c>
      <c r="C204" t="s">
        <v>74</v>
      </c>
      <c r="D204" t="s">
        <v>74</v>
      </c>
      <c r="E204" t="s">
        <v>74</v>
      </c>
      <c r="F204" t="s">
        <v>1808</v>
      </c>
      <c r="G204" t="s">
        <v>74</v>
      </c>
      <c r="H204" t="s">
        <v>74</v>
      </c>
      <c r="I204" t="s">
        <v>1809</v>
      </c>
      <c r="J204" t="s">
        <v>1773</v>
      </c>
      <c r="K204" t="s">
        <v>74</v>
      </c>
      <c r="L204" t="s">
        <v>74</v>
      </c>
      <c r="M204" t="s">
        <v>77</v>
      </c>
      <c r="N204" t="s">
        <v>78</v>
      </c>
      <c r="O204" t="s">
        <v>74</v>
      </c>
      <c r="P204" t="s">
        <v>74</v>
      </c>
      <c r="Q204" t="s">
        <v>74</v>
      </c>
      <c r="R204" t="s">
        <v>74</v>
      </c>
      <c r="S204" t="s">
        <v>74</v>
      </c>
      <c r="T204" t="s">
        <v>74</v>
      </c>
      <c r="U204" t="s">
        <v>74</v>
      </c>
      <c r="V204" t="s">
        <v>74</v>
      </c>
      <c r="W204" t="s">
        <v>74</v>
      </c>
      <c r="X204" t="s">
        <v>74</v>
      </c>
      <c r="Y204" t="s">
        <v>1810</v>
      </c>
      <c r="Z204" t="s">
        <v>74</v>
      </c>
      <c r="AA204" t="s">
        <v>74</v>
      </c>
      <c r="AB204" t="s">
        <v>74</v>
      </c>
      <c r="AC204" t="s">
        <v>74</v>
      </c>
      <c r="AD204" t="s">
        <v>74</v>
      </c>
      <c r="AE204" t="s">
        <v>74</v>
      </c>
      <c r="AF204" t="s">
        <v>74</v>
      </c>
      <c r="AG204">
        <v>35</v>
      </c>
      <c r="AH204">
        <v>38</v>
      </c>
      <c r="AI204">
        <v>43</v>
      </c>
      <c r="AJ204">
        <v>0</v>
      </c>
      <c r="AK204">
        <v>3</v>
      </c>
      <c r="AL204" t="s">
        <v>523</v>
      </c>
      <c r="AM204" t="s">
        <v>460</v>
      </c>
      <c r="AN204" t="s">
        <v>524</v>
      </c>
      <c r="AO204" t="s">
        <v>1777</v>
      </c>
      <c r="AP204" t="s">
        <v>74</v>
      </c>
      <c r="AQ204" t="s">
        <v>74</v>
      </c>
      <c r="AR204" t="s">
        <v>1778</v>
      </c>
      <c r="AS204" t="s">
        <v>1779</v>
      </c>
      <c r="AT204" t="s">
        <v>74</v>
      </c>
      <c r="AU204">
        <v>1990</v>
      </c>
      <c r="AV204">
        <v>105</v>
      </c>
      <c r="AW204">
        <v>3</v>
      </c>
      <c r="AX204" t="s">
        <v>74</v>
      </c>
      <c r="AY204" t="s">
        <v>74</v>
      </c>
      <c r="AZ204" t="s">
        <v>74</v>
      </c>
      <c r="BA204" t="s">
        <v>74</v>
      </c>
      <c r="BB204">
        <v>491</v>
      </c>
      <c r="BC204">
        <v>495</v>
      </c>
      <c r="BD204" t="s">
        <v>74</v>
      </c>
      <c r="BE204" t="s">
        <v>1811</v>
      </c>
      <c r="BF204" t="str">
        <f>HYPERLINK("http://dx.doi.org/10.1007/BF01316320","http://dx.doi.org/10.1007/BF01316320")</f>
        <v>http://dx.doi.org/10.1007/BF01316320</v>
      </c>
      <c r="BG204" t="s">
        <v>74</v>
      </c>
      <c r="BH204" t="s">
        <v>74</v>
      </c>
      <c r="BI204">
        <v>5</v>
      </c>
      <c r="BJ204" t="s">
        <v>481</v>
      </c>
      <c r="BK204" t="s">
        <v>92</v>
      </c>
      <c r="BL204" t="s">
        <v>481</v>
      </c>
      <c r="BM204" t="s">
        <v>1812</v>
      </c>
      <c r="BN204" t="s">
        <v>74</v>
      </c>
      <c r="BO204" t="s">
        <v>74</v>
      </c>
      <c r="BP204" t="s">
        <v>74</v>
      </c>
      <c r="BQ204" t="s">
        <v>74</v>
      </c>
      <c r="BR204" t="s">
        <v>95</v>
      </c>
      <c r="BS204" t="s">
        <v>1813</v>
      </c>
      <c r="BT204" t="str">
        <f>HYPERLINK("https%3A%2F%2Fwww.webofscience.com%2Fwos%2Fwoscc%2Ffull-record%2FWOS:A1990DL77100015","View Full Record in Web of Science")</f>
        <v>View Full Record in Web of Science</v>
      </c>
    </row>
    <row r="205" spans="1:72" x14ac:dyDescent="0.15">
      <c r="A205" t="s">
        <v>72</v>
      </c>
      <c r="B205" t="s">
        <v>1814</v>
      </c>
      <c r="C205" t="s">
        <v>74</v>
      </c>
      <c r="D205" t="s">
        <v>74</v>
      </c>
      <c r="E205" t="s">
        <v>74</v>
      </c>
      <c r="F205" t="s">
        <v>1814</v>
      </c>
      <c r="G205" t="s">
        <v>74</v>
      </c>
      <c r="H205" t="s">
        <v>74</v>
      </c>
      <c r="I205" t="s">
        <v>1815</v>
      </c>
      <c r="J205" t="s">
        <v>1773</v>
      </c>
      <c r="K205" t="s">
        <v>74</v>
      </c>
      <c r="L205" t="s">
        <v>74</v>
      </c>
      <c r="M205" t="s">
        <v>77</v>
      </c>
      <c r="N205" t="s">
        <v>78</v>
      </c>
      <c r="O205" t="s">
        <v>74</v>
      </c>
      <c r="P205" t="s">
        <v>74</v>
      </c>
      <c r="Q205" t="s">
        <v>74</v>
      </c>
      <c r="R205" t="s">
        <v>74</v>
      </c>
      <c r="S205" t="s">
        <v>74</v>
      </c>
      <c r="T205" t="s">
        <v>74</v>
      </c>
      <c r="U205" t="s">
        <v>74</v>
      </c>
      <c r="V205" t="s">
        <v>74</v>
      </c>
      <c r="W205" t="s">
        <v>74</v>
      </c>
      <c r="X205" t="s">
        <v>74</v>
      </c>
      <c r="Y205" t="s">
        <v>1816</v>
      </c>
      <c r="Z205" t="s">
        <v>74</v>
      </c>
      <c r="AA205" t="s">
        <v>74</v>
      </c>
      <c r="AB205" t="s">
        <v>74</v>
      </c>
      <c r="AC205" t="s">
        <v>74</v>
      </c>
      <c r="AD205" t="s">
        <v>74</v>
      </c>
      <c r="AE205" t="s">
        <v>74</v>
      </c>
      <c r="AF205" t="s">
        <v>74</v>
      </c>
      <c r="AG205">
        <v>10</v>
      </c>
      <c r="AH205">
        <v>16</v>
      </c>
      <c r="AI205">
        <v>18</v>
      </c>
      <c r="AJ205">
        <v>0</v>
      </c>
      <c r="AK205">
        <v>5</v>
      </c>
      <c r="AL205" t="s">
        <v>523</v>
      </c>
      <c r="AM205" t="s">
        <v>460</v>
      </c>
      <c r="AN205" t="s">
        <v>524</v>
      </c>
      <c r="AO205" t="s">
        <v>1777</v>
      </c>
      <c r="AP205" t="s">
        <v>74</v>
      </c>
      <c r="AQ205" t="s">
        <v>74</v>
      </c>
      <c r="AR205" t="s">
        <v>1778</v>
      </c>
      <c r="AS205" t="s">
        <v>1779</v>
      </c>
      <c r="AT205" t="s">
        <v>74</v>
      </c>
      <c r="AU205">
        <v>1990</v>
      </c>
      <c r="AV205">
        <v>104</v>
      </c>
      <c r="AW205">
        <v>1</v>
      </c>
      <c r="AX205" t="s">
        <v>74</v>
      </c>
      <c r="AY205" t="s">
        <v>74</v>
      </c>
      <c r="AZ205" t="s">
        <v>74</v>
      </c>
      <c r="BA205" t="s">
        <v>74</v>
      </c>
      <c r="BB205">
        <v>169</v>
      </c>
      <c r="BC205">
        <v>173</v>
      </c>
      <c r="BD205" t="s">
        <v>74</v>
      </c>
      <c r="BE205" t="s">
        <v>1817</v>
      </c>
      <c r="BF205" t="str">
        <f>HYPERLINK("http://dx.doi.org/10.1007/BF01313170","http://dx.doi.org/10.1007/BF01313170")</f>
        <v>http://dx.doi.org/10.1007/BF01313170</v>
      </c>
      <c r="BG205" t="s">
        <v>74</v>
      </c>
      <c r="BH205" t="s">
        <v>74</v>
      </c>
      <c r="BI205">
        <v>5</v>
      </c>
      <c r="BJ205" t="s">
        <v>481</v>
      </c>
      <c r="BK205" t="s">
        <v>92</v>
      </c>
      <c r="BL205" t="s">
        <v>481</v>
      </c>
      <c r="BM205" t="s">
        <v>1818</v>
      </c>
      <c r="BN205" t="s">
        <v>74</v>
      </c>
      <c r="BO205" t="s">
        <v>74</v>
      </c>
      <c r="BP205" t="s">
        <v>74</v>
      </c>
      <c r="BQ205" t="s">
        <v>74</v>
      </c>
      <c r="BR205" t="s">
        <v>95</v>
      </c>
      <c r="BS205" t="s">
        <v>1819</v>
      </c>
      <c r="BT205" t="str">
        <f>HYPERLINK("https%3A%2F%2Fwww.webofscience.com%2Fwos%2Fwoscc%2Ffull-record%2FWOS:A1990CL26300021","View Full Record in Web of Science")</f>
        <v>View Full Record in Web of Science</v>
      </c>
    </row>
    <row r="206" spans="1:72" x14ac:dyDescent="0.15">
      <c r="A206" t="s">
        <v>72</v>
      </c>
      <c r="B206" t="s">
        <v>1820</v>
      </c>
      <c r="C206" t="s">
        <v>74</v>
      </c>
      <c r="D206" t="s">
        <v>74</v>
      </c>
      <c r="E206" t="s">
        <v>74</v>
      </c>
      <c r="F206" t="s">
        <v>1820</v>
      </c>
      <c r="G206" t="s">
        <v>74</v>
      </c>
      <c r="H206" t="s">
        <v>74</v>
      </c>
      <c r="I206" t="s">
        <v>1821</v>
      </c>
      <c r="J206" t="s">
        <v>1773</v>
      </c>
      <c r="K206" t="s">
        <v>74</v>
      </c>
      <c r="L206" t="s">
        <v>74</v>
      </c>
      <c r="M206" t="s">
        <v>77</v>
      </c>
      <c r="N206" t="s">
        <v>78</v>
      </c>
      <c r="O206" t="s">
        <v>74</v>
      </c>
      <c r="P206" t="s">
        <v>74</v>
      </c>
      <c r="Q206" t="s">
        <v>74</v>
      </c>
      <c r="R206" t="s">
        <v>74</v>
      </c>
      <c r="S206" t="s">
        <v>74</v>
      </c>
      <c r="T206" t="s">
        <v>74</v>
      </c>
      <c r="U206" t="s">
        <v>74</v>
      </c>
      <c r="V206" t="s">
        <v>74</v>
      </c>
      <c r="W206" t="s">
        <v>1822</v>
      </c>
      <c r="X206" t="s">
        <v>1514</v>
      </c>
      <c r="Y206" t="s">
        <v>74</v>
      </c>
      <c r="Z206" t="s">
        <v>74</v>
      </c>
      <c r="AA206" t="s">
        <v>74</v>
      </c>
      <c r="AB206" t="s">
        <v>74</v>
      </c>
      <c r="AC206" t="s">
        <v>74</v>
      </c>
      <c r="AD206" t="s">
        <v>74</v>
      </c>
      <c r="AE206" t="s">
        <v>74</v>
      </c>
      <c r="AF206" t="s">
        <v>74</v>
      </c>
      <c r="AG206">
        <v>43</v>
      </c>
      <c r="AH206">
        <v>164</v>
      </c>
      <c r="AI206">
        <v>179</v>
      </c>
      <c r="AJ206">
        <v>0</v>
      </c>
      <c r="AK206">
        <v>13</v>
      </c>
      <c r="AL206" t="s">
        <v>523</v>
      </c>
      <c r="AM206" t="s">
        <v>460</v>
      </c>
      <c r="AN206" t="s">
        <v>524</v>
      </c>
      <c r="AO206" t="s">
        <v>1777</v>
      </c>
      <c r="AP206" t="s">
        <v>74</v>
      </c>
      <c r="AQ206" t="s">
        <v>74</v>
      </c>
      <c r="AR206" t="s">
        <v>1778</v>
      </c>
      <c r="AS206" t="s">
        <v>1779</v>
      </c>
      <c r="AT206" t="s">
        <v>74</v>
      </c>
      <c r="AU206">
        <v>1990</v>
      </c>
      <c r="AV206">
        <v>104</v>
      </c>
      <c r="AW206">
        <v>2</v>
      </c>
      <c r="AX206" t="s">
        <v>74</v>
      </c>
      <c r="AY206" t="s">
        <v>74</v>
      </c>
      <c r="AZ206" t="s">
        <v>74</v>
      </c>
      <c r="BA206" t="s">
        <v>74</v>
      </c>
      <c r="BB206">
        <v>339</v>
      </c>
      <c r="BC206">
        <v>346</v>
      </c>
      <c r="BD206" t="s">
        <v>74</v>
      </c>
      <c r="BE206" t="s">
        <v>1823</v>
      </c>
      <c r="BF206" t="str">
        <f>HYPERLINK("http://dx.doi.org/10.1007/BF01313276","http://dx.doi.org/10.1007/BF01313276")</f>
        <v>http://dx.doi.org/10.1007/BF01313276</v>
      </c>
      <c r="BG206" t="s">
        <v>74</v>
      </c>
      <c r="BH206" t="s">
        <v>74</v>
      </c>
      <c r="BI206">
        <v>8</v>
      </c>
      <c r="BJ206" t="s">
        <v>481</v>
      </c>
      <c r="BK206" t="s">
        <v>92</v>
      </c>
      <c r="BL206" t="s">
        <v>481</v>
      </c>
      <c r="BM206" t="s">
        <v>1824</v>
      </c>
      <c r="BN206" t="s">
        <v>74</v>
      </c>
      <c r="BO206" t="s">
        <v>74</v>
      </c>
      <c r="BP206" t="s">
        <v>74</v>
      </c>
      <c r="BQ206" t="s">
        <v>74</v>
      </c>
      <c r="BR206" t="s">
        <v>95</v>
      </c>
      <c r="BS206" t="s">
        <v>1825</v>
      </c>
      <c r="BT206" t="str">
        <f>HYPERLINK("https%3A%2F%2Fwww.webofscience.com%2Fwos%2Fwoscc%2Ffull-record%2FWOS:A1990CP38500021","View Full Record in Web of Science")</f>
        <v>View Full Record in Web of Science</v>
      </c>
    </row>
    <row r="207" spans="1:72" x14ac:dyDescent="0.15">
      <c r="A207" t="s">
        <v>72</v>
      </c>
      <c r="B207" t="s">
        <v>1826</v>
      </c>
      <c r="C207" t="s">
        <v>74</v>
      </c>
      <c r="D207" t="s">
        <v>74</v>
      </c>
      <c r="E207" t="s">
        <v>74</v>
      </c>
      <c r="F207" t="s">
        <v>1826</v>
      </c>
      <c r="G207" t="s">
        <v>74</v>
      </c>
      <c r="H207" t="s">
        <v>74</v>
      </c>
      <c r="I207" t="s">
        <v>1827</v>
      </c>
      <c r="J207" t="s">
        <v>1773</v>
      </c>
      <c r="K207" t="s">
        <v>74</v>
      </c>
      <c r="L207" t="s">
        <v>74</v>
      </c>
      <c r="M207" t="s">
        <v>77</v>
      </c>
      <c r="N207" t="s">
        <v>78</v>
      </c>
      <c r="O207" t="s">
        <v>74</v>
      </c>
      <c r="P207" t="s">
        <v>74</v>
      </c>
      <c r="Q207" t="s">
        <v>74</v>
      </c>
      <c r="R207" t="s">
        <v>74</v>
      </c>
      <c r="S207" t="s">
        <v>74</v>
      </c>
      <c r="T207" t="s">
        <v>74</v>
      </c>
      <c r="U207" t="s">
        <v>74</v>
      </c>
      <c r="V207" t="s">
        <v>74</v>
      </c>
      <c r="W207" t="s">
        <v>1828</v>
      </c>
      <c r="X207" t="s">
        <v>1829</v>
      </c>
      <c r="Y207" t="s">
        <v>1830</v>
      </c>
      <c r="Z207" t="s">
        <v>74</v>
      </c>
      <c r="AA207" t="s">
        <v>74</v>
      </c>
      <c r="AB207" t="s">
        <v>474</v>
      </c>
      <c r="AC207" t="s">
        <v>74</v>
      </c>
      <c r="AD207" t="s">
        <v>74</v>
      </c>
      <c r="AE207" t="s">
        <v>74</v>
      </c>
      <c r="AF207" t="s">
        <v>74</v>
      </c>
      <c r="AG207">
        <v>34</v>
      </c>
      <c r="AH207">
        <v>86</v>
      </c>
      <c r="AI207">
        <v>86</v>
      </c>
      <c r="AJ207">
        <v>0</v>
      </c>
      <c r="AK207">
        <v>4</v>
      </c>
      <c r="AL207" t="s">
        <v>523</v>
      </c>
      <c r="AM207" t="s">
        <v>460</v>
      </c>
      <c r="AN207" t="s">
        <v>524</v>
      </c>
      <c r="AO207" t="s">
        <v>1777</v>
      </c>
      <c r="AP207" t="s">
        <v>74</v>
      </c>
      <c r="AQ207" t="s">
        <v>74</v>
      </c>
      <c r="AR207" t="s">
        <v>1778</v>
      </c>
      <c r="AS207" t="s">
        <v>1779</v>
      </c>
      <c r="AT207" t="s">
        <v>74</v>
      </c>
      <c r="AU207">
        <v>1990</v>
      </c>
      <c r="AV207">
        <v>104</v>
      </c>
      <c r="AW207">
        <v>3</v>
      </c>
      <c r="AX207" t="s">
        <v>74</v>
      </c>
      <c r="AY207" t="s">
        <v>74</v>
      </c>
      <c r="AZ207" t="s">
        <v>74</v>
      </c>
      <c r="BA207" t="s">
        <v>74</v>
      </c>
      <c r="BB207">
        <v>353</v>
      </c>
      <c r="BC207">
        <v>362</v>
      </c>
      <c r="BD207" t="s">
        <v>74</v>
      </c>
      <c r="BE207" t="s">
        <v>1831</v>
      </c>
      <c r="BF207" t="str">
        <f>HYPERLINK("http://dx.doi.org/10.1007/BF01314337","http://dx.doi.org/10.1007/BF01314337")</f>
        <v>http://dx.doi.org/10.1007/BF01314337</v>
      </c>
      <c r="BG207" t="s">
        <v>74</v>
      </c>
      <c r="BH207" t="s">
        <v>74</v>
      </c>
      <c r="BI207">
        <v>10</v>
      </c>
      <c r="BJ207" t="s">
        <v>481</v>
      </c>
      <c r="BK207" t="s">
        <v>92</v>
      </c>
      <c r="BL207" t="s">
        <v>481</v>
      </c>
      <c r="BM207" t="s">
        <v>1832</v>
      </c>
      <c r="BN207" t="s">
        <v>74</v>
      </c>
      <c r="BO207" t="s">
        <v>74</v>
      </c>
      <c r="BP207" t="s">
        <v>74</v>
      </c>
      <c r="BQ207" t="s">
        <v>74</v>
      </c>
      <c r="BR207" t="s">
        <v>95</v>
      </c>
      <c r="BS207" t="s">
        <v>1833</v>
      </c>
      <c r="BT207" t="str">
        <f>HYPERLINK("https%3A%2F%2Fwww.webofscience.com%2Fwos%2Fwoscc%2Ffull-record%2FWOS:A1990CW60600001","View Full Record in Web of Science")</f>
        <v>View Full Record in Web of Science</v>
      </c>
    </row>
    <row r="208" spans="1:72" x14ac:dyDescent="0.15">
      <c r="A208" t="s">
        <v>72</v>
      </c>
      <c r="B208" t="s">
        <v>1834</v>
      </c>
      <c r="C208" t="s">
        <v>74</v>
      </c>
      <c r="D208" t="s">
        <v>74</v>
      </c>
      <c r="E208" t="s">
        <v>74</v>
      </c>
      <c r="F208" t="s">
        <v>1834</v>
      </c>
      <c r="G208" t="s">
        <v>74</v>
      </c>
      <c r="H208" t="s">
        <v>74</v>
      </c>
      <c r="I208" t="s">
        <v>1835</v>
      </c>
      <c r="J208" t="s">
        <v>1836</v>
      </c>
      <c r="K208" t="s">
        <v>74</v>
      </c>
      <c r="L208" t="s">
        <v>74</v>
      </c>
      <c r="M208" t="s">
        <v>77</v>
      </c>
      <c r="N208" t="s">
        <v>1473</v>
      </c>
      <c r="O208" t="s">
        <v>74</v>
      </c>
      <c r="P208" t="s">
        <v>74</v>
      </c>
      <c r="Q208" t="s">
        <v>74</v>
      </c>
      <c r="R208" t="s">
        <v>74</v>
      </c>
      <c r="S208" t="s">
        <v>74</v>
      </c>
      <c r="T208" t="s">
        <v>74</v>
      </c>
      <c r="U208" t="s">
        <v>74</v>
      </c>
      <c r="V208" t="s">
        <v>74</v>
      </c>
      <c r="W208" t="s">
        <v>74</v>
      </c>
      <c r="X208" t="s">
        <v>74</v>
      </c>
      <c r="Y208" t="s">
        <v>1837</v>
      </c>
      <c r="Z208" t="s">
        <v>74</v>
      </c>
      <c r="AA208" t="s">
        <v>74</v>
      </c>
      <c r="AB208" t="s">
        <v>74</v>
      </c>
      <c r="AC208" t="s">
        <v>74</v>
      </c>
      <c r="AD208" t="s">
        <v>74</v>
      </c>
      <c r="AE208" t="s">
        <v>74</v>
      </c>
      <c r="AF208" t="s">
        <v>74</v>
      </c>
      <c r="AG208">
        <v>1</v>
      </c>
      <c r="AH208">
        <v>0</v>
      </c>
      <c r="AI208">
        <v>0</v>
      </c>
      <c r="AJ208">
        <v>0</v>
      </c>
      <c r="AK208">
        <v>2</v>
      </c>
      <c r="AL208" t="s">
        <v>1838</v>
      </c>
      <c r="AM208" t="s">
        <v>209</v>
      </c>
      <c r="AN208" t="s">
        <v>832</v>
      </c>
      <c r="AO208" t="s">
        <v>1839</v>
      </c>
      <c r="AP208" t="s">
        <v>74</v>
      </c>
      <c r="AQ208" t="s">
        <v>74</v>
      </c>
      <c r="AR208" t="s">
        <v>1840</v>
      </c>
      <c r="AS208" t="s">
        <v>1841</v>
      </c>
      <c r="AT208" t="s">
        <v>945</v>
      </c>
      <c r="AU208">
        <v>1990</v>
      </c>
      <c r="AV208">
        <v>14</v>
      </c>
      <c r="AW208">
        <v>1</v>
      </c>
      <c r="AX208" t="s">
        <v>74</v>
      </c>
      <c r="AY208" t="s">
        <v>74</v>
      </c>
      <c r="AZ208" t="s">
        <v>74</v>
      </c>
      <c r="BA208" t="s">
        <v>74</v>
      </c>
      <c r="BB208">
        <v>100</v>
      </c>
      <c r="BC208">
        <v>100</v>
      </c>
      <c r="BD208" t="s">
        <v>74</v>
      </c>
      <c r="BE208" t="s">
        <v>1842</v>
      </c>
      <c r="BF208" t="str">
        <f>HYPERLINK("http://dx.doi.org/10.1016/0308-597X(90)90049-W","http://dx.doi.org/10.1016/0308-597X(90)90049-W")</f>
        <v>http://dx.doi.org/10.1016/0308-597X(90)90049-W</v>
      </c>
      <c r="BG208" t="s">
        <v>74</v>
      </c>
      <c r="BH208" t="s">
        <v>74</v>
      </c>
      <c r="BI208">
        <v>1</v>
      </c>
      <c r="BJ208" t="s">
        <v>1843</v>
      </c>
      <c r="BK208" t="s">
        <v>1462</v>
      </c>
      <c r="BL208" t="s">
        <v>1844</v>
      </c>
      <c r="BM208" t="s">
        <v>1845</v>
      </c>
      <c r="BN208" t="s">
        <v>74</v>
      </c>
      <c r="BO208" t="s">
        <v>74</v>
      </c>
      <c r="BP208" t="s">
        <v>74</v>
      </c>
      <c r="BQ208" t="s">
        <v>74</v>
      </c>
      <c r="BR208" t="s">
        <v>95</v>
      </c>
      <c r="BS208" t="s">
        <v>1846</v>
      </c>
      <c r="BT208" t="str">
        <f>HYPERLINK("https%3A%2F%2Fwww.webofscience.com%2Fwos%2Fwoscc%2Ffull-record%2FWOS:A1990CE16700017","View Full Record in Web of Science")</f>
        <v>View Full Record in Web of Science</v>
      </c>
    </row>
    <row r="209" spans="1:72" x14ac:dyDescent="0.15">
      <c r="A209" t="s">
        <v>72</v>
      </c>
      <c r="B209" t="s">
        <v>1847</v>
      </c>
      <c r="C209" t="s">
        <v>74</v>
      </c>
      <c r="D209" t="s">
        <v>74</v>
      </c>
      <c r="E209" t="s">
        <v>74</v>
      </c>
      <c r="F209" t="s">
        <v>1847</v>
      </c>
      <c r="G209" t="s">
        <v>74</v>
      </c>
      <c r="H209" t="s">
        <v>74</v>
      </c>
      <c r="I209" t="s">
        <v>1848</v>
      </c>
      <c r="J209" t="s">
        <v>1849</v>
      </c>
      <c r="K209" t="s">
        <v>74</v>
      </c>
      <c r="L209" t="s">
        <v>74</v>
      </c>
      <c r="M209" t="s">
        <v>77</v>
      </c>
      <c r="N209" t="s">
        <v>78</v>
      </c>
      <c r="O209" t="s">
        <v>74</v>
      </c>
      <c r="P209" t="s">
        <v>74</v>
      </c>
      <c r="Q209" t="s">
        <v>74</v>
      </c>
      <c r="R209" t="s">
        <v>74</v>
      </c>
      <c r="S209" t="s">
        <v>74</v>
      </c>
      <c r="T209" t="s">
        <v>74</v>
      </c>
      <c r="U209" t="s">
        <v>74</v>
      </c>
      <c r="V209" t="s">
        <v>74</v>
      </c>
      <c r="W209" t="s">
        <v>74</v>
      </c>
      <c r="X209" t="s">
        <v>74</v>
      </c>
      <c r="Y209" t="s">
        <v>1850</v>
      </c>
      <c r="Z209" t="s">
        <v>74</v>
      </c>
      <c r="AA209" t="s">
        <v>1851</v>
      </c>
      <c r="AB209" t="s">
        <v>74</v>
      </c>
      <c r="AC209" t="s">
        <v>74</v>
      </c>
      <c r="AD209" t="s">
        <v>74</v>
      </c>
      <c r="AE209" t="s">
        <v>74</v>
      </c>
      <c r="AF209" t="s">
        <v>74</v>
      </c>
      <c r="AG209">
        <v>14</v>
      </c>
      <c r="AH209">
        <v>12</v>
      </c>
      <c r="AI209">
        <v>12</v>
      </c>
      <c r="AJ209">
        <v>1</v>
      </c>
      <c r="AK209">
        <v>4</v>
      </c>
      <c r="AL209" t="s">
        <v>1852</v>
      </c>
      <c r="AM209" t="s">
        <v>1853</v>
      </c>
      <c r="AN209" t="s">
        <v>1854</v>
      </c>
      <c r="AO209" t="s">
        <v>1855</v>
      </c>
      <c r="AP209" t="s">
        <v>1856</v>
      </c>
      <c r="AQ209" t="s">
        <v>74</v>
      </c>
      <c r="AR209" t="s">
        <v>1857</v>
      </c>
      <c r="AS209" t="s">
        <v>1858</v>
      </c>
      <c r="AT209" t="s">
        <v>74</v>
      </c>
      <c r="AU209">
        <v>1990</v>
      </c>
      <c r="AV209">
        <v>43</v>
      </c>
      <c r="AW209" t="s">
        <v>1859</v>
      </c>
      <c r="AX209" t="s">
        <v>74</v>
      </c>
      <c r="AY209" t="s">
        <v>74</v>
      </c>
      <c r="AZ209" t="s">
        <v>74</v>
      </c>
      <c r="BA209" t="s">
        <v>74</v>
      </c>
      <c r="BB209">
        <v>187</v>
      </c>
      <c r="BC209">
        <v>195</v>
      </c>
      <c r="BD209" t="s">
        <v>74</v>
      </c>
      <c r="BE209" t="s">
        <v>1860</v>
      </c>
      <c r="BF209" t="str">
        <f>HYPERLINK("http://dx.doi.org/10.1007/BF01028121","http://dx.doi.org/10.1007/BF01028121")</f>
        <v>http://dx.doi.org/10.1007/BF01028121</v>
      </c>
      <c r="BG209" t="s">
        <v>74</v>
      </c>
      <c r="BH209" t="s">
        <v>74</v>
      </c>
      <c r="BI209">
        <v>9</v>
      </c>
      <c r="BJ209" t="s">
        <v>330</v>
      </c>
      <c r="BK209" t="s">
        <v>92</v>
      </c>
      <c r="BL209" t="s">
        <v>330</v>
      </c>
      <c r="BM209" t="s">
        <v>1861</v>
      </c>
      <c r="BN209" t="s">
        <v>74</v>
      </c>
      <c r="BO209" t="s">
        <v>74</v>
      </c>
      <c r="BP209" t="s">
        <v>74</v>
      </c>
      <c r="BQ209" t="s">
        <v>74</v>
      </c>
      <c r="BR209" t="s">
        <v>95</v>
      </c>
      <c r="BS209" t="s">
        <v>1862</v>
      </c>
      <c r="BT209" t="str">
        <f>HYPERLINK("https%3A%2F%2Fwww.webofscience.com%2Fwos%2Fwoscc%2Ffull-record%2FWOS:A1990DX73500018","View Full Record in Web of Science")</f>
        <v>View Full Record in Web of Science</v>
      </c>
    </row>
    <row r="210" spans="1:72" x14ac:dyDescent="0.15">
      <c r="A210" t="s">
        <v>72</v>
      </c>
      <c r="B210" t="s">
        <v>1863</v>
      </c>
      <c r="C210" t="s">
        <v>74</v>
      </c>
      <c r="D210" t="s">
        <v>74</v>
      </c>
      <c r="E210" t="s">
        <v>74</v>
      </c>
      <c r="F210" t="s">
        <v>1863</v>
      </c>
      <c r="G210" t="s">
        <v>74</v>
      </c>
      <c r="H210" t="s">
        <v>74</v>
      </c>
      <c r="I210" t="s">
        <v>1864</v>
      </c>
      <c r="J210" t="s">
        <v>1865</v>
      </c>
      <c r="K210" t="s">
        <v>74</v>
      </c>
      <c r="L210" t="s">
        <v>74</v>
      </c>
      <c r="M210" t="s">
        <v>77</v>
      </c>
      <c r="N210" t="s">
        <v>78</v>
      </c>
      <c r="O210" t="s">
        <v>74</v>
      </c>
      <c r="P210" t="s">
        <v>74</v>
      </c>
      <c r="Q210" t="s">
        <v>74</v>
      </c>
      <c r="R210" t="s">
        <v>74</v>
      </c>
      <c r="S210" t="s">
        <v>74</v>
      </c>
      <c r="T210" t="s">
        <v>74</v>
      </c>
      <c r="U210" t="s">
        <v>74</v>
      </c>
      <c r="V210" t="s">
        <v>74</v>
      </c>
      <c r="W210" t="s">
        <v>1866</v>
      </c>
      <c r="X210" t="s">
        <v>1867</v>
      </c>
      <c r="Y210" t="s">
        <v>1868</v>
      </c>
      <c r="Z210" t="s">
        <v>74</v>
      </c>
      <c r="AA210" t="s">
        <v>1869</v>
      </c>
      <c r="AB210" t="s">
        <v>1870</v>
      </c>
      <c r="AC210" t="s">
        <v>74</v>
      </c>
      <c r="AD210" t="s">
        <v>74</v>
      </c>
      <c r="AE210" t="s">
        <v>74</v>
      </c>
      <c r="AF210" t="s">
        <v>74</v>
      </c>
      <c r="AG210">
        <v>59</v>
      </c>
      <c r="AH210">
        <v>82</v>
      </c>
      <c r="AI210">
        <v>85</v>
      </c>
      <c r="AJ210">
        <v>0</v>
      </c>
      <c r="AK210">
        <v>12</v>
      </c>
      <c r="AL210" t="s">
        <v>1871</v>
      </c>
      <c r="AM210" t="s">
        <v>460</v>
      </c>
      <c r="AN210" t="s">
        <v>692</v>
      </c>
      <c r="AO210" t="s">
        <v>1872</v>
      </c>
      <c r="AP210" t="s">
        <v>1873</v>
      </c>
      <c r="AQ210" t="s">
        <v>74</v>
      </c>
      <c r="AR210" t="s">
        <v>1874</v>
      </c>
      <c r="AS210" t="s">
        <v>1875</v>
      </c>
      <c r="AT210" t="s">
        <v>74</v>
      </c>
      <c r="AU210">
        <v>1990</v>
      </c>
      <c r="AV210">
        <v>19</v>
      </c>
      <c r="AW210">
        <v>1</v>
      </c>
      <c r="AX210" t="s">
        <v>74</v>
      </c>
      <c r="AY210" t="s">
        <v>74</v>
      </c>
      <c r="AZ210" t="s">
        <v>74</v>
      </c>
      <c r="BA210" t="s">
        <v>74</v>
      </c>
      <c r="BB210">
        <v>73</v>
      </c>
      <c r="BC210">
        <v>95</v>
      </c>
      <c r="BD210" t="s">
        <v>74</v>
      </c>
      <c r="BE210" t="s">
        <v>1876</v>
      </c>
      <c r="BF210" t="str">
        <f>HYPERLINK("http://dx.doi.org/10.1007/BF02015055","http://dx.doi.org/10.1007/BF02015055")</f>
        <v>http://dx.doi.org/10.1007/BF02015055</v>
      </c>
      <c r="BG210" t="s">
        <v>74</v>
      </c>
      <c r="BH210" t="s">
        <v>74</v>
      </c>
      <c r="BI210">
        <v>23</v>
      </c>
      <c r="BJ210" t="s">
        <v>1877</v>
      </c>
      <c r="BK210" t="s">
        <v>92</v>
      </c>
      <c r="BL210" t="s">
        <v>1878</v>
      </c>
      <c r="BM210" t="s">
        <v>1879</v>
      </c>
      <c r="BN210">
        <v>24196256</v>
      </c>
      <c r="BO210" t="s">
        <v>74</v>
      </c>
      <c r="BP210" t="s">
        <v>74</v>
      </c>
      <c r="BQ210" t="s">
        <v>74</v>
      </c>
      <c r="BR210" t="s">
        <v>95</v>
      </c>
      <c r="BS210" t="s">
        <v>1880</v>
      </c>
      <c r="BT210" t="str">
        <f>HYPERLINK("https%3A%2F%2Fwww.webofscience.com%2Fwos%2Fwoscc%2Ffull-record%2FWOS:A1990CT72000006","View Full Record in Web of Science")</f>
        <v>View Full Record in Web of Science</v>
      </c>
    </row>
    <row r="211" spans="1:72" x14ac:dyDescent="0.15">
      <c r="A211" t="s">
        <v>72</v>
      </c>
      <c r="B211" t="s">
        <v>1881</v>
      </c>
      <c r="C211" t="s">
        <v>74</v>
      </c>
      <c r="D211" t="s">
        <v>74</v>
      </c>
      <c r="E211" t="s">
        <v>74</v>
      </c>
      <c r="F211" t="s">
        <v>1881</v>
      </c>
      <c r="G211" t="s">
        <v>74</v>
      </c>
      <c r="H211" t="s">
        <v>74</v>
      </c>
      <c r="I211" t="s">
        <v>1882</v>
      </c>
      <c r="J211" t="s">
        <v>1883</v>
      </c>
      <c r="K211" t="s">
        <v>74</v>
      </c>
      <c r="L211" t="s">
        <v>74</v>
      </c>
      <c r="M211" t="s">
        <v>77</v>
      </c>
      <c r="N211" t="s">
        <v>78</v>
      </c>
      <c r="O211" t="s">
        <v>74</v>
      </c>
      <c r="P211" t="s">
        <v>74</v>
      </c>
      <c r="Q211" t="s">
        <v>74</v>
      </c>
      <c r="R211" t="s">
        <v>74</v>
      </c>
      <c r="S211" t="s">
        <v>74</v>
      </c>
      <c r="T211" t="s">
        <v>74</v>
      </c>
      <c r="U211" t="s">
        <v>74</v>
      </c>
      <c r="V211" t="s">
        <v>74</v>
      </c>
      <c r="W211" t="s">
        <v>74</v>
      </c>
      <c r="X211" t="s">
        <v>74</v>
      </c>
      <c r="Y211" t="s">
        <v>1884</v>
      </c>
      <c r="Z211" t="s">
        <v>74</v>
      </c>
      <c r="AA211" t="s">
        <v>74</v>
      </c>
      <c r="AB211" t="s">
        <v>74</v>
      </c>
      <c r="AC211" t="s">
        <v>74</v>
      </c>
      <c r="AD211" t="s">
        <v>74</v>
      </c>
      <c r="AE211" t="s">
        <v>74</v>
      </c>
      <c r="AF211" t="s">
        <v>74</v>
      </c>
      <c r="AG211">
        <v>0</v>
      </c>
      <c r="AH211">
        <v>0</v>
      </c>
      <c r="AI211">
        <v>0</v>
      </c>
      <c r="AJ211">
        <v>0</v>
      </c>
      <c r="AK211">
        <v>0</v>
      </c>
      <c r="AL211" t="s">
        <v>1885</v>
      </c>
      <c r="AM211" t="s">
        <v>460</v>
      </c>
      <c r="AN211" t="s">
        <v>1886</v>
      </c>
      <c r="AO211" t="s">
        <v>1887</v>
      </c>
      <c r="AP211" t="s">
        <v>74</v>
      </c>
      <c r="AQ211" t="s">
        <v>74</v>
      </c>
      <c r="AR211" t="s">
        <v>1888</v>
      </c>
      <c r="AS211" t="s">
        <v>1889</v>
      </c>
      <c r="AT211" t="s">
        <v>74</v>
      </c>
      <c r="AU211">
        <v>1990</v>
      </c>
      <c r="AV211" t="s">
        <v>74</v>
      </c>
      <c r="AW211">
        <v>9</v>
      </c>
      <c r="AX211" t="s">
        <v>74</v>
      </c>
      <c r="AY211" t="s">
        <v>74</v>
      </c>
      <c r="AZ211" t="s">
        <v>74</v>
      </c>
      <c r="BA211" t="s">
        <v>74</v>
      </c>
      <c r="BB211">
        <v>70</v>
      </c>
      <c r="BC211">
        <v>75</v>
      </c>
      <c r="BD211" t="s">
        <v>74</v>
      </c>
      <c r="BE211" t="s">
        <v>74</v>
      </c>
      <c r="BF211" t="s">
        <v>74</v>
      </c>
      <c r="BG211" t="s">
        <v>74</v>
      </c>
      <c r="BH211" t="s">
        <v>74</v>
      </c>
      <c r="BI211">
        <v>6</v>
      </c>
      <c r="BJ211" t="s">
        <v>528</v>
      </c>
      <c r="BK211" t="s">
        <v>92</v>
      </c>
      <c r="BL211" t="s">
        <v>529</v>
      </c>
      <c r="BM211" t="s">
        <v>1890</v>
      </c>
      <c r="BN211" t="s">
        <v>74</v>
      </c>
      <c r="BO211" t="s">
        <v>74</v>
      </c>
      <c r="BP211" t="s">
        <v>74</v>
      </c>
      <c r="BQ211" t="s">
        <v>74</v>
      </c>
      <c r="BR211" t="s">
        <v>95</v>
      </c>
      <c r="BS211" t="s">
        <v>1891</v>
      </c>
      <c r="BT211" t="str">
        <f>HYPERLINK("https%3A%2F%2Fwww.webofscience.com%2Fwos%2Fwoscc%2Ffull-record%2FWOS:A1990DU33600013","View Full Record in Web of Science")</f>
        <v>View Full Record in Web of Science</v>
      </c>
    </row>
    <row r="212" spans="1:72" x14ac:dyDescent="0.15">
      <c r="A212" t="s">
        <v>72</v>
      </c>
      <c r="B212" t="s">
        <v>1892</v>
      </c>
      <c r="C212" t="s">
        <v>74</v>
      </c>
      <c r="D212" t="s">
        <v>74</v>
      </c>
      <c r="E212" t="s">
        <v>74</v>
      </c>
      <c r="F212" t="s">
        <v>1892</v>
      </c>
      <c r="G212" t="s">
        <v>74</v>
      </c>
      <c r="H212" t="s">
        <v>74</v>
      </c>
      <c r="I212" t="s">
        <v>1893</v>
      </c>
      <c r="J212" t="s">
        <v>1894</v>
      </c>
      <c r="K212" t="s">
        <v>74</v>
      </c>
      <c r="L212" t="s">
        <v>74</v>
      </c>
      <c r="M212" t="s">
        <v>77</v>
      </c>
      <c r="N212" t="s">
        <v>78</v>
      </c>
      <c r="O212" t="s">
        <v>74</v>
      </c>
      <c r="P212" t="s">
        <v>74</v>
      </c>
      <c r="Q212" t="s">
        <v>74</v>
      </c>
      <c r="R212" t="s">
        <v>74</v>
      </c>
      <c r="S212" t="s">
        <v>74</v>
      </c>
      <c r="T212" t="s">
        <v>1895</v>
      </c>
      <c r="U212" t="s">
        <v>74</v>
      </c>
      <c r="V212" t="s">
        <v>1896</v>
      </c>
      <c r="W212" t="s">
        <v>74</v>
      </c>
      <c r="X212" t="s">
        <v>74</v>
      </c>
      <c r="Y212" t="s">
        <v>1897</v>
      </c>
      <c r="Z212" t="s">
        <v>74</v>
      </c>
      <c r="AA212" t="s">
        <v>74</v>
      </c>
      <c r="AB212" t="s">
        <v>74</v>
      </c>
      <c r="AC212" t="s">
        <v>74</v>
      </c>
      <c r="AD212" t="s">
        <v>74</v>
      </c>
      <c r="AE212" t="s">
        <v>74</v>
      </c>
      <c r="AF212" t="s">
        <v>74</v>
      </c>
      <c r="AG212">
        <v>24</v>
      </c>
      <c r="AH212">
        <v>34</v>
      </c>
      <c r="AI212">
        <v>38</v>
      </c>
      <c r="AJ212">
        <v>0</v>
      </c>
      <c r="AK212">
        <v>28</v>
      </c>
      <c r="AL212" t="s">
        <v>1898</v>
      </c>
      <c r="AM212" t="s">
        <v>1899</v>
      </c>
      <c r="AN212" t="s">
        <v>1900</v>
      </c>
      <c r="AO212" t="s">
        <v>1901</v>
      </c>
      <c r="AP212" t="s">
        <v>74</v>
      </c>
      <c r="AQ212" t="s">
        <v>74</v>
      </c>
      <c r="AR212" t="s">
        <v>1902</v>
      </c>
      <c r="AS212" t="s">
        <v>1903</v>
      </c>
      <c r="AT212" t="s">
        <v>74</v>
      </c>
      <c r="AU212">
        <v>1990</v>
      </c>
      <c r="AV212">
        <v>14</v>
      </c>
      <c r="AW212" t="s">
        <v>74</v>
      </c>
      <c r="AX212" t="s">
        <v>74</v>
      </c>
      <c r="AY212" t="s">
        <v>74</v>
      </c>
      <c r="AZ212" t="s">
        <v>74</v>
      </c>
      <c r="BA212" t="s">
        <v>74</v>
      </c>
      <c r="BB212">
        <v>25</v>
      </c>
      <c r="BC212">
        <v>29</v>
      </c>
      <c r="BD212" t="s">
        <v>74</v>
      </c>
      <c r="BE212" t="s">
        <v>74</v>
      </c>
      <c r="BF212" t="s">
        <v>74</v>
      </c>
      <c r="BG212" t="s">
        <v>74</v>
      </c>
      <c r="BH212" t="s">
        <v>74</v>
      </c>
      <c r="BI212">
        <v>5</v>
      </c>
      <c r="BJ212" t="s">
        <v>1197</v>
      </c>
      <c r="BK212" t="s">
        <v>92</v>
      </c>
      <c r="BL212" t="s">
        <v>1198</v>
      </c>
      <c r="BM212" t="s">
        <v>1904</v>
      </c>
      <c r="BN212" t="s">
        <v>74</v>
      </c>
      <c r="BO212" t="s">
        <v>74</v>
      </c>
      <c r="BP212" t="s">
        <v>74</v>
      </c>
      <c r="BQ212" t="s">
        <v>74</v>
      </c>
      <c r="BR212" t="s">
        <v>95</v>
      </c>
      <c r="BS212" t="s">
        <v>1905</v>
      </c>
      <c r="BT212" t="str">
        <f>HYPERLINK("https%3A%2F%2Fwww.webofscience.com%2Fwos%2Fwoscc%2Ffull-record%2FWOS:A1990EY73300004","View Full Record in Web of Science")</f>
        <v>View Full Record in Web of Science</v>
      </c>
    </row>
    <row r="213" spans="1:72" x14ac:dyDescent="0.15">
      <c r="A213" t="s">
        <v>72</v>
      </c>
      <c r="B213" t="s">
        <v>1906</v>
      </c>
      <c r="C213" t="s">
        <v>74</v>
      </c>
      <c r="D213" t="s">
        <v>74</v>
      </c>
      <c r="E213" t="s">
        <v>74</v>
      </c>
      <c r="F213" t="s">
        <v>1906</v>
      </c>
      <c r="G213" t="s">
        <v>74</v>
      </c>
      <c r="H213" t="s">
        <v>74</v>
      </c>
      <c r="I213" t="s">
        <v>1907</v>
      </c>
      <c r="J213" t="s">
        <v>1908</v>
      </c>
      <c r="K213" t="s">
        <v>74</v>
      </c>
      <c r="L213" t="s">
        <v>74</v>
      </c>
      <c r="M213" t="s">
        <v>77</v>
      </c>
      <c r="N213" t="s">
        <v>78</v>
      </c>
      <c r="O213" t="s">
        <v>74</v>
      </c>
      <c r="P213" t="s">
        <v>74</v>
      </c>
      <c r="Q213" t="s">
        <v>74</v>
      </c>
      <c r="R213" t="s">
        <v>74</v>
      </c>
      <c r="S213" t="s">
        <v>74</v>
      </c>
      <c r="T213" t="s">
        <v>1909</v>
      </c>
      <c r="U213" t="s">
        <v>74</v>
      </c>
      <c r="V213" t="s">
        <v>1910</v>
      </c>
      <c r="W213" t="s">
        <v>1911</v>
      </c>
      <c r="X213" t="s">
        <v>1912</v>
      </c>
      <c r="Y213" t="s">
        <v>74</v>
      </c>
      <c r="Z213" t="s">
        <v>74</v>
      </c>
      <c r="AA213" t="s">
        <v>74</v>
      </c>
      <c r="AB213" t="s">
        <v>74</v>
      </c>
      <c r="AC213" t="s">
        <v>74</v>
      </c>
      <c r="AD213" t="s">
        <v>74</v>
      </c>
      <c r="AE213" t="s">
        <v>74</v>
      </c>
      <c r="AF213" t="s">
        <v>74</v>
      </c>
      <c r="AG213">
        <v>45</v>
      </c>
      <c r="AH213">
        <v>13</v>
      </c>
      <c r="AI213">
        <v>13</v>
      </c>
      <c r="AJ213">
        <v>0</v>
      </c>
      <c r="AK213">
        <v>2</v>
      </c>
      <c r="AL213" t="s">
        <v>1913</v>
      </c>
      <c r="AM213" t="s">
        <v>1914</v>
      </c>
      <c r="AN213" t="s">
        <v>1915</v>
      </c>
      <c r="AO213" t="s">
        <v>1916</v>
      </c>
      <c r="AP213" t="s">
        <v>74</v>
      </c>
      <c r="AQ213" t="s">
        <v>74</v>
      </c>
      <c r="AR213" t="s">
        <v>1917</v>
      </c>
      <c r="AS213" t="s">
        <v>1918</v>
      </c>
      <c r="AT213" t="s">
        <v>74</v>
      </c>
      <c r="AU213">
        <v>1990</v>
      </c>
      <c r="AV213">
        <v>33</v>
      </c>
      <c r="AW213">
        <v>1</v>
      </c>
      <c r="AX213" t="s">
        <v>74</v>
      </c>
      <c r="AY213" t="s">
        <v>74</v>
      </c>
      <c r="AZ213" t="s">
        <v>74</v>
      </c>
      <c r="BA213" t="s">
        <v>74</v>
      </c>
      <c r="BB213">
        <v>55</v>
      </c>
      <c r="BC213">
        <v>66</v>
      </c>
      <c r="BD213" t="s">
        <v>74</v>
      </c>
      <c r="BE213" t="s">
        <v>1919</v>
      </c>
      <c r="BF213" t="str">
        <f>HYPERLINK("http://dx.doi.org/10.1080/00288306.1990.10427573","http://dx.doi.org/10.1080/00288306.1990.10427573")</f>
        <v>http://dx.doi.org/10.1080/00288306.1990.10427573</v>
      </c>
      <c r="BG213" t="s">
        <v>74</v>
      </c>
      <c r="BH213" t="s">
        <v>74</v>
      </c>
      <c r="BI213">
        <v>12</v>
      </c>
      <c r="BJ213" t="s">
        <v>1920</v>
      </c>
      <c r="BK213" t="s">
        <v>92</v>
      </c>
      <c r="BL213" t="s">
        <v>93</v>
      </c>
      <c r="BM213" t="s">
        <v>1921</v>
      </c>
      <c r="BN213" t="s">
        <v>74</v>
      </c>
      <c r="BO213" t="s">
        <v>74</v>
      </c>
      <c r="BP213" t="s">
        <v>74</v>
      </c>
      <c r="BQ213" t="s">
        <v>74</v>
      </c>
      <c r="BR213" t="s">
        <v>95</v>
      </c>
      <c r="BS213" t="s">
        <v>1922</v>
      </c>
      <c r="BT213" t="str">
        <f>HYPERLINK("https%3A%2F%2Fwww.webofscience.com%2Fwos%2Fwoscc%2Ffull-record%2FWOS:A1990FA90200007","View Full Record in Web of Science")</f>
        <v>View Full Record in Web of Science</v>
      </c>
    </row>
    <row r="214" spans="1:72" x14ac:dyDescent="0.15">
      <c r="A214" t="s">
        <v>72</v>
      </c>
      <c r="B214" t="s">
        <v>1923</v>
      </c>
      <c r="C214" t="s">
        <v>74</v>
      </c>
      <c r="D214" t="s">
        <v>74</v>
      </c>
      <c r="E214" t="s">
        <v>74</v>
      </c>
      <c r="F214" t="s">
        <v>1923</v>
      </c>
      <c r="G214" t="s">
        <v>74</v>
      </c>
      <c r="H214" t="s">
        <v>74</v>
      </c>
      <c r="I214" t="s">
        <v>1924</v>
      </c>
      <c r="J214" t="s">
        <v>1908</v>
      </c>
      <c r="K214" t="s">
        <v>74</v>
      </c>
      <c r="L214" t="s">
        <v>74</v>
      </c>
      <c r="M214" t="s">
        <v>77</v>
      </c>
      <c r="N214" t="s">
        <v>78</v>
      </c>
      <c r="O214" t="s">
        <v>74</v>
      </c>
      <c r="P214" t="s">
        <v>74</v>
      </c>
      <c r="Q214" t="s">
        <v>74</v>
      </c>
      <c r="R214" t="s">
        <v>74</v>
      </c>
      <c r="S214" t="s">
        <v>74</v>
      </c>
      <c r="T214" t="s">
        <v>1925</v>
      </c>
      <c r="U214" t="s">
        <v>1926</v>
      </c>
      <c r="V214" t="s">
        <v>1927</v>
      </c>
      <c r="W214" t="s">
        <v>1928</v>
      </c>
      <c r="X214" t="s">
        <v>74</v>
      </c>
      <c r="Y214" t="s">
        <v>74</v>
      </c>
      <c r="Z214" t="s">
        <v>74</v>
      </c>
      <c r="AA214" t="s">
        <v>74</v>
      </c>
      <c r="AB214" t="s">
        <v>74</v>
      </c>
      <c r="AC214" t="s">
        <v>74</v>
      </c>
      <c r="AD214" t="s">
        <v>74</v>
      </c>
      <c r="AE214" t="s">
        <v>74</v>
      </c>
      <c r="AF214" t="s">
        <v>74</v>
      </c>
      <c r="AG214">
        <v>25</v>
      </c>
      <c r="AH214">
        <v>27</v>
      </c>
      <c r="AI214">
        <v>29</v>
      </c>
      <c r="AJ214">
        <v>0</v>
      </c>
      <c r="AK214">
        <v>4</v>
      </c>
      <c r="AL214" t="s">
        <v>1929</v>
      </c>
      <c r="AM214" t="s">
        <v>1930</v>
      </c>
      <c r="AN214" t="s">
        <v>1931</v>
      </c>
      <c r="AO214" t="s">
        <v>1916</v>
      </c>
      <c r="AP214" t="s">
        <v>74</v>
      </c>
      <c r="AQ214" t="s">
        <v>74</v>
      </c>
      <c r="AR214" t="s">
        <v>1917</v>
      </c>
      <c r="AS214" t="s">
        <v>1918</v>
      </c>
      <c r="AT214" t="s">
        <v>74</v>
      </c>
      <c r="AU214">
        <v>1990</v>
      </c>
      <c r="AV214">
        <v>33</v>
      </c>
      <c r="AW214">
        <v>3</v>
      </c>
      <c r="AX214" t="s">
        <v>74</v>
      </c>
      <c r="AY214" t="s">
        <v>74</v>
      </c>
      <c r="AZ214" t="s">
        <v>74</v>
      </c>
      <c r="BA214" t="s">
        <v>74</v>
      </c>
      <c r="BB214">
        <v>401</v>
      </c>
      <c r="BC214">
        <v>404</v>
      </c>
      <c r="BD214" t="s">
        <v>74</v>
      </c>
      <c r="BE214" t="s">
        <v>1932</v>
      </c>
      <c r="BF214" t="str">
        <f>HYPERLINK("http://dx.doi.org/10.1080/00288306.1990.10425696","http://dx.doi.org/10.1080/00288306.1990.10425696")</f>
        <v>http://dx.doi.org/10.1080/00288306.1990.10425696</v>
      </c>
      <c r="BG214" t="s">
        <v>74</v>
      </c>
      <c r="BH214" t="s">
        <v>74</v>
      </c>
      <c r="BI214">
        <v>4</v>
      </c>
      <c r="BJ214" t="s">
        <v>1920</v>
      </c>
      <c r="BK214" t="s">
        <v>92</v>
      </c>
      <c r="BL214" t="s">
        <v>93</v>
      </c>
      <c r="BM214" t="s">
        <v>1933</v>
      </c>
      <c r="BN214" t="s">
        <v>74</v>
      </c>
      <c r="BO214" t="s">
        <v>74</v>
      </c>
      <c r="BP214" t="s">
        <v>74</v>
      </c>
      <c r="BQ214" t="s">
        <v>74</v>
      </c>
      <c r="BR214" t="s">
        <v>95</v>
      </c>
      <c r="BS214" t="s">
        <v>1934</v>
      </c>
      <c r="BT214" t="str">
        <f>HYPERLINK("https%3A%2F%2Fwww.webofscience.com%2Fwos%2Fwoscc%2Ffull-record%2FWOS:A1990FA90500001","View Full Record in Web of Science")</f>
        <v>View Full Record in Web of Science</v>
      </c>
    </row>
    <row r="215" spans="1:72" x14ac:dyDescent="0.15">
      <c r="A215" t="s">
        <v>72</v>
      </c>
      <c r="B215" t="s">
        <v>1935</v>
      </c>
      <c r="C215" t="s">
        <v>74</v>
      </c>
      <c r="D215" t="s">
        <v>74</v>
      </c>
      <c r="E215" t="s">
        <v>74</v>
      </c>
      <c r="F215" t="s">
        <v>1935</v>
      </c>
      <c r="G215" t="s">
        <v>74</v>
      </c>
      <c r="H215" t="s">
        <v>74</v>
      </c>
      <c r="I215" t="s">
        <v>1936</v>
      </c>
      <c r="J215" t="s">
        <v>1908</v>
      </c>
      <c r="K215" t="s">
        <v>74</v>
      </c>
      <c r="L215" t="s">
        <v>74</v>
      </c>
      <c r="M215" t="s">
        <v>77</v>
      </c>
      <c r="N215" t="s">
        <v>78</v>
      </c>
      <c r="O215" t="s">
        <v>74</v>
      </c>
      <c r="P215" t="s">
        <v>74</v>
      </c>
      <c r="Q215" t="s">
        <v>74</v>
      </c>
      <c r="R215" t="s">
        <v>74</v>
      </c>
      <c r="S215" t="s">
        <v>74</v>
      </c>
      <c r="T215" t="s">
        <v>1937</v>
      </c>
      <c r="U215" t="s">
        <v>1938</v>
      </c>
      <c r="V215" t="s">
        <v>1939</v>
      </c>
      <c r="W215" t="s">
        <v>1940</v>
      </c>
      <c r="X215" t="s">
        <v>1941</v>
      </c>
      <c r="Y215" t="s">
        <v>74</v>
      </c>
      <c r="Z215" t="s">
        <v>74</v>
      </c>
      <c r="AA215" t="s">
        <v>74</v>
      </c>
      <c r="AB215" t="s">
        <v>74</v>
      </c>
      <c r="AC215" t="s">
        <v>74</v>
      </c>
      <c r="AD215" t="s">
        <v>74</v>
      </c>
      <c r="AE215" t="s">
        <v>74</v>
      </c>
      <c r="AF215" t="s">
        <v>74</v>
      </c>
      <c r="AG215">
        <v>32</v>
      </c>
      <c r="AH215">
        <v>13</v>
      </c>
      <c r="AI215">
        <v>14</v>
      </c>
      <c r="AJ215">
        <v>0</v>
      </c>
      <c r="AK215">
        <v>3</v>
      </c>
      <c r="AL215" t="s">
        <v>1929</v>
      </c>
      <c r="AM215" t="s">
        <v>1930</v>
      </c>
      <c r="AN215" t="s">
        <v>1931</v>
      </c>
      <c r="AO215" t="s">
        <v>1916</v>
      </c>
      <c r="AP215" t="s">
        <v>74</v>
      </c>
      <c r="AQ215" t="s">
        <v>74</v>
      </c>
      <c r="AR215" t="s">
        <v>1917</v>
      </c>
      <c r="AS215" t="s">
        <v>1918</v>
      </c>
      <c r="AT215" t="s">
        <v>74</v>
      </c>
      <c r="AU215">
        <v>1990</v>
      </c>
      <c r="AV215">
        <v>33</v>
      </c>
      <c r="AW215">
        <v>4</v>
      </c>
      <c r="AX215" t="s">
        <v>74</v>
      </c>
      <c r="AY215" t="s">
        <v>74</v>
      </c>
      <c r="AZ215" t="s">
        <v>74</v>
      </c>
      <c r="BA215" t="s">
        <v>74</v>
      </c>
      <c r="BB215">
        <v>579</v>
      </c>
      <c r="BC215">
        <v>584</v>
      </c>
      <c r="BD215" t="s">
        <v>74</v>
      </c>
      <c r="BE215" t="s">
        <v>1942</v>
      </c>
      <c r="BF215" t="str">
        <f>HYPERLINK("http://dx.doi.org/10.1080/00288306.1990.10421376","http://dx.doi.org/10.1080/00288306.1990.10421376")</f>
        <v>http://dx.doi.org/10.1080/00288306.1990.10421376</v>
      </c>
      <c r="BG215" t="s">
        <v>74</v>
      </c>
      <c r="BH215" t="s">
        <v>74</v>
      </c>
      <c r="BI215">
        <v>6</v>
      </c>
      <c r="BJ215" t="s">
        <v>1920</v>
      </c>
      <c r="BK215" t="s">
        <v>92</v>
      </c>
      <c r="BL215" t="s">
        <v>93</v>
      </c>
      <c r="BM215" t="s">
        <v>1943</v>
      </c>
      <c r="BN215" t="s">
        <v>74</v>
      </c>
      <c r="BO215" t="s">
        <v>74</v>
      </c>
      <c r="BP215" t="s">
        <v>74</v>
      </c>
      <c r="BQ215" t="s">
        <v>74</v>
      </c>
      <c r="BR215" t="s">
        <v>95</v>
      </c>
      <c r="BS215" t="s">
        <v>1944</v>
      </c>
      <c r="BT215" t="str">
        <f>HYPERLINK("https%3A%2F%2Fwww.webofscience.com%2Fwos%2Fwoscc%2Ffull-record%2FWOS:A1990FA90600007","View Full Record in Web of Science")</f>
        <v>View Full Record in Web of Science</v>
      </c>
    </row>
    <row r="216" spans="1:72" x14ac:dyDescent="0.15">
      <c r="A216" t="s">
        <v>72</v>
      </c>
      <c r="B216" t="s">
        <v>1945</v>
      </c>
      <c r="C216" t="s">
        <v>74</v>
      </c>
      <c r="D216" t="s">
        <v>74</v>
      </c>
      <c r="E216" t="s">
        <v>74</v>
      </c>
      <c r="F216" t="s">
        <v>1945</v>
      </c>
      <c r="G216" t="s">
        <v>74</v>
      </c>
      <c r="H216" t="s">
        <v>74</v>
      </c>
      <c r="I216" t="s">
        <v>1946</v>
      </c>
      <c r="J216" t="s">
        <v>1947</v>
      </c>
      <c r="K216" t="s">
        <v>74</v>
      </c>
      <c r="L216" t="s">
        <v>74</v>
      </c>
      <c r="M216" t="s">
        <v>77</v>
      </c>
      <c r="N216" t="s">
        <v>414</v>
      </c>
      <c r="O216" t="s">
        <v>74</v>
      </c>
      <c r="P216" t="s">
        <v>74</v>
      </c>
      <c r="Q216" t="s">
        <v>74</v>
      </c>
      <c r="R216" t="s">
        <v>74</v>
      </c>
      <c r="S216" t="s">
        <v>74</v>
      </c>
      <c r="T216" t="s">
        <v>1948</v>
      </c>
      <c r="U216" t="s">
        <v>74</v>
      </c>
      <c r="V216" t="s">
        <v>1949</v>
      </c>
      <c r="W216" t="s">
        <v>74</v>
      </c>
      <c r="X216" t="s">
        <v>74</v>
      </c>
      <c r="Y216" t="s">
        <v>1950</v>
      </c>
      <c r="Z216" t="s">
        <v>74</v>
      </c>
      <c r="AA216" t="s">
        <v>74</v>
      </c>
      <c r="AB216" t="s">
        <v>74</v>
      </c>
      <c r="AC216" t="s">
        <v>74</v>
      </c>
      <c r="AD216" t="s">
        <v>74</v>
      </c>
      <c r="AE216" t="s">
        <v>74</v>
      </c>
      <c r="AF216" t="s">
        <v>74</v>
      </c>
      <c r="AG216">
        <v>0</v>
      </c>
      <c r="AH216">
        <v>12</v>
      </c>
      <c r="AI216">
        <v>14</v>
      </c>
      <c r="AJ216">
        <v>0</v>
      </c>
      <c r="AK216">
        <v>6</v>
      </c>
      <c r="AL216" t="s">
        <v>1929</v>
      </c>
      <c r="AM216" t="s">
        <v>1930</v>
      </c>
      <c r="AN216" t="s">
        <v>1931</v>
      </c>
      <c r="AO216" t="s">
        <v>1951</v>
      </c>
      <c r="AP216" t="s">
        <v>74</v>
      </c>
      <c r="AQ216" t="s">
        <v>74</v>
      </c>
      <c r="AR216" t="s">
        <v>1952</v>
      </c>
      <c r="AS216" t="s">
        <v>1953</v>
      </c>
      <c r="AT216" t="s">
        <v>74</v>
      </c>
      <c r="AU216">
        <v>1990</v>
      </c>
      <c r="AV216">
        <v>24</v>
      </c>
      <c r="AW216">
        <v>4</v>
      </c>
      <c r="AX216" t="s">
        <v>74</v>
      </c>
      <c r="AY216" t="s">
        <v>74</v>
      </c>
      <c r="AZ216" t="s">
        <v>74</v>
      </c>
      <c r="BA216" t="s">
        <v>74</v>
      </c>
      <c r="BB216">
        <v>499</v>
      </c>
      <c r="BC216">
        <v>502</v>
      </c>
      <c r="BD216" t="s">
        <v>74</v>
      </c>
      <c r="BE216" t="s">
        <v>1954</v>
      </c>
      <c r="BF216" t="str">
        <f>HYPERLINK("http://dx.doi.org/10.1080/00288330.1990.9516441","http://dx.doi.org/10.1080/00288330.1990.9516441")</f>
        <v>http://dx.doi.org/10.1080/00288330.1990.9516441</v>
      </c>
      <c r="BG216" t="s">
        <v>74</v>
      </c>
      <c r="BH216" t="s">
        <v>74</v>
      </c>
      <c r="BI216">
        <v>4</v>
      </c>
      <c r="BJ216" t="s">
        <v>907</v>
      </c>
      <c r="BK216" t="s">
        <v>92</v>
      </c>
      <c r="BL216" t="s">
        <v>907</v>
      </c>
      <c r="BM216" t="s">
        <v>1955</v>
      </c>
      <c r="BN216" t="s">
        <v>74</v>
      </c>
      <c r="BO216" t="s">
        <v>74</v>
      </c>
      <c r="BP216" t="s">
        <v>74</v>
      </c>
      <c r="BQ216" t="s">
        <v>74</v>
      </c>
      <c r="BR216" t="s">
        <v>95</v>
      </c>
      <c r="BS216" t="s">
        <v>1956</v>
      </c>
      <c r="BT216" t="str">
        <f>HYPERLINK("https%3A%2F%2Fwww.webofscience.com%2Fwos%2Fwoscc%2Ffull-record%2FWOS:A1990EZ61300007","View Full Record in Web of Science")</f>
        <v>View Full Record in Web of Science</v>
      </c>
    </row>
    <row r="217" spans="1:72" x14ac:dyDescent="0.15">
      <c r="A217" t="s">
        <v>72</v>
      </c>
      <c r="B217" t="s">
        <v>1957</v>
      </c>
      <c r="C217" t="s">
        <v>74</v>
      </c>
      <c r="D217" t="s">
        <v>74</v>
      </c>
      <c r="E217" t="s">
        <v>74</v>
      </c>
      <c r="F217" t="s">
        <v>1957</v>
      </c>
      <c r="G217" t="s">
        <v>74</v>
      </c>
      <c r="H217" t="s">
        <v>74</v>
      </c>
      <c r="I217" t="s">
        <v>1958</v>
      </c>
      <c r="J217" t="s">
        <v>1959</v>
      </c>
      <c r="K217" t="s">
        <v>74</v>
      </c>
      <c r="L217" t="s">
        <v>74</v>
      </c>
      <c r="M217" t="s">
        <v>77</v>
      </c>
      <c r="N217" t="s">
        <v>689</v>
      </c>
      <c r="O217" t="s">
        <v>74</v>
      </c>
      <c r="P217" t="s">
        <v>74</v>
      </c>
      <c r="Q217" t="s">
        <v>74</v>
      </c>
      <c r="R217" t="s">
        <v>74</v>
      </c>
      <c r="S217" t="s">
        <v>74</v>
      </c>
      <c r="T217" t="s">
        <v>74</v>
      </c>
      <c r="U217" t="s">
        <v>74</v>
      </c>
      <c r="V217" t="s">
        <v>74</v>
      </c>
      <c r="W217" t="s">
        <v>74</v>
      </c>
      <c r="X217" t="s">
        <v>74</v>
      </c>
      <c r="Y217" t="s">
        <v>1960</v>
      </c>
      <c r="Z217" t="s">
        <v>74</v>
      </c>
      <c r="AA217" t="s">
        <v>1961</v>
      </c>
      <c r="AB217" t="s">
        <v>74</v>
      </c>
      <c r="AC217" t="s">
        <v>74</v>
      </c>
      <c r="AD217" t="s">
        <v>74</v>
      </c>
      <c r="AE217" t="s">
        <v>74</v>
      </c>
      <c r="AF217" t="s">
        <v>74</v>
      </c>
      <c r="AG217">
        <v>0</v>
      </c>
      <c r="AH217">
        <v>28</v>
      </c>
      <c r="AI217">
        <v>35</v>
      </c>
      <c r="AJ217">
        <v>0</v>
      </c>
      <c r="AK217">
        <v>0</v>
      </c>
      <c r="AL217" t="s">
        <v>1962</v>
      </c>
      <c r="AM217" t="s">
        <v>1963</v>
      </c>
      <c r="AN217" t="s">
        <v>1964</v>
      </c>
      <c r="AO217" t="s">
        <v>1965</v>
      </c>
      <c r="AP217" t="s">
        <v>74</v>
      </c>
      <c r="AQ217" t="s">
        <v>74</v>
      </c>
      <c r="AR217" t="s">
        <v>1966</v>
      </c>
      <c r="AS217" t="s">
        <v>1967</v>
      </c>
      <c r="AT217" t="s">
        <v>74</v>
      </c>
      <c r="AU217">
        <v>1990</v>
      </c>
      <c r="AV217">
        <v>21</v>
      </c>
      <c r="AW217">
        <v>2</v>
      </c>
      <c r="AX217" t="s">
        <v>74</v>
      </c>
      <c r="AY217" t="s">
        <v>74</v>
      </c>
      <c r="AZ217" t="s">
        <v>74</v>
      </c>
      <c r="BA217" t="s">
        <v>74</v>
      </c>
      <c r="BB217">
        <v>75</v>
      </c>
      <c r="BC217">
        <v>103</v>
      </c>
      <c r="BD217" t="s">
        <v>74</v>
      </c>
      <c r="BE217" t="s">
        <v>74</v>
      </c>
      <c r="BF217" t="s">
        <v>74</v>
      </c>
      <c r="BG217" t="s">
        <v>74</v>
      </c>
      <c r="BH217" t="s">
        <v>74</v>
      </c>
      <c r="BI217">
        <v>29</v>
      </c>
      <c r="BJ217" t="s">
        <v>93</v>
      </c>
      <c r="BK217" t="s">
        <v>92</v>
      </c>
      <c r="BL217" t="s">
        <v>93</v>
      </c>
      <c r="BM217" t="s">
        <v>1968</v>
      </c>
      <c r="BN217" t="s">
        <v>74</v>
      </c>
      <c r="BO217" t="s">
        <v>74</v>
      </c>
      <c r="BP217" t="s">
        <v>74</v>
      </c>
      <c r="BQ217" t="s">
        <v>74</v>
      </c>
      <c r="BR217" t="s">
        <v>95</v>
      </c>
      <c r="BS217" t="s">
        <v>1969</v>
      </c>
      <c r="BT217" t="str">
        <f>HYPERLINK("https%3A%2F%2Fwww.webofscience.com%2Fwos%2Fwoscc%2Ffull-record%2FWOS:A1990CK38800001","View Full Record in Web of Science")</f>
        <v>View Full Record in Web of Science</v>
      </c>
    </row>
    <row r="218" spans="1:72" x14ac:dyDescent="0.15">
      <c r="A218" t="s">
        <v>72</v>
      </c>
      <c r="B218" t="s">
        <v>1970</v>
      </c>
      <c r="C218" t="s">
        <v>74</v>
      </c>
      <c r="D218" t="s">
        <v>74</v>
      </c>
      <c r="E218" t="s">
        <v>74</v>
      </c>
      <c r="F218" t="s">
        <v>1970</v>
      </c>
      <c r="G218" t="s">
        <v>74</v>
      </c>
      <c r="H218" t="s">
        <v>74</v>
      </c>
      <c r="I218" t="s">
        <v>1971</v>
      </c>
      <c r="J218" t="s">
        <v>1959</v>
      </c>
      <c r="K218" t="s">
        <v>74</v>
      </c>
      <c r="L218" t="s">
        <v>74</v>
      </c>
      <c r="M218" t="s">
        <v>77</v>
      </c>
      <c r="N218" t="s">
        <v>689</v>
      </c>
      <c r="O218" t="s">
        <v>74</v>
      </c>
      <c r="P218" t="s">
        <v>74</v>
      </c>
      <c r="Q218" t="s">
        <v>74</v>
      </c>
      <c r="R218" t="s">
        <v>74</v>
      </c>
      <c r="S218" t="s">
        <v>74</v>
      </c>
      <c r="T218" t="s">
        <v>74</v>
      </c>
      <c r="U218" t="s">
        <v>74</v>
      </c>
      <c r="V218" t="s">
        <v>74</v>
      </c>
      <c r="W218" t="s">
        <v>74</v>
      </c>
      <c r="X218" t="s">
        <v>74</v>
      </c>
      <c r="Y218" t="s">
        <v>1960</v>
      </c>
      <c r="Z218" t="s">
        <v>74</v>
      </c>
      <c r="AA218" t="s">
        <v>1961</v>
      </c>
      <c r="AB218" t="s">
        <v>74</v>
      </c>
      <c r="AC218" t="s">
        <v>74</v>
      </c>
      <c r="AD218" t="s">
        <v>74</v>
      </c>
      <c r="AE218" t="s">
        <v>74</v>
      </c>
      <c r="AF218" t="s">
        <v>74</v>
      </c>
      <c r="AG218">
        <v>0</v>
      </c>
      <c r="AH218">
        <v>16</v>
      </c>
      <c r="AI218">
        <v>19</v>
      </c>
      <c r="AJ218">
        <v>0</v>
      </c>
      <c r="AK218">
        <v>0</v>
      </c>
      <c r="AL218" t="s">
        <v>1962</v>
      </c>
      <c r="AM218" t="s">
        <v>1963</v>
      </c>
      <c r="AN218" t="s">
        <v>1964</v>
      </c>
      <c r="AO218" t="s">
        <v>1965</v>
      </c>
      <c r="AP218" t="s">
        <v>74</v>
      </c>
      <c r="AQ218" t="s">
        <v>74</v>
      </c>
      <c r="AR218" t="s">
        <v>1966</v>
      </c>
      <c r="AS218" t="s">
        <v>1967</v>
      </c>
      <c r="AT218" t="s">
        <v>74</v>
      </c>
      <c r="AU218">
        <v>1990</v>
      </c>
      <c r="AV218">
        <v>21</v>
      </c>
      <c r="AW218">
        <v>2</v>
      </c>
      <c r="AX218" t="s">
        <v>74</v>
      </c>
      <c r="AY218" t="s">
        <v>74</v>
      </c>
      <c r="AZ218" t="s">
        <v>74</v>
      </c>
      <c r="BA218" t="s">
        <v>74</v>
      </c>
      <c r="BB218">
        <v>105</v>
      </c>
      <c r="BC218">
        <v>128</v>
      </c>
      <c r="BD218" t="s">
        <v>74</v>
      </c>
      <c r="BE218" t="s">
        <v>74</v>
      </c>
      <c r="BF218" t="s">
        <v>74</v>
      </c>
      <c r="BG218" t="s">
        <v>74</v>
      </c>
      <c r="BH218" t="s">
        <v>74</v>
      </c>
      <c r="BI218">
        <v>24</v>
      </c>
      <c r="BJ218" t="s">
        <v>93</v>
      </c>
      <c r="BK218" t="s">
        <v>92</v>
      </c>
      <c r="BL218" t="s">
        <v>93</v>
      </c>
      <c r="BM218" t="s">
        <v>1968</v>
      </c>
      <c r="BN218" t="s">
        <v>74</v>
      </c>
      <c r="BO218" t="s">
        <v>74</v>
      </c>
      <c r="BP218" t="s">
        <v>74</v>
      </c>
      <c r="BQ218" t="s">
        <v>74</v>
      </c>
      <c r="BR218" t="s">
        <v>95</v>
      </c>
      <c r="BS218" t="s">
        <v>1972</v>
      </c>
      <c r="BT218" t="str">
        <f>HYPERLINK("https%3A%2F%2Fwww.webofscience.com%2Fwos%2Fwoscc%2Ffull-record%2FWOS:A1990CK38800002","View Full Record in Web of Science")</f>
        <v>View Full Record in Web of Science</v>
      </c>
    </row>
    <row r="219" spans="1:72" x14ac:dyDescent="0.15">
      <c r="A219" t="s">
        <v>72</v>
      </c>
      <c r="B219" t="s">
        <v>1973</v>
      </c>
      <c r="C219" t="s">
        <v>74</v>
      </c>
      <c r="D219" t="s">
        <v>74</v>
      </c>
      <c r="E219" t="s">
        <v>74</v>
      </c>
      <c r="F219" t="s">
        <v>1973</v>
      </c>
      <c r="G219" t="s">
        <v>74</v>
      </c>
      <c r="H219" t="s">
        <v>74</v>
      </c>
      <c r="I219" t="s">
        <v>1974</v>
      </c>
      <c r="J219" t="s">
        <v>1959</v>
      </c>
      <c r="K219" t="s">
        <v>74</v>
      </c>
      <c r="L219" t="s">
        <v>74</v>
      </c>
      <c r="M219" t="s">
        <v>77</v>
      </c>
      <c r="N219" t="s">
        <v>689</v>
      </c>
      <c r="O219" t="s">
        <v>74</v>
      </c>
      <c r="P219" t="s">
        <v>74</v>
      </c>
      <c r="Q219" t="s">
        <v>74</v>
      </c>
      <c r="R219" t="s">
        <v>74</v>
      </c>
      <c r="S219" t="s">
        <v>74</v>
      </c>
      <c r="T219" t="s">
        <v>74</v>
      </c>
      <c r="U219" t="s">
        <v>74</v>
      </c>
      <c r="V219" t="s">
        <v>74</v>
      </c>
      <c r="W219" t="s">
        <v>74</v>
      </c>
      <c r="X219" t="s">
        <v>74</v>
      </c>
      <c r="Y219" t="s">
        <v>1960</v>
      </c>
      <c r="Z219" t="s">
        <v>74</v>
      </c>
      <c r="AA219" t="s">
        <v>74</v>
      </c>
      <c r="AB219" t="s">
        <v>74</v>
      </c>
      <c r="AC219" t="s">
        <v>74</v>
      </c>
      <c r="AD219" t="s">
        <v>74</v>
      </c>
      <c r="AE219" t="s">
        <v>74</v>
      </c>
      <c r="AF219" t="s">
        <v>74</v>
      </c>
      <c r="AG219">
        <v>0</v>
      </c>
      <c r="AH219">
        <v>13</v>
      </c>
      <c r="AI219">
        <v>15</v>
      </c>
      <c r="AJ219">
        <v>0</v>
      </c>
      <c r="AK219">
        <v>0</v>
      </c>
      <c r="AL219" t="s">
        <v>1962</v>
      </c>
      <c r="AM219" t="s">
        <v>1963</v>
      </c>
      <c r="AN219" t="s">
        <v>1964</v>
      </c>
      <c r="AO219" t="s">
        <v>1965</v>
      </c>
      <c r="AP219" t="s">
        <v>74</v>
      </c>
      <c r="AQ219" t="s">
        <v>74</v>
      </c>
      <c r="AR219" t="s">
        <v>1966</v>
      </c>
      <c r="AS219" t="s">
        <v>1967</v>
      </c>
      <c r="AT219" t="s">
        <v>74</v>
      </c>
      <c r="AU219">
        <v>1990</v>
      </c>
      <c r="AV219">
        <v>21</v>
      </c>
      <c r="AW219">
        <v>2</v>
      </c>
      <c r="AX219" t="s">
        <v>74</v>
      </c>
      <c r="AY219" t="s">
        <v>74</v>
      </c>
      <c r="AZ219" t="s">
        <v>74</v>
      </c>
      <c r="BA219" t="s">
        <v>74</v>
      </c>
      <c r="BB219">
        <v>129</v>
      </c>
      <c r="BC219">
        <v>147</v>
      </c>
      <c r="BD219" t="s">
        <v>74</v>
      </c>
      <c r="BE219" t="s">
        <v>74</v>
      </c>
      <c r="BF219" t="s">
        <v>74</v>
      </c>
      <c r="BG219" t="s">
        <v>74</v>
      </c>
      <c r="BH219" t="s">
        <v>74</v>
      </c>
      <c r="BI219">
        <v>19</v>
      </c>
      <c r="BJ219" t="s">
        <v>93</v>
      </c>
      <c r="BK219" t="s">
        <v>92</v>
      </c>
      <c r="BL219" t="s">
        <v>93</v>
      </c>
      <c r="BM219" t="s">
        <v>1968</v>
      </c>
      <c r="BN219" t="s">
        <v>74</v>
      </c>
      <c r="BO219" t="s">
        <v>74</v>
      </c>
      <c r="BP219" t="s">
        <v>74</v>
      </c>
      <c r="BQ219" t="s">
        <v>74</v>
      </c>
      <c r="BR219" t="s">
        <v>95</v>
      </c>
      <c r="BS219" t="s">
        <v>1975</v>
      </c>
      <c r="BT219" t="str">
        <f>HYPERLINK("https%3A%2F%2Fwww.webofscience.com%2Fwos%2Fwoscc%2Ffull-record%2FWOS:A1990CK38800003","View Full Record in Web of Science")</f>
        <v>View Full Record in Web of Science</v>
      </c>
    </row>
    <row r="220" spans="1:72" x14ac:dyDescent="0.15">
      <c r="A220" t="s">
        <v>569</v>
      </c>
      <c r="B220" t="s">
        <v>1976</v>
      </c>
      <c r="C220" t="s">
        <v>74</v>
      </c>
      <c r="D220" t="s">
        <v>74</v>
      </c>
      <c r="E220" t="s">
        <v>1977</v>
      </c>
      <c r="F220" t="s">
        <v>1976</v>
      </c>
      <c r="G220" t="s">
        <v>74</v>
      </c>
      <c r="H220" t="s">
        <v>74</v>
      </c>
      <c r="I220" t="s">
        <v>1978</v>
      </c>
      <c r="J220" t="s">
        <v>1979</v>
      </c>
      <c r="K220" t="s">
        <v>74</v>
      </c>
      <c r="L220" t="s">
        <v>74</v>
      </c>
      <c r="M220" t="s">
        <v>77</v>
      </c>
      <c r="N220" t="s">
        <v>575</v>
      </c>
      <c r="O220" t="s">
        <v>1980</v>
      </c>
      <c r="P220" t="s">
        <v>1981</v>
      </c>
      <c r="Q220" t="s">
        <v>1982</v>
      </c>
      <c r="R220" t="s">
        <v>74</v>
      </c>
      <c r="S220" t="s">
        <v>74</v>
      </c>
      <c r="T220" t="s">
        <v>74</v>
      </c>
      <c r="U220" t="s">
        <v>74</v>
      </c>
      <c r="V220" t="s">
        <v>74</v>
      </c>
      <c r="W220" t="s">
        <v>74</v>
      </c>
      <c r="X220" t="s">
        <v>74</v>
      </c>
      <c r="Y220" t="s">
        <v>74</v>
      </c>
      <c r="Z220" t="s">
        <v>74</v>
      </c>
      <c r="AA220" t="s">
        <v>74</v>
      </c>
      <c r="AB220" t="s">
        <v>74</v>
      </c>
      <c r="AC220" t="s">
        <v>74</v>
      </c>
      <c r="AD220" t="s">
        <v>74</v>
      </c>
      <c r="AE220" t="s">
        <v>74</v>
      </c>
      <c r="AF220" t="s">
        <v>74</v>
      </c>
      <c r="AG220">
        <v>0</v>
      </c>
      <c r="AH220">
        <v>1</v>
      </c>
      <c r="AI220">
        <v>1</v>
      </c>
      <c r="AJ220">
        <v>0</v>
      </c>
      <c r="AK220">
        <v>0</v>
      </c>
      <c r="AL220" t="s">
        <v>188</v>
      </c>
      <c r="AM220" t="s">
        <v>189</v>
      </c>
      <c r="AN220" t="s">
        <v>189</v>
      </c>
      <c r="AO220" t="s">
        <v>74</v>
      </c>
      <c r="AP220" t="s">
        <v>74</v>
      </c>
      <c r="AQ220" t="s">
        <v>74</v>
      </c>
      <c r="AR220" t="s">
        <v>74</v>
      </c>
      <c r="AS220" t="s">
        <v>74</v>
      </c>
      <c r="AT220" t="s">
        <v>74</v>
      </c>
      <c r="AU220">
        <v>1990</v>
      </c>
      <c r="AV220" t="s">
        <v>74</v>
      </c>
      <c r="AW220" t="s">
        <v>74</v>
      </c>
      <c r="AX220" t="s">
        <v>74</v>
      </c>
      <c r="AY220" t="s">
        <v>74</v>
      </c>
      <c r="AZ220" t="s">
        <v>74</v>
      </c>
      <c r="BA220" t="s">
        <v>74</v>
      </c>
      <c r="BB220">
        <v>334</v>
      </c>
      <c r="BC220">
        <v>336</v>
      </c>
      <c r="BD220" t="s">
        <v>74</v>
      </c>
      <c r="BE220" t="s">
        <v>74</v>
      </c>
      <c r="BF220" t="s">
        <v>74</v>
      </c>
      <c r="BG220" t="s">
        <v>74</v>
      </c>
      <c r="BH220" t="s">
        <v>74</v>
      </c>
      <c r="BI220">
        <v>3</v>
      </c>
      <c r="BJ220" t="s">
        <v>330</v>
      </c>
      <c r="BK220" t="s">
        <v>583</v>
      </c>
      <c r="BL220" t="s">
        <v>330</v>
      </c>
      <c r="BM220" t="s">
        <v>1983</v>
      </c>
      <c r="BN220" t="s">
        <v>74</v>
      </c>
      <c r="BO220" t="s">
        <v>74</v>
      </c>
      <c r="BP220" t="s">
        <v>74</v>
      </c>
      <c r="BQ220" t="s">
        <v>74</v>
      </c>
      <c r="BR220" t="s">
        <v>95</v>
      </c>
      <c r="BS220" t="s">
        <v>1984</v>
      </c>
      <c r="BT220" t="str">
        <f>HYPERLINK("https%3A%2F%2Fwww.webofscience.com%2Fwos%2Fwoscc%2Ffull-record%2FWOS:A1990BS91G00090","View Full Record in Web of Science")</f>
        <v>View Full Record in Web of Science</v>
      </c>
    </row>
    <row r="221" spans="1:72" x14ac:dyDescent="0.15">
      <c r="A221" t="s">
        <v>72</v>
      </c>
      <c r="B221" t="s">
        <v>1985</v>
      </c>
      <c r="C221" t="s">
        <v>74</v>
      </c>
      <c r="D221" t="s">
        <v>74</v>
      </c>
      <c r="E221" t="s">
        <v>74</v>
      </c>
      <c r="F221" t="s">
        <v>1985</v>
      </c>
      <c r="G221" t="s">
        <v>74</v>
      </c>
      <c r="H221" t="s">
        <v>74</v>
      </c>
      <c r="I221" t="s">
        <v>1986</v>
      </c>
      <c r="J221" t="s">
        <v>1987</v>
      </c>
      <c r="K221" t="s">
        <v>74</v>
      </c>
      <c r="L221" t="s">
        <v>74</v>
      </c>
      <c r="M221" t="s">
        <v>77</v>
      </c>
      <c r="N221" t="s">
        <v>78</v>
      </c>
      <c r="O221" t="s">
        <v>74</v>
      </c>
      <c r="P221" t="s">
        <v>74</v>
      </c>
      <c r="Q221" t="s">
        <v>74</v>
      </c>
      <c r="R221" t="s">
        <v>74</v>
      </c>
      <c r="S221" t="s">
        <v>74</v>
      </c>
      <c r="T221" t="s">
        <v>74</v>
      </c>
      <c r="U221" t="s">
        <v>74</v>
      </c>
      <c r="V221" t="s">
        <v>74</v>
      </c>
      <c r="W221" t="s">
        <v>74</v>
      </c>
      <c r="X221" t="s">
        <v>74</v>
      </c>
      <c r="Y221" t="s">
        <v>1988</v>
      </c>
      <c r="Z221" t="s">
        <v>74</v>
      </c>
      <c r="AA221" t="s">
        <v>74</v>
      </c>
      <c r="AB221" t="s">
        <v>74</v>
      </c>
      <c r="AC221" t="s">
        <v>74</v>
      </c>
      <c r="AD221" t="s">
        <v>74</v>
      </c>
      <c r="AE221" t="s">
        <v>74</v>
      </c>
      <c r="AF221" t="s">
        <v>74</v>
      </c>
      <c r="AG221">
        <v>15</v>
      </c>
      <c r="AH221">
        <v>2</v>
      </c>
      <c r="AI221">
        <v>2</v>
      </c>
      <c r="AJ221">
        <v>0</v>
      </c>
      <c r="AK221">
        <v>1</v>
      </c>
      <c r="AL221" t="s">
        <v>1989</v>
      </c>
      <c r="AM221" t="s">
        <v>1210</v>
      </c>
      <c r="AN221" t="s">
        <v>1990</v>
      </c>
      <c r="AO221" t="s">
        <v>1991</v>
      </c>
      <c r="AP221" t="s">
        <v>74</v>
      </c>
      <c r="AQ221" t="s">
        <v>74</v>
      </c>
      <c r="AR221" t="s">
        <v>1992</v>
      </c>
      <c r="AS221" t="s">
        <v>1993</v>
      </c>
      <c r="AT221" t="s">
        <v>945</v>
      </c>
      <c r="AU221">
        <v>1990</v>
      </c>
      <c r="AV221">
        <v>56</v>
      </c>
      <c r="AW221">
        <v>1</v>
      </c>
      <c r="AX221" t="s">
        <v>74</v>
      </c>
      <c r="AY221" t="s">
        <v>74</v>
      </c>
      <c r="AZ221" t="s">
        <v>74</v>
      </c>
      <c r="BA221" t="s">
        <v>74</v>
      </c>
      <c r="BB221">
        <v>61</v>
      </c>
      <c r="BC221">
        <v>65</v>
      </c>
      <c r="BD221" t="s">
        <v>74</v>
      </c>
      <c r="BE221" t="s">
        <v>74</v>
      </c>
      <c r="BF221" t="s">
        <v>74</v>
      </c>
      <c r="BG221" t="s">
        <v>74</v>
      </c>
      <c r="BH221" t="s">
        <v>74</v>
      </c>
      <c r="BI221">
        <v>5</v>
      </c>
      <c r="BJ221" t="s">
        <v>1136</v>
      </c>
      <c r="BK221" t="s">
        <v>92</v>
      </c>
      <c r="BL221" t="s">
        <v>1136</v>
      </c>
      <c r="BM221" t="s">
        <v>1994</v>
      </c>
      <c r="BN221" t="s">
        <v>74</v>
      </c>
      <c r="BO221" t="s">
        <v>74</v>
      </c>
      <c r="BP221" t="s">
        <v>74</v>
      </c>
      <c r="BQ221" t="s">
        <v>74</v>
      </c>
      <c r="BR221" t="s">
        <v>95</v>
      </c>
      <c r="BS221" t="s">
        <v>1995</v>
      </c>
      <c r="BT221" t="str">
        <f>HYPERLINK("https%3A%2F%2Fwww.webofscience.com%2Fwos%2Fwoscc%2Ffull-record%2FWOS:A1990CW08500011","View Full Record in Web of Science")</f>
        <v>View Full Record in Web of Science</v>
      </c>
    </row>
    <row r="222" spans="1:72" x14ac:dyDescent="0.15">
      <c r="A222" t="s">
        <v>72</v>
      </c>
      <c r="B222" t="s">
        <v>1996</v>
      </c>
      <c r="C222" t="s">
        <v>74</v>
      </c>
      <c r="D222" t="s">
        <v>74</v>
      </c>
      <c r="E222" t="s">
        <v>74</v>
      </c>
      <c r="F222" t="s">
        <v>1996</v>
      </c>
      <c r="G222" t="s">
        <v>74</v>
      </c>
      <c r="H222" t="s">
        <v>74</v>
      </c>
      <c r="I222" t="s">
        <v>1997</v>
      </c>
      <c r="J222" t="s">
        <v>1998</v>
      </c>
      <c r="K222" t="s">
        <v>74</v>
      </c>
      <c r="L222" t="s">
        <v>74</v>
      </c>
      <c r="M222" t="s">
        <v>77</v>
      </c>
      <c r="N222" t="s">
        <v>78</v>
      </c>
      <c r="O222" t="s">
        <v>74</v>
      </c>
      <c r="P222" t="s">
        <v>74</v>
      </c>
      <c r="Q222" t="s">
        <v>74</v>
      </c>
      <c r="R222" t="s">
        <v>74</v>
      </c>
      <c r="S222" t="s">
        <v>74</v>
      </c>
      <c r="T222" t="s">
        <v>74</v>
      </c>
      <c r="U222" t="s">
        <v>74</v>
      </c>
      <c r="V222" t="s">
        <v>74</v>
      </c>
      <c r="W222" t="s">
        <v>74</v>
      </c>
      <c r="X222" t="s">
        <v>74</v>
      </c>
      <c r="Y222" t="s">
        <v>1999</v>
      </c>
      <c r="Z222" t="s">
        <v>74</v>
      </c>
      <c r="AA222" t="s">
        <v>74</v>
      </c>
      <c r="AB222" t="s">
        <v>74</v>
      </c>
      <c r="AC222" t="s">
        <v>74</v>
      </c>
      <c r="AD222" t="s">
        <v>74</v>
      </c>
      <c r="AE222" t="s">
        <v>74</v>
      </c>
      <c r="AF222" t="s">
        <v>74</v>
      </c>
      <c r="AG222">
        <v>49</v>
      </c>
      <c r="AH222">
        <v>140</v>
      </c>
      <c r="AI222">
        <v>151</v>
      </c>
      <c r="AJ222">
        <v>1</v>
      </c>
      <c r="AK222">
        <v>25</v>
      </c>
      <c r="AL222" t="s">
        <v>523</v>
      </c>
      <c r="AM222" t="s">
        <v>460</v>
      </c>
      <c r="AN222" t="s">
        <v>524</v>
      </c>
      <c r="AO222" t="s">
        <v>2000</v>
      </c>
      <c r="AP222" t="s">
        <v>74</v>
      </c>
      <c r="AQ222" t="s">
        <v>74</v>
      </c>
      <c r="AR222" t="s">
        <v>1998</v>
      </c>
      <c r="AS222" t="s">
        <v>2001</v>
      </c>
      <c r="AT222" t="s">
        <v>74</v>
      </c>
      <c r="AU222">
        <v>1990</v>
      </c>
      <c r="AV222">
        <v>85</v>
      </c>
      <c r="AW222">
        <v>1</v>
      </c>
      <c r="AX222" t="s">
        <v>74</v>
      </c>
      <c r="AY222" t="s">
        <v>74</v>
      </c>
      <c r="AZ222" t="s">
        <v>74</v>
      </c>
      <c r="BA222" t="s">
        <v>74</v>
      </c>
      <c r="BB222">
        <v>14</v>
      </c>
      <c r="BC222">
        <v>24</v>
      </c>
      <c r="BD222" t="s">
        <v>74</v>
      </c>
      <c r="BE222" t="s">
        <v>2002</v>
      </c>
      <c r="BF222" t="str">
        <f>HYPERLINK("http://dx.doi.org/10.1007/BF00317338","http://dx.doi.org/10.1007/BF00317338")</f>
        <v>http://dx.doi.org/10.1007/BF00317338</v>
      </c>
      <c r="BG222" t="s">
        <v>74</v>
      </c>
      <c r="BH222" t="s">
        <v>74</v>
      </c>
      <c r="BI222">
        <v>11</v>
      </c>
      <c r="BJ222" t="s">
        <v>1197</v>
      </c>
      <c r="BK222" t="s">
        <v>92</v>
      </c>
      <c r="BL222" t="s">
        <v>1198</v>
      </c>
      <c r="BM222" t="s">
        <v>2003</v>
      </c>
      <c r="BN222">
        <v>28310950</v>
      </c>
      <c r="BO222" t="s">
        <v>74</v>
      </c>
      <c r="BP222" t="s">
        <v>74</v>
      </c>
      <c r="BQ222" t="s">
        <v>74</v>
      </c>
      <c r="BR222" t="s">
        <v>95</v>
      </c>
      <c r="BS222" t="s">
        <v>2004</v>
      </c>
      <c r="BT222" t="str">
        <f>HYPERLINK("https%3A%2F%2Fwww.webofscience.com%2Fwos%2Fwoscc%2Ffull-record%2FWOS:A1990EJ23000003","View Full Record in Web of Science")</f>
        <v>View Full Record in Web of Science</v>
      </c>
    </row>
    <row r="223" spans="1:72" x14ac:dyDescent="0.15">
      <c r="A223" t="s">
        <v>72</v>
      </c>
      <c r="B223" t="s">
        <v>2005</v>
      </c>
      <c r="C223" t="s">
        <v>74</v>
      </c>
      <c r="D223" t="s">
        <v>74</v>
      </c>
      <c r="E223" t="s">
        <v>74</v>
      </c>
      <c r="F223" t="s">
        <v>2005</v>
      </c>
      <c r="G223" t="s">
        <v>74</v>
      </c>
      <c r="H223" t="s">
        <v>74</v>
      </c>
      <c r="I223" t="s">
        <v>2006</v>
      </c>
      <c r="J223" t="s">
        <v>1998</v>
      </c>
      <c r="K223" t="s">
        <v>74</v>
      </c>
      <c r="L223" t="s">
        <v>74</v>
      </c>
      <c r="M223" t="s">
        <v>77</v>
      </c>
      <c r="N223" t="s">
        <v>78</v>
      </c>
      <c r="O223" t="s">
        <v>74</v>
      </c>
      <c r="P223" t="s">
        <v>74</v>
      </c>
      <c r="Q223" t="s">
        <v>74</v>
      </c>
      <c r="R223" t="s">
        <v>74</v>
      </c>
      <c r="S223" t="s">
        <v>74</v>
      </c>
      <c r="T223" t="s">
        <v>74</v>
      </c>
      <c r="U223" t="s">
        <v>74</v>
      </c>
      <c r="V223" t="s">
        <v>74</v>
      </c>
      <c r="W223" t="s">
        <v>2007</v>
      </c>
      <c r="X223" t="s">
        <v>2008</v>
      </c>
      <c r="Y223" t="s">
        <v>74</v>
      </c>
      <c r="Z223" t="s">
        <v>74</v>
      </c>
      <c r="AA223" t="s">
        <v>74</v>
      </c>
      <c r="AB223" t="s">
        <v>2009</v>
      </c>
      <c r="AC223" t="s">
        <v>74</v>
      </c>
      <c r="AD223" t="s">
        <v>74</v>
      </c>
      <c r="AE223" t="s">
        <v>74</v>
      </c>
      <c r="AF223" t="s">
        <v>74</v>
      </c>
      <c r="AG223">
        <v>15</v>
      </c>
      <c r="AH223">
        <v>13</v>
      </c>
      <c r="AI223">
        <v>15</v>
      </c>
      <c r="AJ223">
        <v>0</v>
      </c>
      <c r="AK223">
        <v>1</v>
      </c>
      <c r="AL223" t="s">
        <v>523</v>
      </c>
      <c r="AM223" t="s">
        <v>460</v>
      </c>
      <c r="AN223" t="s">
        <v>524</v>
      </c>
      <c r="AO223" t="s">
        <v>2000</v>
      </c>
      <c r="AP223" t="s">
        <v>74</v>
      </c>
      <c r="AQ223" t="s">
        <v>74</v>
      </c>
      <c r="AR223" t="s">
        <v>1998</v>
      </c>
      <c r="AS223" t="s">
        <v>2001</v>
      </c>
      <c r="AT223" t="s">
        <v>74</v>
      </c>
      <c r="AU223">
        <v>1990</v>
      </c>
      <c r="AV223">
        <v>83</v>
      </c>
      <c r="AW223">
        <v>1</v>
      </c>
      <c r="AX223" t="s">
        <v>74</v>
      </c>
      <c r="AY223" t="s">
        <v>74</v>
      </c>
      <c r="AZ223" t="s">
        <v>74</v>
      </c>
      <c r="BA223" t="s">
        <v>74</v>
      </c>
      <c r="BB223">
        <v>99</v>
      </c>
      <c r="BC223">
        <v>104</v>
      </c>
      <c r="BD223" t="s">
        <v>74</v>
      </c>
      <c r="BE223" t="s">
        <v>2010</v>
      </c>
      <c r="BF223" t="str">
        <f>HYPERLINK("http://dx.doi.org/10.1007/BF00324640","http://dx.doi.org/10.1007/BF00324640")</f>
        <v>http://dx.doi.org/10.1007/BF00324640</v>
      </c>
      <c r="BG223" t="s">
        <v>74</v>
      </c>
      <c r="BH223" t="s">
        <v>74</v>
      </c>
      <c r="BI223">
        <v>6</v>
      </c>
      <c r="BJ223" t="s">
        <v>1197</v>
      </c>
      <c r="BK223" t="s">
        <v>92</v>
      </c>
      <c r="BL223" t="s">
        <v>1198</v>
      </c>
      <c r="BM223" t="s">
        <v>2011</v>
      </c>
      <c r="BN223">
        <v>28313249</v>
      </c>
      <c r="BO223" t="s">
        <v>74</v>
      </c>
      <c r="BP223" t="s">
        <v>74</v>
      </c>
      <c r="BQ223" t="s">
        <v>74</v>
      </c>
      <c r="BR223" t="s">
        <v>95</v>
      </c>
      <c r="BS223" t="s">
        <v>2012</v>
      </c>
      <c r="BT223" t="str">
        <f>HYPERLINK("https%3A%2F%2Fwww.webofscience.com%2Fwos%2Fwoscc%2Ffull-record%2FWOS:A1990DE28100016","View Full Record in Web of Science")</f>
        <v>View Full Record in Web of Science</v>
      </c>
    </row>
    <row r="224" spans="1:72" x14ac:dyDescent="0.15">
      <c r="A224" t="s">
        <v>72</v>
      </c>
      <c r="B224" t="s">
        <v>2013</v>
      </c>
      <c r="C224" t="s">
        <v>74</v>
      </c>
      <c r="D224" t="s">
        <v>74</v>
      </c>
      <c r="E224" t="s">
        <v>74</v>
      </c>
      <c r="F224" t="s">
        <v>2013</v>
      </c>
      <c r="G224" t="s">
        <v>74</v>
      </c>
      <c r="H224" t="s">
        <v>74</v>
      </c>
      <c r="I224" t="s">
        <v>2014</v>
      </c>
      <c r="J224" t="s">
        <v>1998</v>
      </c>
      <c r="K224" t="s">
        <v>74</v>
      </c>
      <c r="L224" t="s">
        <v>74</v>
      </c>
      <c r="M224" t="s">
        <v>77</v>
      </c>
      <c r="N224" t="s">
        <v>78</v>
      </c>
      <c r="O224" t="s">
        <v>74</v>
      </c>
      <c r="P224" t="s">
        <v>74</v>
      </c>
      <c r="Q224" t="s">
        <v>74</v>
      </c>
      <c r="R224" t="s">
        <v>74</v>
      </c>
      <c r="S224" t="s">
        <v>74</v>
      </c>
      <c r="T224" t="s">
        <v>74</v>
      </c>
      <c r="U224" t="s">
        <v>74</v>
      </c>
      <c r="V224" t="s">
        <v>74</v>
      </c>
      <c r="W224" t="s">
        <v>2015</v>
      </c>
      <c r="X224" t="s">
        <v>2016</v>
      </c>
      <c r="Y224" t="s">
        <v>2017</v>
      </c>
      <c r="Z224" t="s">
        <v>74</v>
      </c>
      <c r="AA224" t="s">
        <v>2018</v>
      </c>
      <c r="AB224" t="s">
        <v>2019</v>
      </c>
      <c r="AC224" t="s">
        <v>74</v>
      </c>
      <c r="AD224" t="s">
        <v>74</v>
      </c>
      <c r="AE224" t="s">
        <v>74</v>
      </c>
      <c r="AF224" t="s">
        <v>74</v>
      </c>
      <c r="AG224">
        <v>18</v>
      </c>
      <c r="AH224">
        <v>32</v>
      </c>
      <c r="AI224">
        <v>32</v>
      </c>
      <c r="AJ224">
        <v>0</v>
      </c>
      <c r="AK224">
        <v>3</v>
      </c>
      <c r="AL224" t="s">
        <v>523</v>
      </c>
      <c r="AM224" t="s">
        <v>460</v>
      </c>
      <c r="AN224" t="s">
        <v>524</v>
      </c>
      <c r="AO224" t="s">
        <v>2000</v>
      </c>
      <c r="AP224" t="s">
        <v>74</v>
      </c>
      <c r="AQ224" t="s">
        <v>74</v>
      </c>
      <c r="AR224" t="s">
        <v>1998</v>
      </c>
      <c r="AS224" t="s">
        <v>2001</v>
      </c>
      <c r="AT224" t="s">
        <v>74</v>
      </c>
      <c r="AU224">
        <v>1990</v>
      </c>
      <c r="AV224">
        <v>82</v>
      </c>
      <c r="AW224">
        <v>3</v>
      </c>
      <c r="AX224" t="s">
        <v>74</v>
      </c>
      <c r="AY224" t="s">
        <v>74</v>
      </c>
      <c r="AZ224" t="s">
        <v>74</v>
      </c>
      <c r="BA224" t="s">
        <v>74</v>
      </c>
      <c r="BB224">
        <v>311</v>
      </c>
      <c r="BC224">
        <v>316</v>
      </c>
      <c r="BD224" t="s">
        <v>74</v>
      </c>
      <c r="BE224" t="s">
        <v>2020</v>
      </c>
      <c r="BF224" t="str">
        <f>HYPERLINK("http://dx.doi.org/10.1007/BF00317476","http://dx.doi.org/10.1007/BF00317476")</f>
        <v>http://dx.doi.org/10.1007/BF00317476</v>
      </c>
      <c r="BG224" t="s">
        <v>74</v>
      </c>
      <c r="BH224" t="s">
        <v>74</v>
      </c>
      <c r="BI224">
        <v>6</v>
      </c>
      <c r="BJ224" t="s">
        <v>1197</v>
      </c>
      <c r="BK224" t="s">
        <v>92</v>
      </c>
      <c r="BL224" t="s">
        <v>1198</v>
      </c>
      <c r="BM224" t="s">
        <v>2021</v>
      </c>
      <c r="BN224">
        <v>28312704</v>
      </c>
      <c r="BO224" t="s">
        <v>74</v>
      </c>
      <c r="BP224" t="s">
        <v>74</v>
      </c>
      <c r="BQ224" t="s">
        <v>74</v>
      </c>
      <c r="BR224" t="s">
        <v>95</v>
      </c>
      <c r="BS224" t="s">
        <v>2022</v>
      </c>
      <c r="BT224" t="str">
        <f>HYPERLINK("https%3A%2F%2Fwww.webofscience.com%2Fwos%2Fwoscc%2Ffull-record%2FWOS:A1990CW65400004","View Full Record in Web of Science")</f>
        <v>View Full Record in Web of Science</v>
      </c>
    </row>
    <row r="225" spans="1:72" x14ac:dyDescent="0.15">
      <c r="A225" t="s">
        <v>72</v>
      </c>
      <c r="B225" t="s">
        <v>2023</v>
      </c>
      <c r="C225" t="s">
        <v>74</v>
      </c>
      <c r="D225" t="s">
        <v>74</v>
      </c>
      <c r="E225" t="s">
        <v>74</v>
      </c>
      <c r="F225" t="s">
        <v>2023</v>
      </c>
      <c r="G225" t="s">
        <v>74</v>
      </c>
      <c r="H225" t="s">
        <v>74</v>
      </c>
      <c r="I225" t="s">
        <v>2024</v>
      </c>
      <c r="J225" t="s">
        <v>2025</v>
      </c>
      <c r="K225" t="s">
        <v>74</v>
      </c>
      <c r="L225" t="s">
        <v>74</v>
      </c>
      <c r="M225" t="s">
        <v>171</v>
      </c>
      <c r="N225" t="s">
        <v>78</v>
      </c>
      <c r="O225" t="s">
        <v>74</v>
      </c>
      <c r="P225" t="s">
        <v>74</v>
      </c>
      <c r="Q225" t="s">
        <v>74</v>
      </c>
      <c r="R225" t="s">
        <v>74</v>
      </c>
      <c r="S225" t="s">
        <v>74</v>
      </c>
      <c r="T225" t="s">
        <v>74</v>
      </c>
      <c r="U225" t="s">
        <v>74</v>
      </c>
      <c r="V225" t="s">
        <v>74</v>
      </c>
      <c r="W225" t="s">
        <v>74</v>
      </c>
      <c r="X225" t="s">
        <v>74</v>
      </c>
      <c r="Y225" t="s">
        <v>2026</v>
      </c>
      <c r="Z225" t="s">
        <v>74</v>
      </c>
      <c r="AA225" t="s">
        <v>74</v>
      </c>
      <c r="AB225" t="s">
        <v>74</v>
      </c>
      <c r="AC225" t="s">
        <v>74</v>
      </c>
      <c r="AD225" t="s">
        <v>74</v>
      </c>
      <c r="AE225" t="s">
        <v>74</v>
      </c>
      <c r="AF225" t="s">
        <v>74</v>
      </c>
      <c r="AG225">
        <v>17</v>
      </c>
      <c r="AH225">
        <v>0</v>
      </c>
      <c r="AI225">
        <v>0</v>
      </c>
      <c r="AJ225">
        <v>0</v>
      </c>
      <c r="AK225">
        <v>0</v>
      </c>
      <c r="AL225" t="s">
        <v>173</v>
      </c>
      <c r="AM225" t="s">
        <v>174</v>
      </c>
      <c r="AN225" t="s">
        <v>175</v>
      </c>
      <c r="AO225" t="s">
        <v>2027</v>
      </c>
      <c r="AP225" t="s">
        <v>74</v>
      </c>
      <c r="AQ225" t="s">
        <v>74</v>
      </c>
      <c r="AR225" t="s">
        <v>2028</v>
      </c>
      <c r="AS225" t="s">
        <v>2029</v>
      </c>
      <c r="AT225" t="s">
        <v>2030</v>
      </c>
      <c r="AU225">
        <v>1990</v>
      </c>
      <c r="AV225">
        <v>30</v>
      </c>
      <c r="AW225">
        <v>1</v>
      </c>
      <c r="AX225" t="s">
        <v>74</v>
      </c>
      <c r="AY225" t="s">
        <v>74</v>
      </c>
      <c r="AZ225" t="s">
        <v>74</v>
      </c>
      <c r="BA225" t="s">
        <v>74</v>
      </c>
      <c r="BB225">
        <v>86</v>
      </c>
      <c r="BC225">
        <v>92</v>
      </c>
      <c r="BD225" t="s">
        <v>74</v>
      </c>
      <c r="BE225" t="s">
        <v>74</v>
      </c>
      <c r="BF225" t="s">
        <v>74</v>
      </c>
      <c r="BG225" t="s">
        <v>74</v>
      </c>
      <c r="BH225" t="s">
        <v>74</v>
      </c>
      <c r="BI225">
        <v>7</v>
      </c>
      <c r="BJ225" t="s">
        <v>196</v>
      </c>
      <c r="BK225" t="s">
        <v>92</v>
      </c>
      <c r="BL225" t="s">
        <v>196</v>
      </c>
      <c r="BM225" t="s">
        <v>2031</v>
      </c>
      <c r="BN225" t="s">
        <v>74</v>
      </c>
      <c r="BO225" t="s">
        <v>74</v>
      </c>
      <c r="BP225" t="s">
        <v>74</v>
      </c>
      <c r="BQ225" t="s">
        <v>74</v>
      </c>
      <c r="BR225" t="s">
        <v>95</v>
      </c>
      <c r="BS225" t="s">
        <v>2032</v>
      </c>
      <c r="BT225" t="str">
        <f>HYPERLINK("https%3A%2F%2Fwww.webofscience.com%2Fwos%2Fwoscc%2Ffull-record%2FWOS:A1990CU07900015","View Full Record in Web of Science")</f>
        <v>View Full Record in Web of Science</v>
      </c>
    </row>
    <row r="226" spans="1:72" x14ac:dyDescent="0.15">
      <c r="A226" t="s">
        <v>72</v>
      </c>
      <c r="B226" t="s">
        <v>2033</v>
      </c>
      <c r="C226" t="s">
        <v>74</v>
      </c>
      <c r="D226" t="s">
        <v>74</v>
      </c>
      <c r="E226" t="s">
        <v>74</v>
      </c>
      <c r="F226" t="s">
        <v>2033</v>
      </c>
      <c r="G226" t="s">
        <v>74</v>
      </c>
      <c r="H226" t="s">
        <v>74</v>
      </c>
      <c r="I226" t="s">
        <v>2034</v>
      </c>
      <c r="J226" t="s">
        <v>2035</v>
      </c>
      <c r="K226" t="s">
        <v>74</v>
      </c>
      <c r="L226" t="s">
        <v>74</v>
      </c>
      <c r="M226" t="s">
        <v>77</v>
      </c>
      <c r="N226" t="s">
        <v>221</v>
      </c>
      <c r="O226" t="s">
        <v>2036</v>
      </c>
      <c r="P226" t="s">
        <v>2037</v>
      </c>
      <c r="Q226" t="s">
        <v>2038</v>
      </c>
      <c r="R226" t="s">
        <v>74</v>
      </c>
      <c r="S226" t="s">
        <v>74</v>
      </c>
      <c r="T226" t="s">
        <v>2039</v>
      </c>
      <c r="U226" t="s">
        <v>2040</v>
      </c>
      <c r="V226" t="s">
        <v>2041</v>
      </c>
      <c r="W226" t="s">
        <v>2042</v>
      </c>
      <c r="X226" t="s">
        <v>2043</v>
      </c>
      <c r="Y226" t="s">
        <v>2044</v>
      </c>
      <c r="Z226" t="s">
        <v>74</v>
      </c>
      <c r="AA226" t="s">
        <v>74</v>
      </c>
      <c r="AB226" t="s">
        <v>74</v>
      </c>
      <c r="AC226" t="s">
        <v>74</v>
      </c>
      <c r="AD226" t="s">
        <v>74</v>
      </c>
      <c r="AE226" t="s">
        <v>74</v>
      </c>
      <c r="AF226" t="s">
        <v>74</v>
      </c>
      <c r="AG226">
        <v>58</v>
      </c>
      <c r="AH226">
        <v>16</v>
      </c>
      <c r="AI226">
        <v>18</v>
      </c>
      <c r="AJ226">
        <v>1</v>
      </c>
      <c r="AK226">
        <v>4</v>
      </c>
      <c r="AL226" t="s">
        <v>511</v>
      </c>
      <c r="AM226" t="s">
        <v>209</v>
      </c>
      <c r="AN226" t="s">
        <v>512</v>
      </c>
      <c r="AO226" t="s">
        <v>2045</v>
      </c>
      <c r="AP226" t="s">
        <v>74</v>
      </c>
      <c r="AQ226" t="s">
        <v>74</v>
      </c>
      <c r="AR226" t="s">
        <v>2046</v>
      </c>
      <c r="AS226" t="s">
        <v>2047</v>
      </c>
      <c r="AT226" t="s">
        <v>74</v>
      </c>
      <c r="AU226">
        <v>1990</v>
      </c>
      <c r="AV226">
        <v>16</v>
      </c>
      <c r="AW226" t="s">
        <v>2048</v>
      </c>
      <c r="AX226" t="s">
        <v>74</v>
      </c>
      <c r="AY226" t="s">
        <v>74</v>
      </c>
      <c r="AZ226" t="s">
        <v>74</v>
      </c>
      <c r="BA226" t="s">
        <v>74</v>
      </c>
      <c r="BB226">
        <v>781</v>
      </c>
      <c r="BC226">
        <v>791</v>
      </c>
      <c r="BD226" t="s">
        <v>74</v>
      </c>
      <c r="BE226" t="s">
        <v>2049</v>
      </c>
      <c r="BF226" t="str">
        <f>HYPERLINK("http://dx.doi.org/10.1016/0146-6380(90)90117-I","http://dx.doi.org/10.1016/0146-6380(90)90117-I")</f>
        <v>http://dx.doi.org/10.1016/0146-6380(90)90117-I</v>
      </c>
      <c r="BG226" t="s">
        <v>74</v>
      </c>
      <c r="BH226" t="s">
        <v>74</v>
      </c>
      <c r="BI226">
        <v>11</v>
      </c>
      <c r="BJ226" t="s">
        <v>288</v>
      </c>
      <c r="BK226" t="s">
        <v>234</v>
      </c>
      <c r="BL226" t="s">
        <v>288</v>
      </c>
      <c r="BM226" t="s">
        <v>2050</v>
      </c>
      <c r="BN226" t="s">
        <v>74</v>
      </c>
      <c r="BO226" t="s">
        <v>74</v>
      </c>
      <c r="BP226" t="s">
        <v>74</v>
      </c>
      <c r="BQ226" t="s">
        <v>74</v>
      </c>
      <c r="BR226" t="s">
        <v>95</v>
      </c>
      <c r="BS226" t="s">
        <v>2051</v>
      </c>
      <c r="BT226" t="str">
        <f>HYPERLINK("https%3A%2F%2Fwww.webofscience.com%2Fwos%2Fwoscc%2Ffull-record%2FWOS:A1990EU55500012","View Full Record in Web of Science")</f>
        <v>View Full Record in Web of Science</v>
      </c>
    </row>
    <row r="227" spans="1:72" x14ac:dyDescent="0.15">
      <c r="A227" t="s">
        <v>72</v>
      </c>
      <c r="B227" t="s">
        <v>2052</v>
      </c>
      <c r="C227" t="s">
        <v>74</v>
      </c>
      <c r="D227" t="s">
        <v>74</v>
      </c>
      <c r="E227" t="s">
        <v>74</v>
      </c>
      <c r="F227" t="s">
        <v>2052</v>
      </c>
      <c r="G227" t="s">
        <v>74</v>
      </c>
      <c r="H227" t="s">
        <v>74</v>
      </c>
      <c r="I227" t="s">
        <v>2053</v>
      </c>
      <c r="J227" t="s">
        <v>2035</v>
      </c>
      <c r="K227" t="s">
        <v>74</v>
      </c>
      <c r="L227" t="s">
        <v>74</v>
      </c>
      <c r="M227" t="s">
        <v>77</v>
      </c>
      <c r="N227" t="s">
        <v>221</v>
      </c>
      <c r="O227" t="s">
        <v>2036</v>
      </c>
      <c r="P227" t="s">
        <v>2037</v>
      </c>
      <c r="Q227" t="s">
        <v>2038</v>
      </c>
      <c r="R227" t="s">
        <v>74</v>
      </c>
      <c r="S227" t="s">
        <v>74</v>
      </c>
      <c r="T227" t="s">
        <v>2054</v>
      </c>
      <c r="U227" t="s">
        <v>2055</v>
      </c>
      <c r="V227" t="s">
        <v>2056</v>
      </c>
      <c r="W227" t="s">
        <v>74</v>
      </c>
      <c r="X227" t="s">
        <v>74</v>
      </c>
      <c r="Y227" t="s">
        <v>2057</v>
      </c>
      <c r="Z227" t="s">
        <v>74</v>
      </c>
      <c r="AA227" t="s">
        <v>74</v>
      </c>
      <c r="AB227" t="s">
        <v>74</v>
      </c>
      <c r="AC227" t="s">
        <v>74</v>
      </c>
      <c r="AD227" t="s">
        <v>74</v>
      </c>
      <c r="AE227" t="s">
        <v>74</v>
      </c>
      <c r="AF227" t="s">
        <v>74</v>
      </c>
      <c r="AG227">
        <v>47</v>
      </c>
      <c r="AH227">
        <v>20</v>
      </c>
      <c r="AI227">
        <v>20</v>
      </c>
      <c r="AJ227">
        <v>0</v>
      </c>
      <c r="AK227">
        <v>12</v>
      </c>
      <c r="AL227" t="s">
        <v>511</v>
      </c>
      <c r="AM227" t="s">
        <v>209</v>
      </c>
      <c r="AN227" t="s">
        <v>512</v>
      </c>
      <c r="AO227" t="s">
        <v>2045</v>
      </c>
      <c r="AP227" t="s">
        <v>74</v>
      </c>
      <c r="AQ227" t="s">
        <v>74</v>
      </c>
      <c r="AR227" t="s">
        <v>2046</v>
      </c>
      <c r="AS227" t="s">
        <v>2047</v>
      </c>
      <c r="AT227" t="s">
        <v>74</v>
      </c>
      <c r="AU227">
        <v>1990</v>
      </c>
      <c r="AV227">
        <v>16</v>
      </c>
      <c r="AW227" t="s">
        <v>2048</v>
      </c>
      <c r="AX227" t="s">
        <v>74</v>
      </c>
      <c r="AY227" t="s">
        <v>74</v>
      </c>
      <c r="AZ227" t="s">
        <v>74</v>
      </c>
      <c r="BA227" t="s">
        <v>74</v>
      </c>
      <c r="BB227">
        <v>1015</v>
      </c>
      <c r="BC227">
        <v>1024</v>
      </c>
      <c r="BD227" t="s">
        <v>74</v>
      </c>
      <c r="BE227" t="s">
        <v>2058</v>
      </c>
      <c r="BF227" t="str">
        <f>HYPERLINK("http://dx.doi.org/10.1016/0146-6380(90)90138-P","http://dx.doi.org/10.1016/0146-6380(90)90138-P")</f>
        <v>http://dx.doi.org/10.1016/0146-6380(90)90138-P</v>
      </c>
      <c r="BG227" t="s">
        <v>74</v>
      </c>
      <c r="BH227" t="s">
        <v>74</v>
      </c>
      <c r="BI227">
        <v>10</v>
      </c>
      <c r="BJ227" t="s">
        <v>288</v>
      </c>
      <c r="BK227" t="s">
        <v>234</v>
      </c>
      <c r="BL227" t="s">
        <v>288</v>
      </c>
      <c r="BM227" t="s">
        <v>2050</v>
      </c>
      <c r="BN227" t="s">
        <v>74</v>
      </c>
      <c r="BO227" t="s">
        <v>74</v>
      </c>
      <c r="BP227" t="s">
        <v>74</v>
      </c>
      <c r="BQ227" t="s">
        <v>74</v>
      </c>
      <c r="BR227" t="s">
        <v>95</v>
      </c>
      <c r="BS227" t="s">
        <v>2059</v>
      </c>
      <c r="BT227" t="str">
        <f>HYPERLINK("https%3A%2F%2Fwww.webofscience.com%2Fwos%2Fwoscc%2Ffull-record%2FWOS:A1990EU55500033","View Full Record in Web of Science")</f>
        <v>View Full Record in Web of Science</v>
      </c>
    </row>
    <row r="228" spans="1:72" x14ac:dyDescent="0.15">
      <c r="A228" t="s">
        <v>72</v>
      </c>
      <c r="B228" t="s">
        <v>2060</v>
      </c>
      <c r="C228" t="s">
        <v>74</v>
      </c>
      <c r="D228" t="s">
        <v>74</v>
      </c>
      <c r="E228" t="s">
        <v>74</v>
      </c>
      <c r="F228" t="s">
        <v>2060</v>
      </c>
      <c r="G228" t="s">
        <v>74</v>
      </c>
      <c r="H228" t="s">
        <v>74</v>
      </c>
      <c r="I228" t="s">
        <v>2061</v>
      </c>
      <c r="J228" t="s">
        <v>2035</v>
      </c>
      <c r="K228" t="s">
        <v>74</v>
      </c>
      <c r="L228" t="s">
        <v>74</v>
      </c>
      <c r="M228" t="s">
        <v>77</v>
      </c>
      <c r="N228" t="s">
        <v>414</v>
      </c>
      <c r="O228" t="s">
        <v>74</v>
      </c>
      <c r="P228" t="s">
        <v>74</v>
      </c>
      <c r="Q228" t="s">
        <v>74</v>
      </c>
      <c r="R228" t="s">
        <v>74</v>
      </c>
      <c r="S228" t="s">
        <v>74</v>
      </c>
      <c r="T228" t="s">
        <v>74</v>
      </c>
      <c r="U228" t="s">
        <v>74</v>
      </c>
      <c r="V228" t="s">
        <v>74</v>
      </c>
      <c r="W228" t="s">
        <v>2062</v>
      </c>
      <c r="X228" t="s">
        <v>2063</v>
      </c>
      <c r="Y228" t="s">
        <v>2064</v>
      </c>
      <c r="Z228" t="s">
        <v>74</v>
      </c>
      <c r="AA228" t="s">
        <v>2065</v>
      </c>
      <c r="AB228" t="s">
        <v>74</v>
      </c>
      <c r="AC228" t="s">
        <v>74</v>
      </c>
      <c r="AD228" t="s">
        <v>74</v>
      </c>
      <c r="AE228" t="s">
        <v>74</v>
      </c>
      <c r="AF228" t="s">
        <v>74</v>
      </c>
      <c r="AG228">
        <v>11</v>
      </c>
      <c r="AH228">
        <v>12</v>
      </c>
      <c r="AI228">
        <v>12</v>
      </c>
      <c r="AJ228">
        <v>0</v>
      </c>
      <c r="AK228">
        <v>1</v>
      </c>
      <c r="AL228" t="s">
        <v>511</v>
      </c>
      <c r="AM228" t="s">
        <v>209</v>
      </c>
      <c r="AN228" t="s">
        <v>512</v>
      </c>
      <c r="AO228" t="s">
        <v>2045</v>
      </c>
      <c r="AP228" t="s">
        <v>74</v>
      </c>
      <c r="AQ228" t="s">
        <v>74</v>
      </c>
      <c r="AR228" t="s">
        <v>2046</v>
      </c>
      <c r="AS228" t="s">
        <v>2047</v>
      </c>
      <c r="AT228" t="s">
        <v>74</v>
      </c>
      <c r="AU228">
        <v>1990</v>
      </c>
      <c r="AV228">
        <v>15</v>
      </c>
      <c r="AW228">
        <v>2</v>
      </c>
      <c r="AX228" t="s">
        <v>74</v>
      </c>
      <c r="AY228" t="s">
        <v>74</v>
      </c>
      <c r="AZ228" t="s">
        <v>74</v>
      </c>
      <c r="BA228" t="s">
        <v>74</v>
      </c>
      <c r="BB228">
        <v>215</v>
      </c>
      <c r="BC228">
        <v>218</v>
      </c>
      <c r="BD228" t="s">
        <v>74</v>
      </c>
      <c r="BE228" t="s">
        <v>2066</v>
      </c>
      <c r="BF228" t="str">
        <f>HYPERLINK("http://dx.doi.org/10.1016/0146-6380(90)90086-F","http://dx.doi.org/10.1016/0146-6380(90)90086-F")</f>
        <v>http://dx.doi.org/10.1016/0146-6380(90)90086-F</v>
      </c>
      <c r="BG228" t="s">
        <v>74</v>
      </c>
      <c r="BH228" t="s">
        <v>74</v>
      </c>
      <c r="BI228">
        <v>4</v>
      </c>
      <c r="BJ228" t="s">
        <v>288</v>
      </c>
      <c r="BK228" t="s">
        <v>92</v>
      </c>
      <c r="BL228" t="s">
        <v>288</v>
      </c>
      <c r="BM228" t="s">
        <v>2067</v>
      </c>
      <c r="BN228" t="s">
        <v>74</v>
      </c>
      <c r="BO228" t="s">
        <v>74</v>
      </c>
      <c r="BP228" t="s">
        <v>74</v>
      </c>
      <c r="BQ228" t="s">
        <v>74</v>
      </c>
      <c r="BR228" t="s">
        <v>95</v>
      </c>
      <c r="BS228" t="s">
        <v>2068</v>
      </c>
      <c r="BT228" t="str">
        <f>HYPERLINK("https%3A%2F%2Fwww.webofscience.com%2Fwos%2Fwoscc%2Ffull-record%2FWOS:A1990CY73400010","View Full Record in Web of Science")</f>
        <v>View Full Record in Web of Science</v>
      </c>
    </row>
    <row r="229" spans="1:72" x14ac:dyDescent="0.15">
      <c r="A229" t="s">
        <v>72</v>
      </c>
      <c r="B229" t="s">
        <v>2069</v>
      </c>
      <c r="C229" t="s">
        <v>74</v>
      </c>
      <c r="D229" t="s">
        <v>74</v>
      </c>
      <c r="E229" t="s">
        <v>74</v>
      </c>
      <c r="F229" t="s">
        <v>2069</v>
      </c>
      <c r="G229" t="s">
        <v>74</v>
      </c>
      <c r="H229" t="s">
        <v>74</v>
      </c>
      <c r="I229" t="s">
        <v>2070</v>
      </c>
      <c r="J229" t="s">
        <v>2035</v>
      </c>
      <c r="K229" t="s">
        <v>74</v>
      </c>
      <c r="L229" t="s">
        <v>74</v>
      </c>
      <c r="M229" t="s">
        <v>77</v>
      </c>
      <c r="N229" t="s">
        <v>78</v>
      </c>
      <c r="O229" t="s">
        <v>74</v>
      </c>
      <c r="P229" t="s">
        <v>74</v>
      </c>
      <c r="Q229" t="s">
        <v>74</v>
      </c>
      <c r="R229" t="s">
        <v>74</v>
      </c>
      <c r="S229" t="s">
        <v>74</v>
      </c>
      <c r="T229" t="s">
        <v>74</v>
      </c>
      <c r="U229" t="s">
        <v>74</v>
      </c>
      <c r="V229" t="s">
        <v>74</v>
      </c>
      <c r="W229" t="s">
        <v>2071</v>
      </c>
      <c r="X229" t="s">
        <v>2072</v>
      </c>
      <c r="Y229" t="s">
        <v>2044</v>
      </c>
      <c r="Z229" t="s">
        <v>74</v>
      </c>
      <c r="AA229" t="s">
        <v>74</v>
      </c>
      <c r="AB229" t="s">
        <v>74</v>
      </c>
      <c r="AC229" t="s">
        <v>74</v>
      </c>
      <c r="AD229" t="s">
        <v>74</v>
      </c>
      <c r="AE229" t="s">
        <v>74</v>
      </c>
      <c r="AF229" t="s">
        <v>74</v>
      </c>
      <c r="AG229">
        <v>61</v>
      </c>
      <c r="AH229">
        <v>51</v>
      </c>
      <c r="AI229">
        <v>58</v>
      </c>
      <c r="AJ229">
        <v>0</v>
      </c>
      <c r="AK229">
        <v>1</v>
      </c>
      <c r="AL229" t="s">
        <v>511</v>
      </c>
      <c r="AM229" t="s">
        <v>209</v>
      </c>
      <c r="AN229" t="s">
        <v>512</v>
      </c>
      <c r="AO229" t="s">
        <v>2045</v>
      </c>
      <c r="AP229" t="s">
        <v>74</v>
      </c>
      <c r="AQ229" t="s">
        <v>74</v>
      </c>
      <c r="AR229" t="s">
        <v>2046</v>
      </c>
      <c r="AS229" t="s">
        <v>2047</v>
      </c>
      <c r="AT229" t="s">
        <v>74</v>
      </c>
      <c r="AU229">
        <v>1990</v>
      </c>
      <c r="AV229">
        <v>15</v>
      </c>
      <c r="AW229">
        <v>4</v>
      </c>
      <c r="AX229" t="s">
        <v>74</v>
      </c>
      <c r="AY229" t="s">
        <v>74</v>
      </c>
      <c r="AZ229" t="s">
        <v>74</v>
      </c>
      <c r="BA229" t="s">
        <v>74</v>
      </c>
      <c r="BB229">
        <v>403</v>
      </c>
      <c r="BC229">
        <v>412</v>
      </c>
      <c r="BD229" t="s">
        <v>74</v>
      </c>
      <c r="BE229" t="s">
        <v>2073</v>
      </c>
      <c r="BF229" t="str">
        <f>HYPERLINK("http://dx.doi.org/10.1016/0146-6380(90)90167-X","http://dx.doi.org/10.1016/0146-6380(90)90167-X")</f>
        <v>http://dx.doi.org/10.1016/0146-6380(90)90167-X</v>
      </c>
      <c r="BG229" t="s">
        <v>74</v>
      </c>
      <c r="BH229" t="s">
        <v>74</v>
      </c>
      <c r="BI229">
        <v>10</v>
      </c>
      <c r="BJ229" t="s">
        <v>288</v>
      </c>
      <c r="BK229" t="s">
        <v>92</v>
      </c>
      <c r="BL229" t="s">
        <v>288</v>
      </c>
      <c r="BM229" t="s">
        <v>2074</v>
      </c>
      <c r="BN229" t="s">
        <v>74</v>
      </c>
      <c r="BO229" t="s">
        <v>74</v>
      </c>
      <c r="BP229" t="s">
        <v>74</v>
      </c>
      <c r="BQ229" t="s">
        <v>74</v>
      </c>
      <c r="BR229" t="s">
        <v>95</v>
      </c>
      <c r="BS229" t="s">
        <v>2075</v>
      </c>
      <c r="BT229" t="str">
        <f>HYPERLINK("https%3A%2F%2Fwww.webofscience.com%2Fwos%2Fwoscc%2Ffull-record%2FWOS:A1990DZ26900007","View Full Record in Web of Science")</f>
        <v>View Full Record in Web of Science</v>
      </c>
    </row>
    <row r="230" spans="1:72" x14ac:dyDescent="0.15">
      <c r="A230" t="s">
        <v>72</v>
      </c>
      <c r="B230" t="s">
        <v>2076</v>
      </c>
      <c r="C230" t="s">
        <v>74</v>
      </c>
      <c r="D230" t="s">
        <v>74</v>
      </c>
      <c r="E230" t="s">
        <v>74</v>
      </c>
      <c r="F230" t="s">
        <v>2076</v>
      </c>
      <c r="G230" t="s">
        <v>74</v>
      </c>
      <c r="H230" t="s">
        <v>74</v>
      </c>
      <c r="I230" t="s">
        <v>2077</v>
      </c>
      <c r="J230" t="s">
        <v>2035</v>
      </c>
      <c r="K230" t="s">
        <v>74</v>
      </c>
      <c r="L230" t="s">
        <v>74</v>
      </c>
      <c r="M230" t="s">
        <v>77</v>
      </c>
      <c r="N230" t="s">
        <v>221</v>
      </c>
      <c r="O230" t="s">
        <v>2078</v>
      </c>
      <c r="P230" t="s">
        <v>2079</v>
      </c>
      <c r="Q230" t="s">
        <v>2080</v>
      </c>
      <c r="R230" t="s">
        <v>74</v>
      </c>
      <c r="S230" t="s">
        <v>2081</v>
      </c>
      <c r="T230" t="s">
        <v>74</v>
      </c>
      <c r="U230" t="s">
        <v>74</v>
      </c>
      <c r="V230" t="s">
        <v>74</v>
      </c>
      <c r="W230" t="s">
        <v>2082</v>
      </c>
      <c r="X230" t="s">
        <v>2083</v>
      </c>
      <c r="Y230" t="s">
        <v>74</v>
      </c>
      <c r="Z230" t="s">
        <v>74</v>
      </c>
      <c r="AA230" t="s">
        <v>2084</v>
      </c>
      <c r="AB230" t="s">
        <v>74</v>
      </c>
      <c r="AC230" t="s">
        <v>74</v>
      </c>
      <c r="AD230" t="s">
        <v>74</v>
      </c>
      <c r="AE230" t="s">
        <v>74</v>
      </c>
      <c r="AF230" t="s">
        <v>74</v>
      </c>
      <c r="AG230">
        <v>29</v>
      </c>
      <c r="AH230">
        <v>55</v>
      </c>
      <c r="AI230">
        <v>60</v>
      </c>
      <c r="AJ230">
        <v>0</v>
      </c>
      <c r="AK230">
        <v>5</v>
      </c>
      <c r="AL230" t="s">
        <v>511</v>
      </c>
      <c r="AM230" t="s">
        <v>209</v>
      </c>
      <c r="AN230" t="s">
        <v>512</v>
      </c>
      <c r="AO230" t="s">
        <v>2045</v>
      </c>
      <c r="AP230" t="s">
        <v>74</v>
      </c>
      <c r="AQ230" t="s">
        <v>74</v>
      </c>
      <c r="AR230" t="s">
        <v>2046</v>
      </c>
      <c r="AS230" t="s">
        <v>2047</v>
      </c>
      <c r="AT230" t="s">
        <v>74</v>
      </c>
      <c r="AU230">
        <v>1990</v>
      </c>
      <c r="AV230">
        <v>15</v>
      </c>
      <c r="AW230">
        <v>5</v>
      </c>
      <c r="AX230" t="s">
        <v>74</v>
      </c>
      <c r="AY230" t="s">
        <v>74</v>
      </c>
      <c r="AZ230" t="s">
        <v>74</v>
      </c>
      <c r="BA230" t="s">
        <v>74</v>
      </c>
      <c r="BB230">
        <v>503</v>
      </c>
      <c r="BC230">
        <v>508</v>
      </c>
      <c r="BD230" t="s">
        <v>74</v>
      </c>
      <c r="BE230" t="s">
        <v>2085</v>
      </c>
      <c r="BF230" t="str">
        <f>HYPERLINK("http://dx.doi.org/10.1016/0146-6380(90)90096-I","http://dx.doi.org/10.1016/0146-6380(90)90096-I")</f>
        <v>http://dx.doi.org/10.1016/0146-6380(90)90096-I</v>
      </c>
      <c r="BG230" t="s">
        <v>74</v>
      </c>
      <c r="BH230" t="s">
        <v>74</v>
      </c>
      <c r="BI230">
        <v>6</v>
      </c>
      <c r="BJ230" t="s">
        <v>288</v>
      </c>
      <c r="BK230" t="s">
        <v>234</v>
      </c>
      <c r="BL230" t="s">
        <v>288</v>
      </c>
      <c r="BM230" t="s">
        <v>2086</v>
      </c>
      <c r="BN230" t="s">
        <v>74</v>
      </c>
      <c r="BO230" t="s">
        <v>74</v>
      </c>
      <c r="BP230" t="s">
        <v>74</v>
      </c>
      <c r="BQ230" t="s">
        <v>74</v>
      </c>
      <c r="BR230" t="s">
        <v>95</v>
      </c>
      <c r="BS230" t="s">
        <v>2087</v>
      </c>
      <c r="BT230" t="str">
        <f>HYPERLINK("https%3A%2F%2Fwww.webofscience.com%2Fwos%2Fwoscc%2Ffull-record%2FWOS:A1990EH03000006","View Full Record in Web of Science")</f>
        <v>View Full Record in Web of Science</v>
      </c>
    </row>
    <row r="231" spans="1:72" x14ac:dyDescent="0.15">
      <c r="A231" t="s">
        <v>72</v>
      </c>
      <c r="B231" t="s">
        <v>2088</v>
      </c>
      <c r="C231" t="s">
        <v>74</v>
      </c>
      <c r="D231" t="s">
        <v>74</v>
      </c>
      <c r="E231" t="s">
        <v>74</v>
      </c>
      <c r="F231" t="s">
        <v>2089</v>
      </c>
      <c r="G231" t="s">
        <v>74</v>
      </c>
      <c r="H231" t="s">
        <v>74</v>
      </c>
      <c r="I231" t="s">
        <v>2090</v>
      </c>
      <c r="J231" t="s">
        <v>2091</v>
      </c>
      <c r="K231" t="s">
        <v>74</v>
      </c>
      <c r="L231" t="s">
        <v>74</v>
      </c>
      <c r="M231" t="s">
        <v>77</v>
      </c>
      <c r="N231" t="s">
        <v>78</v>
      </c>
      <c r="O231" t="s">
        <v>74</v>
      </c>
      <c r="P231" t="s">
        <v>74</v>
      </c>
      <c r="Q231" t="s">
        <v>74</v>
      </c>
      <c r="R231" t="s">
        <v>74</v>
      </c>
      <c r="S231" t="s">
        <v>74</v>
      </c>
      <c r="T231" t="s">
        <v>74</v>
      </c>
      <c r="U231" t="s">
        <v>2092</v>
      </c>
      <c r="V231" t="s">
        <v>2093</v>
      </c>
      <c r="W231" t="s">
        <v>2094</v>
      </c>
      <c r="X231" t="s">
        <v>129</v>
      </c>
      <c r="Y231" t="s">
        <v>2095</v>
      </c>
      <c r="Z231" t="s">
        <v>74</v>
      </c>
      <c r="AA231" t="s">
        <v>74</v>
      </c>
      <c r="AB231" t="s">
        <v>74</v>
      </c>
      <c r="AC231" t="s">
        <v>2096</v>
      </c>
      <c r="AD231" t="s">
        <v>2097</v>
      </c>
      <c r="AE231" t="s">
        <v>2098</v>
      </c>
      <c r="AF231" t="s">
        <v>74</v>
      </c>
      <c r="AG231">
        <v>71</v>
      </c>
      <c r="AH231">
        <v>1502</v>
      </c>
      <c r="AI231">
        <v>1718</v>
      </c>
      <c r="AJ231">
        <v>15</v>
      </c>
      <c r="AK231">
        <v>495</v>
      </c>
      <c r="AL231" t="s">
        <v>82</v>
      </c>
      <c r="AM231" t="s">
        <v>83</v>
      </c>
      <c r="AN231" t="s">
        <v>114</v>
      </c>
      <c r="AO231" t="s">
        <v>2099</v>
      </c>
      <c r="AP231" t="s">
        <v>2100</v>
      </c>
      <c r="AQ231" t="s">
        <v>74</v>
      </c>
      <c r="AR231" t="s">
        <v>2091</v>
      </c>
      <c r="AS231" t="s">
        <v>2101</v>
      </c>
      <c r="AT231" t="s">
        <v>74</v>
      </c>
      <c r="AU231">
        <v>1990</v>
      </c>
      <c r="AV231">
        <v>5</v>
      </c>
      <c r="AW231">
        <v>1</v>
      </c>
      <c r="AX231" t="s">
        <v>74</v>
      </c>
      <c r="AY231" t="s">
        <v>74</v>
      </c>
      <c r="AZ231" t="s">
        <v>74</v>
      </c>
      <c r="BA231" t="s">
        <v>74</v>
      </c>
      <c r="BB231">
        <v>1</v>
      </c>
      <c r="BC231">
        <v>13</v>
      </c>
      <c r="BD231" t="s">
        <v>74</v>
      </c>
      <c r="BE231" t="s">
        <v>2102</v>
      </c>
      <c r="BF231" t="str">
        <f>HYPERLINK("http://dx.doi.org/10.1029/PA005i001p00001","http://dx.doi.org/10.1029/PA005i001p00001")</f>
        <v>http://dx.doi.org/10.1029/PA005i001p00001</v>
      </c>
      <c r="BG231" t="s">
        <v>74</v>
      </c>
      <c r="BH231" t="s">
        <v>74</v>
      </c>
      <c r="BI231">
        <v>13</v>
      </c>
      <c r="BJ231" t="s">
        <v>2103</v>
      </c>
      <c r="BK231" t="s">
        <v>92</v>
      </c>
      <c r="BL231" t="s">
        <v>1232</v>
      </c>
      <c r="BM231" t="s">
        <v>2104</v>
      </c>
      <c r="BN231" t="s">
        <v>74</v>
      </c>
      <c r="BO231" t="s">
        <v>74</v>
      </c>
      <c r="BP231" t="s">
        <v>74</v>
      </c>
      <c r="BQ231" t="s">
        <v>74</v>
      </c>
      <c r="BR231" t="s">
        <v>95</v>
      </c>
      <c r="BS231" t="s">
        <v>2105</v>
      </c>
      <c r="BT231" t="str">
        <f>HYPERLINK("https%3A%2F%2Fwww.webofscience.com%2Fwos%2Fwoscc%2Ffull-record%2FWOS:000208338400001","View Full Record in Web of Science")</f>
        <v>View Full Record in Web of Science</v>
      </c>
    </row>
    <row r="232" spans="1:72" x14ac:dyDescent="0.15">
      <c r="A232" t="s">
        <v>72</v>
      </c>
      <c r="B232" t="s">
        <v>2106</v>
      </c>
      <c r="C232" t="s">
        <v>74</v>
      </c>
      <c r="D232" t="s">
        <v>74</v>
      </c>
      <c r="E232" t="s">
        <v>74</v>
      </c>
      <c r="F232" t="s">
        <v>2107</v>
      </c>
      <c r="G232" t="s">
        <v>74</v>
      </c>
      <c r="H232" t="s">
        <v>74</v>
      </c>
      <c r="I232" t="s">
        <v>2108</v>
      </c>
      <c r="J232" t="s">
        <v>2091</v>
      </c>
      <c r="K232" t="s">
        <v>74</v>
      </c>
      <c r="L232" t="s">
        <v>74</v>
      </c>
      <c r="M232" t="s">
        <v>77</v>
      </c>
      <c r="N232" t="s">
        <v>78</v>
      </c>
      <c r="O232" t="s">
        <v>74</v>
      </c>
      <c r="P232" t="s">
        <v>74</v>
      </c>
      <c r="Q232" t="s">
        <v>74</v>
      </c>
      <c r="R232" t="s">
        <v>74</v>
      </c>
      <c r="S232" t="s">
        <v>74</v>
      </c>
      <c r="T232" t="s">
        <v>74</v>
      </c>
      <c r="U232" t="s">
        <v>2109</v>
      </c>
      <c r="V232" t="s">
        <v>2110</v>
      </c>
      <c r="W232" t="s">
        <v>2111</v>
      </c>
      <c r="X232" t="s">
        <v>2112</v>
      </c>
      <c r="Y232" t="s">
        <v>2113</v>
      </c>
      <c r="Z232" t="s">
        <v>74</v>
      </c>
      <c r="AA232" t="s">
        <v>74</v>
      </c>
      <c r="AB232" t="s">
        <v>74</v>
      </c>
      <c r="AC232" t="s">
        <v>2114</v>
      </c>
      <c r="AD232" t="s">
        <v>2115</v>
      </c>
      <c r="AE232" t="s">
        <v>2116</v>
      </c>
      <c r="AF232" t="s">
        <v>74</v>
      </c>
      <c r="AG232">
        <v>54</v>
      </c>
      <c r="AH232">
        <v>14</v>
      </c>
      <c r="AI232">
        <v>14</v>
      </c>
      <c r="AJ232">
        <v>0</v>
      </c>
      <c r="AK232">
        <v>0</v>
      </c>
      <c r="AL232" t="s">
        <v>82</v>
      </c>
      <c r="AM232" t="s">
        <v>83</v>
      </c>
      <c r="AN232" t="s">
        <v>114</v>
      </c>
      <c r="AO232" t="s">
        <v>2099</v>
      </c>
      <c r="AP232" t="s">
        <v>2100</v>
      </c>
      <c r="AQ232" t="s">
        <v>74</v>
      </c>
      <c r="AR232" t="s">
        <v>2091</v>
      </c>
      <c r="AS232" t="s">
        <v>2101</v>
      </c>
      <c r="AT232" t="s">
        <v>74</v>
      </c>
      <c r="AU232">
        <v>1990</v>
      </c>
      <c r="AV232">
        <v>5</v>
      </c>
      <c r="AW232">
        <v>1</v>
      </c>
      <c r="AX232" t="s">
        <v>74</v>
      </c>
      <c r="AY232" t="s">
        <v>74</v>
      </c>
      <c r="AZ232" t="s">
        <v>74</v>
      </c>
      <c r="BA232" t="s">
        <v>74</v>
      </c>
      <c r="BB232">
        <v>15</v>
      </c>
      <c r="BC232">
        <v>41</v>
      </c>
      <c r="BD232" t="s">
        <v>74</v>
      </c>
      <c r="BE232" t="s">
        <v>2117</v>
      </c>
      <c r="BF232" t="str">
        <f>HYPERLINK("http://dx.doi.org/10.1029/PA005i001p00015","http://dx.doi.org/10.1029/PA005i001p00015")</f>
        <v>http://dx.doi.org/10.1029/PA005i001p00015</v>
      </c>
      <c r="BG232" t="s">
        <v>74</v>
      </c>
      <c r="BH232" t="s">
        <v>74</v>
      </c>
      <c r="BI232">
        <v>27</v>
      </c>
      <c r="BJ232" t="s">
        <v>2103</v>
      </c>
      <c r="BK232" t="s">
        <v>92</v>
      </c>
      <c r="BL232" t="s">
        <v>1232</v>
      </c>
      <c r="BM232" t="s">
        <v>2104</v>
      </c>
      <c r="BN232" t="s">
        <v>74</v>
      </c>
      <c r="BO232" t="s">
        <v>74</v>
      </c>
      <c r="BP232" t="s">
        <v>74</v>
      </c>
      <c r="BQ232" t="s">
        <v>74</v>
      </c>
      <c r="BR232" t="s">
        <v>95</v>
      </c>
      <c r="BS232" t="s">
        <v>2118</v>
      </c>
      <c r="BT232" t="str">
        <f>HYPERLINK("https%3A%2F%2Fwww.webofscience.com%2Fwos%2Fwoscc%2Ffull-record%2FWOS:000208338400002","View Full Record in Web of Science")</f>
        <v>View Full Record in Web of Science</v>
      </c>
    </row>
    <row r="233" spans="1:72" x14ac:dyDescent="0.15">
      <c r="A233" t="s">
        <v>569</v>
      </c>
      <c r="B233" t="s">
        <v>2119</v>
      </c>
      <c r="C233" t="s">
        <v>74</v>
      </c>
      <c r="D233" t="s">
        <v>2120</v>
      </c>
      <c r="E233" t="s">
        <v>74</v>
      </c>
      <c r="F233" t="s">
        <v>2119</v>
      </c>
      <c r="G233" t="s">
        <v>74</v>
      </c>
      <c r="H233" t="s">
        <v>74</v>
      </c>
      <c r="I233" t="s">
        <v>2121</v>
      </c>
      <c r="J233" t="s">
        <v>2122</v>
      </c>
      <c r="K233" t="s">
        <v>2123</v>
      </c>
      <c r="L233" t="s">
        <v>74</v>
      </c>
      <c r="M233" t="s">
        <v>77</v>
      </c>
      <c r="N233" t="s">
        <v>575</v>
      </c>
      <c r="O233" t="s">
        <v>2124</v>
      </c>
      <c r="P233" t="s">
        <v>2125</v>
      </c>
      <c r="Q233" t="s">
        <v>2126</v>
      </c>
      <c r="R233" t="s">
        <v>74</v>
      </c>
      <c r="S233" t="s">
        <v>74</v>
      </c>
      <c r="T233" t="s">
        <v>74</v>
      </c>
      <c r="U233" t="s">
        <v>74</v>
      </c>
      <c r="V233" t="s">
        <v>74</v>
      </c>
      <c r="W233" t="s">
        <v>74</v>
      </c>
      <c r="X233" t="s">
        <v>74</v>
      </c>
      <c r="Y233" t="s">
        <v>74</v>
      </c>
      <c r="Z233" t="s">
        <v>74</v>
      </c>
      <c r="AA233" t="s">
        <v>74</v>
      </c>
      <c r="AB233" t="s">
        <v>74</v>
      </c>
      <c r="AC233" t="s">
        <v>74</v>
      </c>
      <c r="AD233" t="s">
        <v>74</v>
      </c>
      <c r="AE233" t="s">
        <v>74</v>
      </c>
      <c r="AF233" t="s">
        <v>74</v>
      </c>
      <c r="AG233">
        <v>0</v>
      </c>
      <c r="AH233">
        <v>1</v>
      </c>
      <c r="AI233">
        <v>1</v>
      </c>
      <c r="AJ233">
        <v>0</v>
      </c>
      <c r="AK233">
        <v>0</v>
      </c>
      <c r="AL233" t="s">
        <v>2127</v>
      </c>
      <c r="AM233" t="s">
        <v>2128</v>
      </c>
      <c r="AN233" t="s">
        <v>2128</v>
      </c>
      <c r="AO233" t="s">
        <v>74</v>
      </c>
      <c r="AP233" t="s">
        <v>74</v>
      </c>
      <c r="AQ233" t="s">
        <v>2129</v>
      </c>
      <c r="AR233" t="s">
        <v>2130</v>
      </c>
      <c r="AS233" t="s">
        <v>74</v>
      </c>
      <c r="AT233" t="s">
        <v>74</v>
      </c>
      <c r="AU233">
        <v>1990</v>
      </c>
      <c r="AV233">
        <v>195</v>
      </c>
      <c r="AW233" t="s">
        <v>74</v>
      </c>
      <c r="AX233" t="s">
        <v>74</v>
      </c>
      <c r="AY233" t="s">
        <v>74</v>
      </c>
      <c r="AZ233" t="s">
        <v>74</v>
      </c>
      <c r="BA233" t="s">
        <v>74</v>
      </c>
      <c r="BB233">
        <v>103</v>
      </c>
      <c r="BC233">
        <v>107</v>
      </c>
      <c r="BD233" t="s">
        <v>74</v>
      </c>
      <c r="BE233" t="s">
        <v>2131</v>
      </c>
      <c r="BF233" t="str">
        <f>HYPERLINK("http://dx.doi.org/10.1557/PROC-195-103","http://dx.doi.org/10.1557/PROC-195-103")</f>
        <v>http://dx.doi.org/10.1557/PROC-195-103</v>
      </c>
      <c r="BG233" t="s">
        <v>74</v>
      </c>
      <c r="BH233" t="s">
        <v>74</v>
      </c>
      <c r="BI233">
        <v>5</v>
      </c>
      <c r="BJ233" t="s">
        <v>2132</v>
      </c>
      <c r="BK233" t="s">
        <v>583</v>
      </c>
      <c r="BL233" t="s">
        <v>2133</v>
      </c>
      <c r="BM233" t="s">
        <v>2134</v>
      </c>
      <c r="BN233" t="s">
        <v>74</v>
      </c>
      <c r="BO233" t="s">
        <v>74</v>
      </c>
      <c r="BP233" t="s">
        <v>74</v>
      </c>
      <c r="BQ233" t="s">
        <v>74</v>
      </c>
      <c r="BR233" t="s">
        <v>95</v>
      </c>
      <c r="BS233" t="s">
        <v>2135</v>
      </c>
      <c r="BT233" t="str">
        <f>HYPERLINK("https%3A%2F%2Fwww.webofscience.com%2Fwos%2Fwoscc%2Ffull-record%2FWOS:A1990BT44H00012","View Full Record in Web of Science")</f>
        <v>View Full Record in Web of Science</v>
      </c>
    </row>
    <row r="234" spans="1:72" x14ac:dyDescent="0.15">
      <c r="A234" t="s">
        <v>72</v>
      </c>
      <c r="B234" t="s">
        <v>2136</v>
      </c>
      <c r="C234" t="s">
        <v>74</v>
      </c>
      <c r="D234" t="s">
        <v>74</v>
      </c>
      <c r="E234" t="s">
        <v>74</v>
      </c>
      <c r="F234" t="s">
        <v>2136</v>
      </c>
      <c r="G234" t="s">
        <v>74</v>
      </c>
      <c r="H234" t="s">
        <v>74</v>
      </c>
      <c r="I234" t="s">
        <v>2137</v>
      </c>
      <c r="J234" t="s">
        <v>2138</v>
      </c>
      <c r="K234" t="s">
        <v>74</v>
      </c>
      <c r="L234" t="s">
        <v>74</v>
      </c>
      <c r="M234" t="s">
        <v>77</v>
      </c>
      <c r="N234" t="s">
        <v>78</v>
      </c>
      <c r="O234" t="s">
        <v>74</v>
      </c>
      <c r="P234" t="s">
        <v>74</v>
      </c>
      <c r="Q234" t="s">
        <v>74</v>
      </c>
      <c r="R234" t="s">
        <v>74</v>
      </c>
      <c r="S234" t="s">
        <v>74</v>
      </c>
      <c r="T234" t="s">
        <v>74</v>
      </c>
      <c r="U234" t="s">
        <v>74</v>
      </c>
      <c r="V234" t="s">
        <v>74</v>
      </c>
      <c r="W234" t="s">
        <v>2139</v>
      </c>
      <c r="X234" t="s">
        <v>2140</v>
      </c>
      <c r="Y234" t="s">
        <v>2141</v>
      </c>
      <c r="Z234" t="s">
        <v>74</v>
      </c>
      <c r="AA234" t="s">
        <v>2142</v>
      </c>
      <c r="AB234" t="s">
        <v>2143</v>
      </c>
      <c r="AC234" t="s">
        <v>74</v>
      </c>
      <c r="AD234" t="s">
        <v>74</v>
      </c>
      <c r="AE234" t="s">
        <v>74</v>
      </c>
      <c r="AF234" t="s">
        <v>74</v>
      </c>
      <c r="AG234">
        <v>25</v>
      </c>
      <c r="AH234">
        <v>19</v>
      </c>
      <c r="AI234">
        <v>22</v>
      </c>
      <c r="AJ234">
        <v>0</v>
      </c>
      <c r="AK234">
        <v>3</v>
      </c>
      <c r="AL234" t="s">
        <v>2144</v>
      </c>
      <c r="AM234" t="s">
        <v>2145</v>
      </c>
      <c r="AN234" t="s">
        <v>2146</v>
      </c>
      <c r="AO234" t="s">
        <v>2147</v>
      </c>
      <c r="AP234" t="s">
        <v>74</v>
      </c>
      <c r="AQ234" t="s">
        <v>74</v>
      </c>
      <c r="AR234" t="s">
        <v>2148</v>
      </c>
      <c r="AS234" t="s">
        <v>2149</v>
      </c>
      <c r="AT234" t="s">
        <v>2030</v>
      </c>
      <c r="AU234">
        <v>1990</v>
      </c>
      <c r="AV234">
        <v>3</v>
      </c>
      <c r="AW234">
        <v>1</v>
      </c>
      <c r="AX234" t="s">
        <v>74</v>
      </c>
      <c r="AY234" t="s">
        <v>74</v>
      </c>
      <c r="AZ234" t="s">
        <v>74</v>
      </c>
      <c r="BA234" t="s">
        <v>74</v>
      </c>
      <c r="BB234">
        <v>33</v>
      </c>
      <c r="BC234">
        <v>37</v>
      </c>
      <c r="BD234" t="s">
        <v>74</v>
      </c>
      <c r="BE234" t="s">
        <v>2150</v>
      </c>
      <c r="BF234" t="str">
        <f>HYPERLINK("http://dx.doi.org/10.1111/j.1600-0749.1990.tb00259.x","http://dx.doi.org/10.1111/j.1600-0749.1990.tb00259.x")</f>
        <v>http://dx.doi.org/10.1111/j.1600-0749.1990.tb00259.x</v>
      </c>
      <c r="BG234" t="s">
        <v>74</v>
      </c>
      <c r="BH234" t="s">
        <v>74</v>
      </c>
      <c r="BI234">
        <v>5</v>
      </c>
      <c r="BJ234" t="s">
        <v>2151</v>
      </c>
      <c r="BK234" t="s">
        <v>92</v>
      </c>
      <c r="BL234" t="s">
        <v>2151</v>
      </c>
      <c r="BM234" t="s">
        <v>2152</v>
      </c>
      <c r="BN234">
        <v>2377579</v>
      </c>
      <c r="BO234" t="s">
        <v>74</v>
      </c>
      <c r="BP234" t="s">
        <v>74</v>
      </c>
      <c r="BQ234" t="s">
        <v>74</v>
      </c>
      <c r="BR234" t="s">
        <v>95</v>
      </c>
      <c r="BS234" t="s">
        <v>2153</v>
      </c>
      <c r="BT234" t="str">
        <f>HYPERLINK("https%3A%2F%2Fwww.webofscience.com%2Fwos%2Fwoscc%2Ffull-record%2FWOS:A1990DG16100006","View Full Record in Web of Science")</f>
        <v>View Full Record in Web of Science</v>
      </c>
    </row>
    <row r="235" spans="1:72" x14ac:dyDescent="0.15">
      <c r="A235" t="s">
        <v>72</v>
      </c>
      <c r="B235" t="s">
        <v>2154</v>
      </c>
      <c r="C235" t="s">
        <v>74</v>
      </c>
      <c r="D235" t="s">
        <v>74</v>
      </c>
      <c r="E235" t="s">
        <v>74</v>
      </c>
      <c r="F235" t="s">
        <v>2154</v>
      </c>
      <c r="G235" t="s">
        <v>74</v>
      </c>
      <c r="H235" t="s">
        <v>74</v>
      </c>
      <c r="I235" t="s">
        <v>2155</v>
      </c>
      <c r="J235" t="s">
        <v>505</v>
      </c>
      <c r="K235" t="s">
        <v>74</v>
      </c>
      <c r="L235" t="s">
        <v>74</v>
      </c>
      <c r="M235" t="s">
        <v>77</v>
      </c>
      <c r="N235" t="s">
        <v>78</v>
      </c>
      <c r="O235" t="s">
        <v>74</v>
      </c>
      <c r="P235" t="s">
        <v>74</v>
      </c>
      <c r="Q235" t="s">
        <v>74</v>
      </c>
      <c r="R235" t="s">
        <v>74</v>
      </c>
      <c r="S235" t="s">
        <v>74</v>
      </c>
      <c r="T235" t="s">
        <v>74</v>
      </c>
      <c r="U235" t="s">
        <v>74</v>
      </c>
      <c r="V235" t="s">
        <v>74</v>
      </c>
      <c r="W235" t="s">
        <v>2156</v>
      </c>
      <c r="X235" t="s">
        <v>2157</v>
      </c>
      <c r="Y235" t="s">
        <v>2158</v>
      </c>
      <c r="Z235" t="s">
        <v>74</v>
      </c>
      <c r="AA235" t="s">
        <v>74</v>
      </c>
      <c r="AB235" t="s">
        <v>74</v>
      </c>
      <c r="AC235" t="s">
        <v>74</v>
      </c>
      <c r="AD235" t="s">
        <v>74</v>
      </c>
      <c r="AE235" t="s">
        <v>74</v>
      </c>
      <c r="AF235" t="s">
        <v>74</v>
      </c>
      <c r="AG235">
        <v>36</v>
      </c>
      <c r="AH235">
        <v>24</v>
      </c>
      <c r="AI235">
        <v>24</v>
      </c>
      <c r="AJ235">
        <v>0</v>
      </c>
      <c r="AK235">
        <v>1</v>
      </c>
      <c r="AL235" t="s">
        <v>511</v>
      </c>
      <c r="AM235" t="s">
        <v>209</v>
      </c>
      <c r="AN235" t="s">
        <v>512</v>
      </c>
      <c r="AO235" t="s">
        <v>513</v>
      </c>
      <c r="AP235" t="s">
        <v>74</v>
      </c>
      <c r="AQ235" t="s">
        <v>74</v>
      </c>
      <c r="AR235" t="s">
        <v>514</v>
      </c>
      <c r="AS235" t="s">
        <v>515</v>
      </c>
      <c r="AT235" t="s">
        <v>945</v>
      </c>
      <c r="AU235">
        <v>1990</v>
      </c>
      <c r="AV235">
        <v>38</v>
      </c>
      <c r="AW235">
        <v>1</v>
      </c>
      <c r="AX235" t="s">
        <v>74</v>
      </c>
      <c r="AY235" t="s">
        <v>74</v>
      </c>
      <c r="AZ235" t="s">
        <v>74</v>
      </c>
      <c r="BA235" t="s">
        <v>74</v>
      </c>
      <c r="BB235">
        <v>1</v>
      </c>
      <c r="BC235" t="s">
        <v>2159</v>
      </c>
      <c r="BD235" t="s">
        <v>74</v>
      </c>
      <c r="BE235" t="s">
        <v>2160</v>
      </c>
      <c r="BF235" t="str">
        <f>HYPERLINK("http://dx.doi.org/10.1016/0032-0633(90)90002-8","http://dx.doi.org/10.1016/0032-0633(90)90002-8")</f>
        <v>http://dx.doi.org/10.1016/0032-0633(90)90002-8</v>
      </c>
      <c r="BG235" t="s">
        <v>74</v>
      </c>
      <c r="BH235" t="s">
        <v>74</v>
      </c>
      <c r="BI235">
        <v>0</v>
      </c>
      <c r="BJ235" t="s">
        <v>315</v>
      </c>
      <c r="BK235" t="s">
        <v>92</v>
      </c>
      <c r="BL235" t="s">
        <v>315</v>
      </c>
      <c r="BM235" t="s">
        <v>2161</v>
      </c>
      <c r="BN235" t="s">
        <v>74</v>
      </c>
      <c r="BO235" t="s">
        <v>74</v>
      </c>
      <c r="BP235" t="s">
        <v>74</v>
      </c>
      <c r="BQ235" t="s">
        <v>74</v>
      </c>
      <c r="BR235" t="s">
        <v>95</v>
      </c>
      <c r="BS235" t="s">
        <v>2162</v>
      </c>
      <c r="BT235" t="str">
        <f>HYPERLINK("https%3A%2F%2Fwww.webofscience.com%2Fwos%2Fwoscc%2Ffull-record%2FWOS:A1990CN94500001","View Full Record in Web of Science")</f>
        <v>View Full Record in Web of Science</v>
      </c>
    </row>
    <row r="236" spans="1:72" x14ac:dyDescent="0.15">
      <c r="A236" t="s">
        <v>72</v>
      </c>
      <c r="B236" t="s">
        <v>2163</v>
      </c>
      <c r="C236" t="s">
        <v>74</v>
      </c>
      <c r="D236" t="s">
        <v>74</v>
      </c>
      <c r="E236" t="s">
        <v>74</v>
      </c>
      <c r="F236" t="s">
        <v>2163</v>
      </c>
      <c r="G236" t="s">
        <v>74</v>
      </c>
      <c r="H236" t="s">
        <v>74</v>
      </c>
      <c r="I236" t="s">
        <v>2164</v>
      </c>
      <c r="J236" t="s">
        <v>2165</v>
      </c>
      <c r="K236" t="s">
        <v>74</v>
      </c>
      <c r="L236" t="s">
        <v>74</v>
      </c>
      <c r="M236" t="s">
        <v>77</v>
      </c>
      <c r="N236" t="s">
        <v>78</v>
      </c>
      <c r="O236" t="s">
        <v>74</v>
      </c>
      <c r="P236" t="s">
        <v>74</v>
      </c>
      <c r="Q236" t="s">
        <v>74</v>
      </c>
      <c r="R236" t="s">
        <v>74</v>
      </c>
      <c r="S236" t="s">
        <v>74</v>
      </c>
      <c r="T236" t="s">
        <v>74</v>
      </c>
      <c r="U236" t="s">
        <v>74</v>
      </c>
      <c r="V236" t="s">
        <v>74</v>
      </c>
      <c r="W236" t="s">
        <v>74</v>
      </c>
      <c r="X236" t="s">
        <v>74</v>
      </c>
      <c r="Y236" t="s">
        <v>2166</v>
      </c>
      <c r="Z236" t="s">
        <v>74</v>
      </c>
      <c r="AA236" t="s">
        <v>74</v>
      </c>
      <c r="AB236" t="s">
        <v>74</v>
      </c>
      <c r="AC236" t="s">
        <v>74</v>
      </c>
      <c r="AD236" t="s">
        <v>74</v>
      </c>
      <c r="AE236" t="s">
        <v>74</v>
      </c>
      <c r="AF236" t="s">
        <v>74</v>
      </c>
      <c r="AG236">
        <v>0</v>
      </c>
      <c r="AH236">
        <v>7</v>
      </c>
      <c r="AI236">
        <v>8</v>
      </c>
      <c r="AJ236">
        <v>0</v>
      </c>
      <c r="AK236">
        <v>0</v>
      </c>
      <c r="AL236" t="s">
        <v>2167</v>
      </c>
      <c r="AM236" t="s">
        <v>83</v>
      </c>
      <c r="AN236" t="s">
        <v>2168</v>
      </c>
      <c r="AO236" t="s">
        <v>2169</v>
      </c>
      <c r="AP236" t="s">
        <v>74</v>
      </c>
      <c r="AQ236" t="s">
        <v>74</v>
      </c>
      <c r="AR236" t="s">
        <v>2170</v>
      </c>
      <c r="AS236" t="s">
        <v>2171</v>
      </c>
      <c r="AT236" t="s">
        <v>945</v>
      </c>
      <c r="AU236">
        <v>1990</v>
      </c>
      <c r="AV236">
        <v>92</v>
      </c>
      <c r="AW236">
        <v>1</v>
      </c>
      <c r="AX236" t="s">
        <v>74</v>
      </c>
      <c r="AY236" t="s">
        <v>74</v>
      </c>
      <c r="AZ236" t="s">
        <v>74</v>
      </c>
      <c r="BA236" t="s">
        <v>74</v>
      </c>
      <c r="BB236">
        <v>127</v>
      </c>
      <c r="BC236">
        <v>134</v>
      </c>
      <c r="BD236" t="s">
        <v>74</v>
      </c>
      <c r="BE236" t="s">
        <v>74</v>
      </c>
      <c r="BF236" t="s">
        <v>74</v>
      </c>
      <c r="BG236" t="s">
        <v>74</v>
      </c>
      <c r="BH236" t="s">
        <v>74</v>
      </c>
      <c r="BI236">
        <v>8</v>
      </c>
      <c r="BJ236" t="s">
        <v>2172</v>
      </c>
      <c r="BK236" t="s">
        <v>92</v>
      </c>
      <c r="BL236" t="s">
        <v>2172</v>
      </c>
      <c r="BM236" t="s">
        <v>2173</v>
      </c>
      <c r="BN236" t="s">
        <v>74</v>
      </c>
      <c r="BO236" t="s">
        <v>74</v>
      </c>
      <c r="BP236" t="s">
        <v>74</v>
      </c>
      <c r="BQ236" t="s">
        <v>74</v>
      </c>
      <c r="BR236" t="s">
        <v>95</v>
      </c>
      <c r="BS236" t="s">
        <v>2174</v>
      </c>
      <c r="BT236" t="str">
        <f>HYPERLINK("https%3A%2F%2Fwww.webofscience.com%2Fwos%2Fwoscc%2Ffull-record%2FWOS:A1990CM31000015","View Full Record in Web of Science")</f>
        <v>View Full Record in Web of Science</v>
      </c>
    </row>
    <row r="237" spans="1:72" x14ac:dyDescent="0.15">
      <c r="A237" t="s">
        <v>72</v>
      </c>
      <c r="B237" t="s">
        <v>1976</v>
      </c>
      <c r="C237" t="s">
        <v>74</v>
      </c>
      <c r="D237" t="s">
        <v>74</v>
      </c>
      <c r="E237" t="s">
        <v>74</v>
      </c>
      <c r="F237" t="s">
        <v>1976</v>
      </c>
      <c r="G237" t="s">
        <v>74</v>
      </c>
      <c r="H237" t="s">
        <v>74</v>
      </c>
      <c r="I237" t="s">
        <v>2175</v>
      </c>
      <c r="J237" t="s">
        <v>2176</v>
      </c>
      <c r="K237" t="s">
        <v>74</v>
      </c>
      <c r="L237" t="s">
        <v>74</v>
      </c>
      <c r="M237" t="s">
        <v>77</v>
      </c>
      <c r="N237" t="s">
        <v>78</v>
      </c>
      <c r="O237" t="s">
        <v>74</v>
      </c>
      <c r="P237" t="s">
        <v>74</v>
      </c>
      <c r="Q237" t="s">
        <v>74</v>
      </c>
      <c r="R237" t="s">
        <v>74</v>
      </c>
      <c r="S237" t="s">
        <v>74</v>
      </c>
      <c r="T237" t="s">
        <v>74</v>
      </c>
      <c r="U237" t="s">
        <v>74</v>
      </c>
      <c r="V237" t="s">
        <v>74</v>
      </c>
      <c r="W237" t="s">
        <v>74</v>
      </c>
      <c r="X237" t="s">
        <v>74</v>
      </c>
      <c r="Y237" t="s">
        <v>2177</v>
      </c>
      <c r="Z237" t="s">
        <v>74</v>
      </c>
      <c r="AA237" t="s">
        <v>74</v>
      </c>
      <c r="AB237" t="s">
        <v>74</v>
      </c>
      <c r="AC237" t="s">
        <v>74</v>
      </c>
      <c r="AD237" t="s">
        <v>74</v>
      </c>
      <c r="AE237" t="s">
        <v>74</v>
      </c>
      <c r="AF237" t="s">
        <v>74</v>
      </c>
      <c r="AG237">
        <v>39</v>
      </c>
      <c r="AH237">
        <v>102</v>
      </c>
      <c r="AI237">
        <v>105</v>
      </c>
      <c r="AJ237">
        <v>0</v>
      </c>
      <c r="AK237">
        <v>3</v>
      </c>
      <c r="AL237" t="s">
        <v>2178</v>
      </c>
      <c r="AM237" t="s">
        <v>1488</v>
      </c>
      <c r="AN237" t="s">
        <v>2179</v>
      </c>
      <c r="AO237" t="s">
        <v>2180</v>
      </c>
      <c r="AP237" t="s">
        <v>74</v>
      </c>
      <c r="AQ237" t="s">
        <v>74</v>
      </c>
      <c r="AR237" t="s">
        <v>2181</v>
      </c>
      <c r="AS237" t="s">
        <v>2182</v>
      </c>
      <c r="AT237" t="s">
        <v>945</v>
      </c>
      <c r="AU237">
        <v>1990</v>
      </c>
      <c r="AV237">
        <v>116</v>
      </c>
      <c r="AW237">
        <v>492</v>
      </c>
      <c r="AX237" t="s">
        <v>2183</v>
      </c>
      <c r="AY237" t="s">
        <v>74</v>
      </c>
      <c r="AZ237" t="s">
        <v>74</v>
      </c>
      <c r="BA237" t="s">
        <v>74</v>
      </c>
      <c r="BB237">
        <v>379</v>
      </c>
      <c r="BC237">
        <v>400</v>
      </c>
      <c r="BD237" t="s">
        <v>74</v>
      </c>
      <c r="BE237" t="s">
        <v>2184</v>
      </c>
      <c r="BF237" t="str">
        <f>HYPERLINK("http://dx.doi.org/10.1002/qj.49711649208","http://dx.doi.org/10.1002/qj.49711649208")</f>
        <v>http://dx.doi.org/10.1002/qj.49711649208</v>
      </c>
      <c r="BG237" t="s">
        <v>74</v>
      </c>
      <c r="BH237" t="s">
        <v>74</v>
      </c>
      <c r="BI237">
        <v>22</v>
      </c>
      <c r="BJ237" t="s">
        <v>330</v>
      </c>
      <c r="BK237" t="s">
        <v>92</v>
      </c>
      <c r="BL237" t="s">
        <v>330</v>
      </c>
      <c r="BM237" t="s">
        <v>2185</v>
      </c>
      <c r="BN237" t="s">
        <v>74</v>
      </c>
      <c r="BO237" t="s">
        <v>74</v>
      </c>
      <c r="BP237" t="s">
        <v>74</v>
      </c>
      <c r="BQ237" t="s">
        <v>74</v>
      </c>
      <c r="BR237" t="s">
        <v>95</v>
      </c>
      <c r="BS237" t="s">
        <v>2186</v>
      </c>
      <c r="BT237" t="str">
        <f>HYPERLINK("https%3A%2F%2Fwww.webofscience.com%2Fwos%2Fwoscc%2Ffull-record%2FWOS:A1990DC54900007","View Full Record in Web of Science")</f>
        <v>View Full Record in Web of Science</v>
      </c>
    </row>
    <row r="238" spans="1:72" x14ac:dyDescent="0.15">
      <c r="A238" t="s">
        <v>569</v>
      </c>
      <c r="B238" t="s">
        <v>2187</v>
      </c>
      <c r="C238" t="s">
        <v>74</v>
      </c>
      <c r="D238" t="s">
        <v>2188</v>
      </c>
      <c r="E238" t="s">
        <v>74</v>
      </c>
      <c r="F238" t="s">
        <v>2187</v>
      </c>
      <c r="G238" t="s">
        <v>74</v>
      </c>
      <c r="H238" t="s">
        <v>74</v>
      </c>
      <c r="I238" t="s">
        <v>2189</v>
      </c>
      <c r="J238" t="s">
        <v>2190</v>
      </c>
      <c r="K238" t="s">
        <v>2191</v>
      </c>
      <c r="L238" t="s">
        <v>74</v>
      </c>
      <c r="M238" t="s">
        <v>77</v>
      </c>
      <c r="N238" t="s">
        <v>575</v>
      </c>
      <c r="O238" t="s">
        <v>2192</v>
      </c>
      <c r="P238" t="s">
        <v>2193</v>
      </c>
      <c r="Q238" t="s">
        <v>2194</v>
      </c>
      <c r="R238" t="s">
        <v>74</v>
      </c>
      <c r="S238" t="s">
        <v>74</v>
      </c>
      <c r="T238" t="s">
        <v>74</v>
      </c>
      <c r="U238" t="s">
        <v>74</v>
      </c>
      <c r="V238" t="s">
        <v>74</v>
      </c>
      <c r="W238" t="s">
        <v>74</v>
      </c>
      <c r="X238" t="s">
        <v>74</v>
      </c>
      <c r="Y238" t="s">
        <v>74</v>
      </c>
      <c r="Z238" t="s">
        <v>74</v>
      </c>
      <c r="AA238" t="s">
        <v>74</v>
      </c>
      <c r="AB238" t="s">
        <v>74</v>
      </c>
      <c r="AC238" t="s">
        <v>74</v>
      </c>
      <c r="AD238" t="s">
        <v>74</v>
      </c>
      <c r="AE238" t="s">
        <v>74</v>
      </c>
      <c r="AF238" t="s">
        <v>74</v>
      </c>
      <c r="AG238">
        <v>0</v>
      </c>
      <c r="AH238">
        <v>0</v>
      </c>
      <c r="AI238">
        <v>0</v>
      </c>
      <c r="AJ238">
        <v>0</v>
      </c>
      <c r="AK238">
        <v>0</v>
      </c>
      <c r="AL238" t="s">
        <v>2195</v>
      </c>
      <c r="AM238" t="s">
        <v>2196</v>
      </c>
      <c r="AN238" t="s">
        <v>2196</v>
      </c>
      <c r="AO238" t="s">
        <v>74</v>
      </c>
      <c r="AP238" t="s">
        <v>74</v>
      </c>
      <c r="AQ238" t="s">
        <v>2197</v>
      </c>
      <c r="AR238" t="s">
        <v>2198</v>
      </c>
      <c r="AS238" t="s">
        <v>74</v>
      </c>
      <c r="AT238" t="s">
        <v>74</v>
      </c>
      <c r="AU238">
        <v>1990</v>
      </c>
      <c r="AV238">
        <v>6</v>
      </c>
      <c r="AW238" t="s">
        <v>74</v>
      </c>
      <c r="AX238" t="s">
        <v>74</v>
      </c>
      <c r="AY238" t="s">
        <v>74</v>
      </c>
      <c r="AZ238" t="s">
        <v>74</v>
      </c>
      <c r="BA238" t="s">
        <v>74</v>
      </c>
      <c r="BB238">
        <v>1</v>
      </c>
      <c r="BC238">
        <v>7</v>
      </c>
      <c r="BD238" t="s">
        <v>74</v>
      </c>
      <c r="BE238" t="s">
        <v>74</v>
      </c>
      <c r="BF238" t="s">
        <v>74</v>
      </c>
      <c r="BG238" t="s">
        <v>74</v>
      </c>
      <c r="BH238" t="s">
        <v>74</v>
      </c>
      <c r="BI238">
        <v>7</v>
      </c>
      <c r="BJ238" t="s">
        <v>2199</v>
      </c>
      <c r="BK238" t="s">
        <v>583</v>
      </c>
      <c r="BL238" t="s">
        <v>2199</v>
      </c>
      <c r="BM238" t="s">
        <v>2200</v>
      </c>
      <c r="BN238" t="s">
        <v>74</v>
      </c>
      <c r="BO238" t="s">
        <v>74</v>
      </c>
      <c r="BP238" t="s">
        <v>74</v>
      </c>
      <c r="BQ238" t="s">
        <v>74</v>
      </c>
      <c r="BR238" t="s">
        <v>95</v>
      </c>
      <c r="BS238" t="s">
        <v>2201</v>
      </c>
      <c r="BT238" t="str">
        <f>HYPERLINK("https%3A%2F%2Fwww.webofscience.com%2Fwos%2Fwoscc%2Ffull-record%2FWOS:A1990BQ46Q00001","View Full Record in Web of Science")</f>
        <v>View Full Record in Web of Science</v>
      </c>
    </row>
    <row r="239" spans="1:72" x14ac:dyDescent="0.15">
      <c r="A239" t="s">
        <v>569</v>
      </c>
      <c r="B239" t="s">
        <v>2202</v>
      </c>
      <c r="C239" t="s">
        <v>74</v>
      </c>
      <c r="D239" t="s">
        <v>2188</v>
      </c>
      <c r="E239" t="s">
        <v>74</v>
      </c>
      <c r="F239" t="s">
        <v>2202</v>
      </c>
      <c r="G239" t="s">
        <v>74</v>
      </c>
      <c r="H239" t="s">
        <v>74</v>
      </c>
      <c r="I239" t="s">
        <v>2203</v>
      </c>
      <c r="J239" t="s">
        <v>2190</v>
      </c>
      <c r="K239" t="s">
        <v>2191</v>
      </c>
      <c r="L239" t="s">
        <v>74</v>
      </c>
      <c r="M239" t="s">
        <v>77</v>
      </c>
      <c r="N239" t="s">
        <v>575</v>
      </c>
      <c r="O239" t="s">
        <v>2192</v>
      </c>
      <c r="P239" t="s">
        <v>2193</v>
      </c>
      <c r="Q239" t="s">
        <v>2194</v>
      </c>
      <c r="R239" t="s">
        <v>74</v>
      </c>
      <c r="S239" t="s">
        <v>74</v>
      </c>
      <c r="T239" t="s">
        <v>74</v>
      </c>
      <c r="U239" t="s">
        <v>74</v>
      </c>
      <c r="V239" t="s">
        <v>74</v>
      </c>
      <c r="W239" t="s">
        <v>74</v>
      </c>
      <c r="X239" t="s">
        <v>74</v>
      </c>
      <c r="Y239" t="s">
        <v>74</v>
      </c>
      <c r="Z239" t="s">
        <v>74</v>
      </c>
      <c r="AA239" t="s">
        <v>74</v>
      </c>
      <c r="AB239" t="s">
        <v>74</v>
      </c>
      <c r="AC239" t="s">
        <v>74</v>
      </c>
      <c r="AD239" t="s">
        <v>74</v>
      </c>
      <c r="AE239" t="s">
        <v>74</v>
      </c>
      <c r="AF239" t="s">
        <v>74</v>
      </c>
      <c r="AG239">
        <v>0</v>
      </c>
      <c r="AH239">
        <v>0</v>
      </c>
      <c r="AI239">
        <v>0</v>
      </c>
      <c r="AJ239">
        <v>0</v>
      </c>
      <c r="AK239">
        <v>0</v>
      </c>
      <c r="AL239" t="s">
        <v>2195</v>
      </c>
      <c r="AM239" t="s">
        <v>2196</v>
      </c>
      <c r="AN239" t="s">
        <v>2196</v>
      </c>
      <c r="AO239" t="s">
        <v>74</v>
      </c>
      <c r="AP239" t="s">
        <v>74</v>
      </c>
      <c r="AQ239" t="s">
        <v>2197</v>
      </c>
      <c r="AR239" t="s">
        <v>2198</v>
      </c>
      <c r="AS239" t="s">
        <v>74</v>
      </c>
      <c r="AT239" t="s">
        <v>74</v>
      </c>
      <c r="AU239">
        <v>1990</v>
      </c>
      <c r="AV239">
        <v>6</v>
      </c>
      <c r="AW239" t="s">
        <v>74</v>
      </c>
      <c r="AX239" t="s">
        <v>74</v>
      </c>
      <c r="AY239" t="s">
        <v>74</v>
      </c>
      <c r="AZ239" t="s">
        <v>74</v>
      </c>
      <c r="BA239" t="s">
        <v>74</v>
      </c>
      <c r="BB239">
        <v>9</v>
      </c>
      <c r="BC239">
        <v>31</v>
      </c>
      <c r="BD239" t="s">
        <v>74</v>
      </c>
      <c r="BE239" t="s">
        <v>74</v>
      </c>
      <c r="BF239" t="s">
        <v>74</v>
      </c>
      <c r="BG239" t="s">
        <v>74</v>
      </c>
      <c r="BH239" t="s">
        <v>74</v>
      </c>
      <c r="BI239">
        <v>23</v>
      </c>
      <c r="BJ239" t="s">
        <v>2199</v>
      </c>
      <c r="BK239" t="s">
        <v>583</v>
      </c>
      <c r="BL239" t="s">
        <v>2199</v>
      </c>
      <c r="BM239" t="s">
        <v>2200</v>
      </c>
      <c r="BN239" t="s">
        <v>74</v>
      </c>
      <c r="BO239" t="s">
        <v>74</v>
      </c>
      <c r="BP239" t="s">
        <v>74</v>
      </c>
      <c r="BQ239" t="s">
        <v>74</v>
      </c>
      <c r="BR239" t="s">
        <v>95</v>
      </c>
      <c r="BS239" t="s">
        <v>2204</v>
      </c>
      <c r="BT239" t="str">
        <f>HYPERLINK("https%3A%2F%2Fwww.webofscience.com%2Fwos%2Fwoscc%2Ffull-record%2FWOS:A1990BQ46Q00002","View Full Record in Web of Science")</f>
        <v>View Full Record in Web of Science</v>
      </c>
    </row>
    <row r="240" spans="1:72" x14ac:dyDescent="0.15">
      <c r="A240" t="s">
        <v>569</v>
      </c>
      <c r="B240" t="s">
        <v>2205</v>
      </c>
      <c r="C240" t="s">
        <v>74</v>
      </c>
      <c r="D240" t="s">
        <v>2188</v>
      </c>
      <c r="E240" t="s">
        <v>74</v>
      </c>
      <c r="F240" t="s">
        <v>2205</v>
      </c>
      <c r="G240" t="s">
        <v>74</v>
      </c>
      <c r="H240" t="s">
        <v>74</v>
      </c>
      <c r="I240" t="s">
        <v>2206</v>
      </c>
      <c r="J240" t="s">
        <v>2190</v>
      </c>
      <c r="K240" t="s">
        <v>2191</v>
      </c>
      <c r="L240" t="s">
        <v>74</v>
      </c>
      <c r="M240" t="s">
        <v>77</v>
      </c>
      <c r="N240" t="s">
        <v>575</v>
      </c>
      <c r="O240" t="s">
        <v>2192</v>
      </c>
      <c r="P240" t="s">
        <v>2193</v>
      </c>
      <c r="Q240" t="s">
        <v>2194</v>
      </c>
      <c r="R240" t="s">
        <v>74</v>
      </c>
      <c r="S240" t="s">
        <v>74</v>
      </c>
      <c r="T240" t="s">
        <v>74</v>
      </c>
      <c r="U240" t="s">
        <v>74</v>
      </c>
      <c r="V240" t="s">
        <v>74</v>
      </c>
      <c r="W240" t="s">
        <v>74</v>
      </c>
      <c r="X240" t="s">
        <v>74</v>
      </c>
      <c r="Y240" t="s">
        <v>74</v>
      </c>
      <c r="Z240" t="s">
        <v>74</v>
      </c>
      <c r="AA240" t="s">
        <v>74</v>
      </c>
      <c r="AB240" t="s">
        <v>74</v>
      </c>
      <c r="AC240" t="s">
        <v>74</v>
      </c>
      <c r="AD240" t="s">
        <v>74</v>
      </c>
      <c r="AE240" t="s">
        <v>74</v>
      </c>
      <c r="AF240" t="s">
        <v>74</v>
      </c>
      <c r="AG240">
        <v>0</v>
      </c>
      <c r="AH240">
        <v>4</v>
      </c>
      <c r="AI240">
        <v>4</v>
      </c>
      <c r="AJ240">
        <v>0</v>
      </c>
      <c r="AK240">
        <v>0</v>
      </c>
      <c r="AL240" t="s">
        <v>2195</v>
      </c>
      <c r="AM240" t="s">
        <v>2196</v>
      </c>
      <c r="AN240" t="s">
        <v>2196</v>
      </c>
      <c r="AO240" t="s">
        <v>74</v>
      </c>
      <c r="AP240" t="s">
        <v>74</v>
      </c>
      <c r="AQ240" t="s">
        <v>2197</v>
      </c>
      <c r="AR240" t="s">
        <v>2198</v>
      </c>
      <c r="AS240" t="s">
        <v>74</v>
      </c>
      <c r="AT240" t="s">
        <v>74</v>
      </c>
      <c r="AU240">
        <v>1990</v>
      </c>
      <c r="AV240">
        <v>6</v>
      </c>
      <c r="AW240" t="s">
        <v>74</v>
      </c>
      <c r="AX240" t="s">
        <v>74</v>
      </c>
      <c r="AY240" t="s">
        <v>74</v>
      </c>
      <c r="AZ240" t="s">
        <v>74</v>
      </c>
      <c r="BA240" t="s">
        <v>74</v>
      </c>
      <c r="BB240">
        <v>33</v>
      </c>
      <c r="BC240">
        <v>64</v>
      </c>
      <c r="BD240" t="s">
        <v>74</v>
      </c>
      <c r="BE240" t="s">
        <v>74</v>
      </c>
      <c r="BF240" t="s">
        <v>74</v>
      </c>
      <c r="BG240" t="s">
        <v>74</v>
      </c>
      <c r="BH240" t="s">
        <v>74</v>
      </c>
      <c r="BI240">
        <v>32</v>
      </c>
      <c r="BJ240" t="s">
        <v>2199</v>
      </c>
      <c r="BK240" t="s">
        <v>583</v>
      </c>
      <c r="BL240" t="s">
        <v>2199</v>
      </c>
      <c r="BM240" t="s">
        <v>2200</v>
      </c>
      <c r="BN240" t="s">
        <v>74</v>
      </c>
      <c r="BO240" t="s">
        <v>74</v>
      </c>
      <c r="BP240" t="s">
        <v>74</v>
      </c>
      <c r="BQ240" t="s">
        <v>74</v>
      </c>
      <c r="BR240" t="s">
        <v>95</v>
      </c>
      <c r="BS240" t="s">
        <v>2207</v>
      </c>
      <c r="BT240" t="str">
        <f>HYPERLINK("https%3A%2F%2Fwww.webofscience.com%2Fwos%2Fwoscc%2Ffull-record%2FWOS:A1990BQ46Q00003","View Full Record in Web of Science")</f>
        <v>View Full Record in Web of Science</v>
      </c>
    </row>
    <row r="241" spans="1:72" x14ac:dyDescent="0.15">
      <c r="A241" t="s">
        <v>569</v>
      </c>
      <c r="B241" t="s">
        <v>2208</v>
      </c>
      <c r="C241" t="s">
        <v>74</v>
      </c>
      <c r="D241" t="s">
        <v>2188</v>
      </c>
      <c r="E241" t="s">
        <v>74</v>
      </c>
      <c r="F241" t="s">
        <v>2208</v>
      </c>
      <c r="G241" t="s">
        <v>74</v>
      </c>
      <c r="H241" t="s">
        <v>74</v>
      </c>
      <c r="I241" t="s">
        <v>2209</v>
      </c>
      <c r="J241" t="s">
        <v>2190</v>
      </c>
      <c r="K241" t="s">
        <v>2191</v>
      </c>
      <c r="L241" t="s">
        <v>74</v>
      </c>
      <c r="M241" t="s">
        <v>77</v>
      </c>
      <c r="N241" t="s">
        <v>575</v>
      </c>
      <c r="O241" t="s">
        <v>2192</v>
      </c>
      <c r="P241" t="s">
        <v>2193</v>
      </c>
      <c r="Q241" t="s">
        <v>2194</v>
      </c>
      <c r="R241" t="s">
        <v>74</v>
      </c>
      <c r="S241" t="s">
        <v>74</v>
      </c>
      <c r="T241" t="s">
        <v>74</v>
      </c>
      <c r="U241" t="s">
        <v>74</v>
      </c>
      <c r="V241" t="s">
        <v>74</v>
      </c>
      <c r="W241" t="s">
        <v>74</v>
      </c>
      <c r="X241" t="s">
        <v>74</v>
      </c>
      <c r="Y241" t="s">
        <v>74</v>
      </c>
      <c r="Z241" t="s">
        <v>74</v>
      </c>
      <c r="AA241" t="s">
        <v>74</v>
      </c>
      <c r="AB241" t="s">
        <v>74</v>
      </c>
      <c r="AC241" t="s">
        <v>74</v>
      </c>
      <c r="AD241" t="s">
        <v>74</v>
      </c>
      <c r="AE241" t="s">
        <v>74</v>
      </c>
      <c r="AF241" t="s">
        <v>74</v>
      </c>
      <c r="AG241">
        <v>0</v>
      </c>
      <c r="AH241">
        <v>4</v>
      </c>
      <c r="AI241">
        <v>5</v>
      </c>
      <c r="AJ241">
        <v>0</v>
      </c>
      <c r="AK241">
        <v>0</v>
      </c>
      <c r="AL241" t="s">
        <v>2195</v>
      </c>
      <c r="AM241" t="s">
        <v>2196</v>
      </c>
      <c r="AN241" t="s">
        <v>2196</v>
      </c>
      <c r="AO241" t="s">
        <v>74</v>
      </c>
      <c r="AP241" t="s">
        <v>74</v>
      </c>
      <c r="AQ241" t="s">
        <v>2197</v>
      </c>
      <c r="AR241" t="s">
        <v>2198</v>
      </c>
      <c r="AS241" t="s">
        <v>74</v>
      </c>
      <c r="AT241" t="s">
        <v>74</v>
      </c>
      <c r="AU241">
        <v>1990</v>
      </c>
      <c r="AV241">
        <v>6</v>
      </c>
      <c r="AW241" t="s">
        <v>74</v>
      </c>
      <c r="AX241" t="s">
        <v>74</v>
      </c>
      <c r="AY241" t="s">
        <v>74</v>
      </c>
      <c r="AZ241" t="s">
        <v>74</v>
      </c>
      <c r="BA241" t="s">
        <v>74</v>
      </c>
      <c r="BB241">
        <v>67</v>
      </c>
      <c r="BC241">
        <v>87</v>
      </c>
      <c r="BD241" t="s">
        <v>74</v>
      </c>
      <c r="BE241" t="s">
        <v>74</v>
      </c>
      <c r="BF241" t="s">
        <v>74</v>
      </c>
      <c r="BG241" t="s">
        <v>74</v>
      </c>
      <c r="BH241" t="s">
        <v>74</v>
      </c>
      <c r="BI241">
        <v>21</v>
      </c>
      <c r="BJ241" t="s">
        <v>2199</v>
      </c>
      <c r="BK241" t="s">
        <v>583</v>
      </c>
      <c r="BL241" t="s">
        <v>2199</v>
      </c>
      <c r="BM241" t="s">
        <v>2200</v>
      </c>
      <c r="BN241" t="s">
        <v>74</v>
      </c>
      <c r="BO241" t="s">
        <v>74</v>
      </c>
      <c r="BP241" t="s">
        <v>74</v>
      </c>
      <c r="BQ241" t="s">
        <v>74</v>
      </c>
      <c r="BR241" t="s">
        <v>95</v>
      </c>
      <c r="BS241" t="s">
        <v>2210</v>
      </c>
      <c r="BT241" t="str">
        <f>HYPERLINK("https%3A%2F%2Fwww.webofscience.com%2Fwos%2Fwoscc%2Ffull-record%2FWOS:A1990BQ46Q00004","View Full Record in Web of Science")</f>
        <v>View Full Record in Web of Science</v>
      </c>
    </row>
    <row r="242" spans="1:72" x14ac:dyDescent="0.15">
      <c r="A242" t="s">
        <v>569</v>
      </c>
      <c r="B242" t="s">
        <v>2211</v>
      </c>
      <c r="C242" t="s">
        <v>74</v>
      </c>
      <c r="D242" t="s">
        <v>2188</v>
      </c>
      <c r="E242" t="s">
        <v>74</v>
      </c>
      <c r="F242" t="s">
        <v>2211</v>
      </c>
      <c r="G242" t="s">
        <v>74</v>
      </c>
      <c r="H242" t="s">
        <v>74</v>
      </c>
      <c r="I242" t="s">
        <v>2212</v>
      </c>
      <c r="J242" t="s">
        <v>2190</v>
      </c>
      <c r="K242" t="s">
        <v>2191</v>
      </c>
      <c r="L242" t="s">
        <v>74</v>
      </c>
      <c r="M242" t="s">
        <v>77</v>
      </c>
      <c r="N242" t="s">
        <v>575</v>
      </c>
      <c r="O242" t="s">
        <v>2192</v>
      </c>
      <c r="P242" t="s">
        <v>2193</v>
      </c>
      <c r="Q242" t="s">
        <v>2194</v>
      </c>
      <c r="R242" t="s">
        <v>74</v>
      </c>
      <c r="S242" t="s">
        <v>74</v>
      </c>
      <c r="T242" t="s">
        <v>74</v>
      </c>
      <c r="U242" t="s">
        <v>74</v>
      </c>
      <c r="V242" t="s">
        <v>74</v>
      </c>
      <c r="W242" t="s">
        <v>74</v>
      </c>
      <c r="X242" t="s">
        <v>74</v>
      </c>
      <c r="Y242" t="s">
        <v>74</v>
      </c>
      <c r="Z242" t="s">
        <v>74</v>
      </c>
      <c r="AA242" t="s">
        <v>74</v>
      </c>
      <c r="AB242" t="s">
        <v>74</v>
      </c>
      <c r="AC242" t="s">
        <v>74</v>
      </c>
      <c r="AD242" t="s">
        <v>74</v>
      </c>
      <c r="AE242" t="s">
        <v>74</v>
      </c>
      <c r="AF242" t="s">
        <v>74</v>
      </c>
      <c r="AG242">
        <v>0</v>
      </c>
      <c r="AH242">
        <v>5</v>
      </c>
      <c r="AI242">
        <v>5</v>
      </c>
      <c r="AJ242">
        <v>0</v>
      </c>
      <c r="AK242">
        <v>0</v>
      </c>
      <c r="AL242" t="s">
        <v>2195</v>
      </c>
      <c r="AM242" t="s">
        <v>2196</v>
      </c>
      <c r="AN242" t="s">
        <v>2196</v>
      </c>
      <c r="AO242" t="s">
        <v>74</v>
      </c>
      <c r="AP242" t="s">
        <v>74</v>
      </c>
      <c r="AQ242" t="s">
        <v>2197</v>
      </c>
      <c r="AR242" t="s">
        <v>2198</v>
      </c>
      <c r="AS242" t="s">
        <v>74</v>
      </c>
      <c r="AT242" t="s">
        <v>74</v>
      </c>
      <c r="AU242">
        <v>1990</v>
      </c>
      <c r="AV242">
        <v>6</v>
      </c>
      <c r="AW242" t="s">
        <v>74</v>
      </c>
      <c r="AX242" t="s">
        <v>74</v>
      </c>
      <c r="AY242" t="s">
        <v>74</v>
      </c>
      <c r="AZ242" t="s">
        <v>74</v>
      </c>
      <c r="BA242" t="s">
        <v>74</v>
      </c>
      <c r="BB242">
        <v>89</v>
      </c>
      <c r="BC242">
        <v>127</v>
      </c>
      <c r="BD242" t="s">
        <v>74</v>
      </c>
      <c r="BE242" t="s">
        <v>74</v>
      </c>
      <c r="BF242" t="s">
        <v>74</v>
      </c>
      <c r="BG242" t="s">
        <v>74</v>
      </c>
      <c r="BH242" t="s">
        <v>74</v>
      </c>
      <c r="BI242">
        <v>39</v>
      </c>
      <c r="BJ242" t="s">
        <v>2199</v>
      </c>
      <c r="BK242" t="s">
        <v>583</v>
      </c>
      <c r="BL242" t="s">
        <v>2199</v>
      </c>
      <c r="BM242" t="s">
        <v>2200</v>
      </c>
      <c r="BN242" t="s">
        <v>74</v>
      </c>
      <c r="BO242" t="s">
        <v>74</v>
      </c>
      <c r="BP242" t="s">
        <v>74</v>
      </c>
      <c r="BQ242" t="s">
        <v>74</v>
      </c>
      <c r="BR242" t="s">
        <v>95</v>
      </c>
      <c r="BS242" t="s">
        <v>2213</v>
      </c>
      <c r="BT242" t="str">
        <f>HYPERLINK("https%3A%2F%2Fwww.webofscience.com%2Fwos%2Fwoscc%2Ffull-record%2FWOS:A1990BQ46Q00005","View Full Record in Web of Science")</f>
        <v>View Full Record in Web of Science</v>
      </c>
    </row>
    <row r="243" spans="1:72" x14ac:dyDescent="0.15">
      <c r="A243" t="s">
        <v>569</v>
      </c>
      <c r="B243" t="s">
        <v>2214</v>
      </c>
      <c r="C243" t="s">
        <v>74</v>
      </c>
      <c r="D243" t="s">
        <v>2188</v>
      </c>
      <c r="E243" t="s">
        <v>74</v>
      </c>
      <c r="F243" t="s">
        <v>2214</v>
      </c>
      <c r="G243" t="s">
        <v>74</v>
      </c>
      <c r="H243" t="s">
        <v>74</v>
      </c>
      <c r="I243" t="s">
        <v>2215</v>
      </c>
      <c r="J243" t="s">
        <v>2190</v>
      </c>
      <c r="K243" t="s">
        <v>2191</v>
      </c>
      <c r="L243" t="s">
        <v>74</v>
      </c>
      <c r="M243" t="s">
        <v>77</v>
      </c>
      <c r="N243" t="s">
        <v>575</v>
      </c>
      <c r="O243" t="s">
        <v>2192</v>
      </c>
      <c r="P243" t="s">
        <v>2193</v>
      </c>
      <c r="Q243" t="s">
        <v>2194</v>
      </c>
      <c r="R243" t="s">
        <v>74</v>
      </c>
      <c r="S243" t="s">
        <v>74</v>
      </c>
      <c r="T243" t="s">
        <v>74</v>
      </c>
      <c r="U243" t="s">
        <v>74</v>
      </c>
      <c r="V243" t="s">
        <v>74</v>
      </c>
      <c r="W243" t="s">
        <v>74</v>
      </c>
      <c r="X243" t="s">
        <v>74</v>
      </c>
      <c r="Y243" t="s">
        <v>74</v>
      </c>
      <c r="Z243" t="s">
        <v>74</v>
      </c>
      <c r="AA243" t="s">
        <v>74</v>
      </c>
      <c r="AB243" t="s">
        <v>74</v>
      </c>
      <c r="AC243" t="s">
        <v>74</v>
      </c>
      <c r="AD243" t="s">
        <v>74</v>
      </c>
      <c r="AE243" t="s">
        <v>74</v>
      </c>
      <c r="AF243" t="s">
        <v>74</v>
      </c>
      <c r="AG243">
        <v>0</v>
      </c>
      <c r="AH243">
        <v>0</v>
      </c>
      <c r="AI243">
        <v>0</v>
      </c>
      <c r="AJ243">
        <v>0</v>
      </c>
      <c r="AK243">
        <v>0</v>
      </c>
      <c r="AL243" t="s">
        <v>2195</v>
      </c>
      <c r="AM243" t="s">
        <v>2196</v>
      </c>
      <c r="AN243" t="s">
        <v>2196</v>
      </c>
      <c r="AO243" t="s">
        <v>74</v>
      </c>
      <c r="AP243" t="s">
        <v>74</v>
      </c>
      <c r="AQ243" t="s">
        <v>2197</v>
      </c>
      <c r="AR243" t="s">
        <v>2198</v>
      </c>
      <c r="AS243" t="s">
        <v>74</v>
      </c>
      <c r="AT243" t="s">
        <v>74</v>
      </c>
      <c r="AU243">
        <v>1990</v>
      </c>
      <c r="AV243">
        <v>6</v>
      </c>
      <c r="AW243" t="s">
        <v>74</v>
      </c>
      <c r="AX243" t="s">
        <v>74</v>
      </c>
      <c r="AY243" t="s">
        <v>74</v>
      </c>
      <c r="AZ243" t="s">
        <v>74</v>
      </c>
      <c r="BA243" t="s">
        <v>74</v>
      </c>
      <c r="BB243">
        <v>129</v>
      </c>
      <c r="BC243">
        <v>145</v>
      </c>
      <c r="BD243" t="s">
        <v>74</v>
      </c>
      <c r="BE243" t="s">
        <v>74</v>
      </c>
      <c r="BF243" t="s">
        <v>74</v>
      </c>
      <c r="BG243" t="s">
        <v>74</v>
      </c>
      <c r="BH243" t="s">
        <v>74</v>
      </c>
      <c r="BI243">
        <v>17</v>
      </c>
      <c r="BJ243" t="s">
        <v>2199</v>
      </c>
      <c r="BK243" t="s">
        <v>583</v>
      </c>
      <c r="BL243" t="s">
        <v>2199</v>
      </c>
      <c r="BM243" t="s">
        <v>2200</v>
      </c>
      <c r="BN243" t="s">
        <v>74</v>
      </c>
      <c r="BO243" t="s">
        <v>74</v>
      </c>
      <c r="BP243" t="s">
        <v>74</v>
      </c>
      <c r="BQ243" t="s">
        <v>74</v>
      </c>
      <c r="BR243" t="s">
        <v>95</v>
      </c>
      <c r="BS243" t="s">
        <v>2216</v>
      </c>
      <c r="BT243" t="str">
        <f>HYPERLINK("https%3A%2F%2Fwww.webofscience.com%2Fwos%2Fwoscc%2Ffull-record%2FWOS:A1990BQ46Q00006","View Full Record in Web of Science")</f>
        <v>View Full Record in Web of Science</v>
      </c>
    </row>
    <row r="244" spans="1:72" x14ac:dyDescent="0.15">
      <c r="A244" t="s">
        <v>569</v>
      </c>
      <c r="B244" t="s">
        <v>2217</v>
      </c>
      <c r="C244" t="s">
        <v>74</v>
      </c>
      <c r="D244" t="s">
        <v>2188</v>
      </c>
      <c r="E244" t="s">
        <v>74</v>
      </c>
      <c r="F244" t="s">
        <v>2217</v>
      </c>
      <c r="G244" t="s">
        <v>74</v>
      </c>
      <c r="H244" t="s">
        <v>74</v>
      </c>
      <c r="I244" t="s">
        <v>2218</v>
      </c>
      <c r="J244" t="s">
        <v>2190</v>
      </c>
      <c r="K244" t="s">
        <v>2191</v>
      </c>
      <c r="L244" t="s">
        <v>74</v>
      </c>
      <c r="M244" t="s">
        <v>77</v>
      </c>
      <c r="N244" t="s">
        <v>575</v>
      </c>
      <c r="O244" t="s">
        <v>2192</v>
      </c>
      <c r="P244" t="s">
        <v>2193</v>
      </c>
      <c r="Q244" t="s">
        <v>2194</v>
      </c>
      <c r="R244" t="s">
        <v>74</v>
      </c>
      <c r="S244" t="s">
        <v>74</v>
      </c>
      <c r="T244" t="s">
        <v>74</v>
      </c>
      <c r="U244" t="s">
        <v>74</v>
      </c>
      <c r="V244" t="s">
        <v>74</v>
      </c>
      <c r="W244" t="s">
        <v>74</v>
      </c>
      <c r="X244" t="s">
        <v>74</v>
      </c>
      <c r="Y244" t="s">
        <v>74</v>
      </c>
      <c r="Z244" t="s">
        <v>74</v>
      </c>
      <c r="AA244" t="s">
        <v>74</v>
      </c>
      <c r="AB244" t="s">
        <v>74</v>
      </c>
      <c r="AC244" t="s">
        <v>74</v>
      </c>
      <c r="AD244" t="s">
        <v>74</v>
      </c>
      <c r="AE244" t="s">
        <v>74</v>
      </c>
      <c r="AF244" t="s">
        <v>74</v>
      </c>
      <c r="AG244">
        <v>0</v>
      </c>
      <c r="AH244">
        <v>0</v>
      </c>
      <c r="AI244">
        <v>0</v>
      </c>
      <c r="AJ244">
        <v>0</v>
      </c>
      <c r="AK244">
        <v>0</v>
      </c>
      <c r="AL244" t="s">
        <v>2195</v>
      </c>
      <c r="AM244" t="s">
        <v>2196</v>
      </c>
      <c r="AN244" t="s">
        <v>2196</v>
      </c>
      <c r="AO244" t="s">
        <v>74</v>
      </c>
      <c r="AP244" t="s">
        <v>74</v>
      </c>
      <c r="AQ244" t="s">
        <v>2197</v>
      </c>
      <c r="AR244" t="s">
        <v>2198</v>
      </c>
      <c r="AS244" t="s">
        <v>74</v>
      </c>
      <c r="AT244" t="s">
        <v>74</v>
      </c>
      <c r="AU244">
        <v>1990</v>
      </c>
      <c r="AV244">
        <v>6</v>
      </c>
      <c r="AW244" t="s">
        <v>74</v>
      </c>
      <c r="AX244" t="s">
        <v>74</v>
      </c>
      <c r="AY244" t="s">
        <v>74</v>
      </c>
      <c r="AZ244" t="s">
        <v>74</v>
      </c>
      <c r="BA244" t="s">
        <v>74</v>
      </c>
      <c r="BB244">
        <v>147</v>
      </c>
      <c r="BC244">
        <v>171</v>
      </c>
      <c r="BD244" t="s">
        <v>74</v>
      </c>
      <c r="BE244" t="s">
        <v>74</v>
      </c>
      <c r="BF244" t="s">
        <v>74</v>
      </c>
      <c r="BG244" t="s">
        <v>74</v>
      </c>
      <c r="BH244" t="s">
        <v>74</v>
      </c>
      <c r="BI244">
        <v>25</v>
      </c>
      <c r="BJ244" t="s">
        <v>2199</v>
      </c>
      <c r="BK244" t="s">
        <v>583</v>
      </c>
      <c r="BL244" t="s">
        <v>2199</v>
      </c>
      <c r="BM244" t="s">
        <v>2200</v>
      </c>
      <c r="BN244" t="s">
        <v>74</v>
      </c>
      <c r="BO244" t="s">
        <v>74</v>
      </c>
      <c r="BP244" t="s">
        <v>74</v>
      </c>
      <c r="BQ244" t="s">
        <v>74</v>
      </c>
      <c r="BR244" t="s">
        <v>95</v>
      </c>
      <c r="BS244" t="s">
        <v>2219</v>
      </c>
      <c r="BT244" t="str">
        <f>HYPERLINK("https%3A%2F%2Fwww.webofscience.com%2Fwos%2Fwoscc%2Ffull-record%2FWOS:A1990BQ46Q00007","View Full Record in Web of Science")</f>
        <v>View Full Record in Web of Science</v>
      </c>
    </row>
    <row r="245" spans="1:72" x14ac:dyDescent="0.15">
      <c r="A245" t="s">
        <v>569</v>
      </c>
      <c r="B245" t="s">
        <v>2220</v>
      </c>
      <c r="C245" t="s">
        <v>74</v>
      </c>
      <c r="D245" t="s">
        <v>2188</v>
      </c>
      <c r="E245" t="s">
        <v>74</v>
      </c>
      <c r="F245" t="s">
        <v>2220</v>
      </c>
      <c r="G245" t="s">
        <v>74</v>
      </c>
      <c r="H245" t="s">
        <v>74</v>
      </c>
      <c r="I245" t="s">
        <v>2221</v>
      </c>
      <c r="J245" t="s">
        <v>2190</v>
      </c>
      <c r="K245" t="s">
        <v>2191</v>
      </c>
      <c r="L245" t="s">
        <v>74</v>
      </c>
      <c r="M245" t="s">
        <v>77</v>
      </c>
      <c r="N245" t="s">
        <v>575</v>
      </c>
      <c r="O245" t="s">
        <v>2192</v>
      </c>
      <c r="P245" t="s">
        <v>2193</v>
      </c>
      <c r="Q245" t="s">
        <v>2194</v>
      </c>
      <c r="R245" t="s">
        <v>74</v>
      </c>
      <c r="S245" t="s">
        <v>74</v>
      </c>
      <c r="T245" t="s">
        <v>74</v>
      </c>
      <c r="U245" t="s">
        <v>74</v>
      </c>
      <c r="V245" t="s">
        <v>74</v>
      </c>
      <c r="W245" t="s">
        <v>74</v>
      </c>
      <c r="X245" t="s">
        <v>74</v>
      </c>
      <c r="Y245" t="s">
        <v>74</v>
      </c>
      <c r="Z245" t="s">
        <v>74</v>
      </c>
      <c r="AA245" t="s">
        <v>74</v>
      </c>
      <c r="AB245" t="s">
        <v>74</v>
      </c>
      <c r="AC245" t="s">
        <v>74</v>
      </c>
      <c r="AD245" t="s">
        <v>74</v>
      </c>
      <c r="AE245" t="s">
        <v>74</v>
      </c>
      <c r="AF245" t="s">
        <v>74</v>
      </c>
      <c r="AG245">
        <v>0</v>
      </c>
      <c r="AH245">
        <v>0</v>
      </c>
      <c r="AI245">
        <v>0</v>
      </c>
      <c r="AJ245">
        <v>0</v>
      </c>
      <c r="AK245">
        <v>2</v>
      </c>
      <c r="AL245" t="s">
        <v>2195</v>
      </c>
      <c r="AM245" t="s">
        <v>2196</v>
      </c>
      <c r="AN245" t="s">
        <v>2196</v>
      </c>
      <c r="AO245" t="s">
        <v>74</v>
      </c>
      <c r="AP245" t="s">
        <v>74</v>
      </c>
      <c r="AQ245" t="s">
        <v>2197</v>
      </c>
      <c r="AR245" t="s">
        <v>2198</v>
      </c>
      <c r="AS245" t="s">
        <v>74</v>
      </c>
      <c r="AT245" t="s">
        <v>74</v>
      </c>
      <c r="AU245">
        <v>1990</v>
      </c>
      <c r="AV245">
        <v>6</v>
      </c>
      <c r="AW245" t="s">
        <v>74</v>
      </c>
      <c r="AX245" t="s">
        <v>74</v>
      </c>
      <c r="AY245" t="s">
        <v>74</v>
      </c>
      <c r="AZ245" t="s">
        <v>74</v>
      </c>
      <c r="BA245" t="s">
        <v>74</v>
      </c>
      <c r="BB245">
        <v>173</v>
      </c>
      <c r="BC245">
        <v>188</v>
      </c>
      <c r="BD245" t="s">
        <v>74</v>
      </c>
      <c r="BE245" t="s">
        <v>74</v>
      </c>
      <c r="BF245" t="s">
        <v>74</v>
      </c>
      <c r="BG245" t="s">
        <v>74</v>
      </c>
      <c r="BH245" t="s">
        <v>74</v>
      </c>
      <c r="BI245">
        <v>16</v>
      </c>
      <c r="BJ245" t="s">
        <v>2199</v>
      </c>
      <c r="BK245" t="s">
        <v>583</v>
      </c>
      <c r="BL245" t="s">
        <v>2199</v>
      </c>
      <c r="BM245" t="s">
        <v>2200</v>
      </c>
      <c r="BN245" t="s">
        <v>74</v>
      </c>
      <c r="BO245" t="s">
        <v>74</v>
      </c>
      <c r="BP245" t="s">
        <v>74</v>
      </c>
      <c r="BQ245" t="s">
        <v>74</v>
      </c>
      <c r="BR245" t="s">
        <v>95</v>
      </c>
      <c r="BS245" t="s">
        <v>2222</v>
      </c>
      <c r="BT245" t="str">
        <f>HYPERLINK("https%3A%2F%2Fwww.webofscience.com%2Fwos%2Fwoscc%2Ffull-record%2FWOS:A1990BQ46Q00008","View Full Record in Web of Science")</f>
        <v>View Full Record in Web of Science</v>
      </c>
    </row>
    <row r="246" spans="1:72" x14ac:dyDescent="0.15">
      <c r="A246" t="s">
        <v>569</v>
      </c>
      <c r="B246" t="s">
        <v>2223</v>
      </c>
      <c r="C246" t="s">
        <v>74</v>
      </c>
      <c r="D246" t="s">
        <v>2188</v>
      </c>
      <c r="E246" t="s">
        <v>74</v>
      </c>
      <c r="F246" t="s">
        <v>2223</v>
      </c>
      <c r="G246" t="s">
        <v>74</v>
      </c>
      <c r="H246" t="s">
        <v>74</v>
      </c>
      <c r="I246" t="s">
        <v>2224</v>
      </c>
      <c r="J246" t="s">
        <v>2190</v>
      </c>
      <c r="K246" t="s">
        <v>2191</v>
      </c>
      <c r="L246" t="s">
        <v>74</v>
      </c>
      <c r="M246" t="s">
        <v>77</v>
      </c>
      <c r="N246" t="s">
        <v>575</v>
      </c>
      <c r="O246" t="s">
        <v>2192</v>
      </c>
      <c r="P246" t="s">
        <v>2193</v>
      </c>
      <c r="Q246" t="s">
        <v>2194</v>
      </c>
      <c r="R246" t="s">
        <v>74</v>
      </c>
      <c r="S246" t="s">
        <v>74</v>
      </c>
      <c r="T246" t="s">
        <v>74</v>
      </c>
      <c r="U246" t="s">
        <v>74</v>
      </c>
      <c r="V246" t="s">
        <v>74</v>
      </c>
      <c r="W246" t="s">
        <v>74</v>
      </c>
      <c r="X246" t="s">
        <v>74</v>
      </c>
      <c r="Y246" t="s">
        <v>74</v>
      </c>
      <c r="Z246" t="s">
        <v>74</v>
      </c>
      <c r="AA246" t="s">
        <v>74</v>
      </c>
      <c r="AB246" t="s">
        <v>74</v>
      </c>
      <c r="AC246" t="s">
        <v>74</v>
      </c>
      <c r="AD246" t="s">
        <v>74</v>
      </c>
      <c r="AE246" t="s">
        <v>74</v>
      </c>
      <c r="AF246" t="s">
        <v>74</v>
      </c>
      <c r="AG246">
        <v>0</v>
      </c>
      <c r="AH246">
        <v>2</v>
      </c>
      <c r="AI246">
        <v>2</v>
      </c>
      <c r="AJ246">
        <v>0</v>
      </c>
      <c r="AK246">
        <v>0</v>
      </c>
      <c r="AL246" t="s">
        <v>2195</v>
      </c>
      <c r="AM246" t="s">
        <v>2196</v>
      </c>
      <c r="AN246" t="s">
        <v>2196</v>
      </c>
      <c r="AO246" t="s">
        <v>74</v>
      </c>
      <c r="AP246" t="s">
        <v>74</v>
      </c>
      <c r="AQ246" t="s">
        <v>2197</v>
      </c>
      <c r="AR246" t="s">
        <v>2198</v>
      </c>
      <c r="AS246" t="s">
        <v>74</v>
      </c>
      <c r="AT246" t="s">
        <v>74</v>
      </c>
      <c r="AU246">
        <v>1990</v>
      </c>
      <c r="AV246">
        <v>6</v>
      </c>
      <c r="AW246" t="s">
        <v>74</v>
      </c>
      <c r="AX246" t="s">
        <v>74</v>
      </c>
      <c r="AY246" t="s">
        <v>74</v>
      </c>
      <c r="AZ246" t="s">
        <v>74</v>
      </c>
      <c r="BA246" t="s">
        <v>74</v>
      </c>
      <c r="BB246">
        <v>189</v>
      </c>
      <c r="BC246">
        <v>219</v>
      </c>
      <c r="BD246" t="s">
        <v>74</v>
      </c>
      <c r="BE246" t="s">
        <v>74</v>
      </c>
      <c r="BF246" t="s">
        <v>74</v>
      </c>
      <c r="BG246" t="s">
        <v>74</v>
      </c>
      <c r="BH246" t="s">
        <v>74</v>
      </c>
      <c r="BI246">
        <v>31</v>
      </c>
      <c r="BJ246" t="s">
        <v>2199</v>
      </c>
      <c r="BK246" t="s">
        <v>583</v>
      </c>
      <c r="BL246" t="s">
        <v>2199</v>
      </c>
      <c r="BM246" t="s">
        <v>2200</v>
      </c>
      <c r="BN246" t="s">
        <v>74</v>
      </c>
      <c r="BO246" t="s">
        <v>74</v>
      </c>
      <c r="BP246" t="s">
        <v>74</v>
      </c>
      <c r="BQ246" t="s">
        <v>74</v>
      </c>
      <c r="BR246" t="s">
        <v>95</v>
      </c>
      <c r="BS246" t="s">
        <v>2225</v>
      </c>
      <c r="BT246" t="str">
        <f>HYPERLINK("https%3A%2F%2Fwww.webofscience.com%2Fwos%2Fwoscc%2Ffull-record%2FWOS:A1990BQ46Q00009","View Full Record in Web of Science")</f>
        <v>View Full Record in Web of Science</v>
      </c>
    </row>
    <row r="247" spans="1:72" x14ac:dyDescent="0.15">
      <c r="A247" t="s">
        <v>569</v>
      </c>
      <c r="B247" t="s">
        <v>2226</v>
      </c>
      <c r="C247" t="s">
        <v>74</v>
      </c>
      <c r="D247" t="s">
        <v>2188</v>
      </c>
      <c r="E247" t="s">
        <v>74</v>
      </c>
      <c r="F247" t="s">
        <v>2226</v>
      </c>
      <c r="G247" t="s">
        <v>74</v>
      </c>
      <c r="H247" t="s">
        <v>74</v>
      </c>
      <c r="I247" t="s">
        <v>2227</v>
      </c>
      <c r="J247" t="s">
        <v>2190</v>
      </c>
      <c r="K247" t="s">
        <v>2191</v>
      </c>
      <c r="L247" t="s">
        <v>74</v>
      </c>
      <c r="M247" t="s">
        <v>77</v>
      </c>
      <c r="N247" t="s">
        <v>575</v>
      </c>
      <c r="O247" t="s">
        <v>2192</v>
      </c>
      <c r="P247" t="s">
        <v>2193</v>
      </c>
      <c r="Q247" t="s">
        <v>2194</v>
      </c>
      <c r="R247" t="s">
        <v>74</v>
      </c>
      <c r="S247" t="s">
        <v>74</v>
      </c>
      <c r="T247" t="s">
        <v>74</v>
      </c>
      <c r="U247" t="s">
        <v>74</v>
      </c>
      <c r="V247" t="s">
        <v>74</v>
      </c>
      <c r="W247" t="s">
        <v>74</v>
      </c>
      <c r="X247" t="s">
        <v>74</v>
      </c>
      <c r="Y247" t="s">
        <v>74</v>
      </c>
      <c r="Z247" t="s">
        <v>74</v>
      </c>
      <c r="AA247" t="s">
        <v>74</v>
      </c>
      <c r="AB247" t="s">
        <v>74</v>
      </c>
      <c r="AC247" t="s">
        <v>74</v>
      </c>
      <c r="AD247" t="s">
        <v>74</v>
      </c>
      <c r="AE247" t="s">
        <v>74</v>
      </c>
      <c r="AF247" t="s">
        <v>74</v>
      </c>
      <c r="AG247">
        <v>0</v>
      </c>
      <c r="AH247">
        <v>2</v>
      </c>
      <c r="AI247">
        <v>2</v>
      </c>
      <c r="AJ247">
        <v>0</v>
      </c>
      <c r="AK247">
        <v>1</v>
      </c>
      <c r="AL247" t="s">
        <v>2195</v>
      </c>
      <c r="AM247" t="s">
        <v>2196</v>
      </c>
      <c r="AN247" t="s">
        <v>2196</v>
      </c>
      <c r="AO247" t="s">
        <v>74</v>
      </c>
      <c r="AP247" t="s">
        <v>74</v>
      </c>
      <c r="AQ247" t="s">
        <v>2197</v>
      </c>
      <c r="AR247" t="s">
        <v>2198</v>
      </c>
      <c r="AS247" t="s">
        <v>74</v>
      </c>
      <c r="AT247" t="s">
        <v>74</v>
      </c>
      <c r="AU247">
        <v>1990</v>
      </c>
      <c r="AV247">
        <v>6</v>
      </c>
      <c r="AW247" t="s">
        <v>74</v>
      </c>
      <c r="AX247" t="s">
        <v>74</v>
      </c>
      <c r="AY247" t="s">
        <v>74</v>
      </c>
      <c r="AZ247" t="s">
        <v>74</v>
      </c>
      <c r="BA247" t="s">
        <v>74</v>
      </c>
      <c r="BB247">
        <v>221</v>
      </c>
      <c r="BC247">
        <v>233</v>
      </c>
      <c r="BD247" t="s">
        <v>74</v>
      </c>
      <c r="BE247" t="s">
        <v>74</v>
      </c>
      <c r="BF247" t="s">
        <v>74</v>
      </c>
      <c r="BG247" t="s">
        <v>74</v>
      </c>
      <c r="BH247" t="s">
        <v>74</v>
      </c>
      <c r="BI247">
        <v>13</v>
      </c>
      <c r="BJ247" t="s">
        <v>2199</v>
      </c>
      <c r="BK247" t="s">
        <v>583</v>
      </c>
      <c r="BL247" t="s">
        <v>2199</v>
      </c>
      <c r="BM247" t="s">
        <v>2200</v>
      </c>
      <c r="BN247" t="s">
        <v>74</v>
      </c>
      <c r="BO247" t="s">
        <v>74</v>
      </c>
      <c r="BP247" t="s">
        <v>74</v>
      </c>
      <c r="BQ247" t="s">
        <v>74</v>
      </c>
      <c r="BR247" t="s">
        <v>95</v>
      </c>
      <c r="BS247" t="s">
        <v>2228</v>
      </c>
      <c r="BT247" t="str">
        <f>HYPERLINK("https%3A%2F%2Fwww.webofscience.com%2Fwos%2Fwoscc%2Ffull-record%2FWOS:A1990BQ46Q00010","View Full Record in Web of Science")</f>
        <v>View Full Record in Web of Science</v>
      </c>
    </row>
    <row r="248" spans="1:72" x14ac:dyDescent="0.15">
      <c r="A248" t="s">
        <v>569</v>
      </c>
      <c r="B248" t="s">
        <v>2229</v>
      </c>
      <c r="C248" t="s">
        <v>74</v>
      </c>
      <c r="D248" t="s">
        <v>2188</v>
      </c>
      <c r="E248" t="s">
        <v>74</v>
      </c>
      <c r="F248" t="s">
        <v>2229</v>
      </c>
      <c r="G248" t="s">
        <v>74</v>
      </c>
      <c r="H248" t="s">
        <v>74</v>
      </c>
      <c r="I248" t="s">
        <v>2230</v>
      </c>
      <c r="J248" t="s">
        <v>2190</v>
      </c>
      <c r="K248" t="s">
        <v>2191</v>
      </c>
      <c r="L248" t="s">
        <v>74</v>
      </c>
      <c r="M248" t="s">
        <v>77</v>
      </c>
      <c r="N248" t="s">
        <v>575</v>
      </c>
      <c r="O248" t="s">
        <v>2192</v>
      </c>
      <c r="P248" t="s">
        <v>2193</v>
      </c>
      <c r="Q248" t="s">
        <v>2194</v>
      </c>
      <c r="R248" t="s">
        <v>74</v>
      </c>
      <c r="S248" t="s">
        <v>74</v>
      </c>
      <c r="T248" t="s">
        <v>74</v>
      </c>
      <c r="U248" t="s">
        <v>74</v>
      </c>
      <c r="V248" t="s">
        <v>74</v>
      </c>
      <c r="W248" t="s">
        <v>74</v>
      </c>
      <c r="X248" t="s">
        <v>74</v>
      </c>
      <c r="Y248" t="s">
        <v>74</v>
      </c>
      <c r="Z248" t="s">
        <v>74</v>
      </c>
      <c r="AA248" t="s">
        <v>2231</v>
      </c>
      <c r="AB248" t="s">
        <v>2232</v>
      </c>
      <c r="AC248" t="s">
        <v>74</v>
      </c>
      <c r="AD248" t="s">
        <v>74</v>
      </c>
      <c r="AE248" t="s">
        <v>74</v>
      </c>
      <c r="AF248" t="s">
        <v>74</v>
      </c>
      <c r="AG248">
        <v>0</v>
      </c>
      <c r="AH248">
        <v>0</v>
      </c>
      <c r="AI248">
        <v>0</v>
      </c>
      <c r="AJ248">
        <v>0</v>
      </c>
      <c r="AK248">
        <v>1</v>
      </c>
      <c r="AL248" t="s">
        <v>2195</v>
      </c>
      <c r="AM248" t="s">
        <v>2196</v>
      </c>
      <c r="AN248" t="s">
        <v>2196</v>
      </c>
      <c r="AO248" t="s">
        <v>74</v>
      </c>
      <c r="AP248" t="s">
        <v>74</v>
      </c>
      <c r="AQ248" t="s">
        <v>2197</v>
      </c>
      <c r="AR248" t="s">
        <v>2198</v>
      </c>
      <c r="AS248" t="s">
        <v>74</v>
      </c>
      <c r="AT248" t="s">
        <v>74</v>
      </c>
      <c r="AU248">
        <v>1990</v>
      </c>
      <c r="AV248">
        <v>6</v>
      </c>
      <c r="AW248" t="s">
        <v>74</v>
      </c>
      <c r="AX248" t="s">
        <v>74</v>
      </c>
      <c r="AY248" t="s">
        <v>74</v>
      </c>
      <c r="AZ248" t="s">
        <v>74</v>
      </c>
      <c r="BA248" t="s">
        <v>74</v>
      </c>
      <c r="BB248">
        <v>235</v>
      </c>
      <c r="BC248">
        <v>256</v>
      </c>
      <c r="BD248" t="s">
        <v>74</v>
      </c>
      <c r="BE248" t="s">
        <v>74</v>
      </c>
      <c r="BF248" t="s">
        <v>74</v>
      </c>
      <c r="BG248" t="s">
        <v>74</v>
      </c>
      <c r="BH248" t="s">
        <v>74</v>
      </c>
      <c r="BI248">
        <v>22</v>
      </c>
      <c r="BJ248" t="s">
        <v>2199</v>
      </c>
      <c r="BK248" t="s">
        <v>583</v>
      </c>
      <c r="BL248" t="s">
        <v>2199</v>
      </c>
      <c r="BM248" t="s">
        <v>2200</v>
      </c>
      <c r="BN248" t="s">
        <v>74</v>
      </c>
      <c r="BO248" t="s">
        <v>74</v>
      </c>
      <c r="BP248" t="s">
        <v>74</v>
      </c>
      <c r="BQ248" t="s">
        <v>74</v>
      </c>
      <c r="BR248" t="s">
        <v>95</v>
      </c>
      <c r="BS248" t="s">
        <v>2233</v>
      </c>
      <c r="BT248" t="str">
        <f>HYPERLINK("https%3A%2F%2Fwww.webofscience.com%2Fwos%2Fwoscc%2Ffull-record%2FWOS:A1990BQ46Q00011","View Full Record in Web of Science")</f>
        <v>View Full Record in Web of Science</v>
      </c>
    </row>
    <row r="249" spans="1:72" x14ac:dyDescent="0.15">
      <c r="A249" t="s">
        <v>569</v>
      </c>
      <c r="B249" t="s">
        <v>2234</v>
      </c>
      <c r="C249" t="s">
        <v>74</v>
      </c>
      <c r="D249" t="s">
        <v>2188</v>
      </c>
      <c r="E249" t="s">
        <v>74</v>
      </c>
      <c r="F249" t="s">
        <v>2234</v>
      </c>
      <c r="G249" t="s">
        <v>74</v>
      </c>
      <c r="H249" t="s">
        <v>74</v>
      </c>
      <c r="I249" t="s">
        <v>2235</v>
      </c>
      <c r="J249" t="s">
        <v>2190</v>
      </c>
      <c r="K249" t="s">
        <v>2191</v>
      </c>
      <c r="L249" t="s">
        <v>74</v>
      </c>
      <c r="M249" t="s">
        <v>77</v>
      </c>
      <c r="N249" t="s">
        <v>575</v>
      </c>
      <c r="O249" t="s">
        <v>2192</v>
      </c>
      <c r="P249" t="s">
        <v>2193</v>
      </c>
      <c r="Q249" t="s">
        <v>2194</v>
      </c>
      <c r="R249" t="s">
        <v>74</v>
      </c>
      <c r="S249" t="s">
        <v>74</v>
      </c>
      <c r="T249" t="s">
        <v>74</v>
      </c>
      <c r="U249" t="s">
        <v>74</v>
      </c>
      <c r="V249" t="s">
        <v>74</v>
      </c>
      <c r="W249" t="s">
        <v>74</v>
      </c>
      <c r="X249" t="s">
        <v>74</v>
      </c>
      <c r="Y249" t="s">
        <v>74</v>
      </c>
      <c r="Z249" t="s">
        <v>74</v>
      </c>
      <c r="AA249" t="s">
        <v>74</v>
      </c>
      <c r="AB249" t="s">
        <v>74</v>
      </c>
      <c r="AC249" t="s">
        <v>74</v>
      </c>
      <c r="AD249" t="s">
        <v>74</v>
      </c>
      <c r="AE249" t="s">
        <v>74</v>
      </c>
      <c r="AF249" t="s">
        <v>74</v>
      </c>
      <c r="AG249">
        <v>0</v>
      </c>
      <c r="AH249">
        <v>3</v>
      </c>
      <c r="AI249">
        <v>3</v>
      </c>
      <c r="AJ249">
        <v>0</v>
      </c>
      <c r="AK249">
        <v>0</v>
      </c>
      <c r="AL249" t="s">
        <v>2195</v>
      </c>
      <c r="AM249" t="s">
        <v>2196</v>
      </c>
      <c r="AN249" t="s">
        <v>2196</v>
      </c>
      <c r="AO249" t="s">
        <v>74</v>
      </c>
      <c r="AP249" t="s">
        <v>74</v>
      </c>
      <c r="AQ249" t="s">
        <v>2197</v>
      </c>
      <c r="AR249" t="s">
        <v>2198</v>
      </c>
      <c r="AS249" t="s">
        <v>74</v>
      </c>
      <c r="AT249" t="s">
        <v>74</v>
      </c>
      <c r="AU249">
        <v>1990</v>
      </c>
      <c r="AV249">
        <v>6</v>
      </c>
      <c r="AW249" t="s">
        <v>74</v>
      </c>
      <c r="AX249" t="s">
        <v>74</v>
      </c>
      <c r="AY249" t="s">
        <v>74</v>
      </c>
      <c r="AZ249" t="s">
        <v>74</v>
      </c>
      <c r="BA249" t="s">
        <v>74</v>
      </c>
      <c r="BB249">
        <v>257</v>
      </c>
      <c r="BC249">
        <v>266</v>
      </c>
      <c r="BD249" t="s">
        <v>74</v>
      </c>
      <c r="BE249" t="s">
        <v>74</v>
      </c>
      <c r="BF249" t="s">
        <v>74</v>
      </c>
      <c r="BG249" t="s">
        <v>74</v>
      </c>
      <c r="BH249" t="s">
        <v>74</v>
      </c>
      <c r="BI249">
        <v>10</v>
      </c>
      <c r="BJ249" t="s">
        <v>2199</v>
      </c>
      <c r="BK249" t="s">
        <v>583</v>
      </c>
      <c r="BL249" t="s">
        <v>2199</v>
      </c>
      <c r="BM249" t="s">
        <v>2200</v>
      </c>
      <c r="BN249" t="s">
        <v>74</v>
      </c>
      <c r="BO249" t="s">
        <v>74</v>
      </c>
      <c r="BP249" t="s">
        <v>74</v>
      </c>
      <c r="BQ249" t="s">
        <v>74</v>
      </c>
      <c r="BR249" t="s">
        <v>95</v>
      </c>
      <c r="BS249" t="s">
        <v>2236</v>
      </c>
      <c r="BT249" t="str">
        <f>HYPERLINK("https%3A%2F%2Fwww.webofscience.com%2Fwos%2Fwoscc%2Ffull-record%2FWOS:A1990BQ46Q00012","View Full Record in Web of Science")</f>
        <v>View Full Record in Web of Science</v>
      </c>
    </row>
    <row r="250" spans="1:72" x14ac:dyDescent="0.15">
      <c r="A250" t="s">
        <v>569</v>
      </c>
      <c r="B250" t="s">
        <v>2237</v>
      </c>
      <c r="C250" t="s">
        <v>74</v>
      </c>
      <c r="D250" t="s">
        <v>2188</v>
      </c>
      <c r="E250" t="s">
        <v>74</v>
      </c>
      <c r="F250" t="s">
        <v>2237</v>
      </c>
      <c r="G250" t="s">
        <v>74</v>
      </c>
      <c r="H250" t="s">
        <v>74</v>
      </c>
      <c r="I250" t="s">
        <v>2238</v>
      </c>
      <c r="J250" t="s">
        <v>2190</v>
      </c>
      <c r="K250" t="s">
        <v>2191</v>
      </c>
      <c r="L250" t="s">
        <v>74</v>
      </c>
      <c r="M250" t="s">
        <v>77</v>
      </c>
      <c r="N250" t="s">
        <v>575</v>
      </c>
      <c r="O250" t="s">
        <v>2192</v>
      </c>
      <c r="P250" t="s">
        <v>2193</v>
      </c>
      <c r="Q250" t="s">
        <v>2194</v>
      </c>
      <c r="R250" t="s">
        <v>74</v>
      </c>
      <c r="S250" t="s">
        <v>74</v>
      </c>
      <c r="T250" t="s">
        <v>74</v>
      </c>
      <c r="U250" t="s">
        <v>74</v>
      </c>
      <c r="V250" t="s">
        <v>74</v>
      </c>
      <c r="W250" t="s">
        <v>74</v>
      </c>
      <c r="X250" t="s">
        <v>74</v>
      </c>
      <c r="Y250" t="s">
        <v>74</v>
      </c>
      <c r="Z250" t="s">
        <v>74</v>
      </c>
      <c r="AA250" t="s">
        <v>74</v>
      </c>
      <c r="AB250" t="s">
        <v>74</v>
      </c>
      <c r="AC250" t="s">
        <v>74</v>
      </c>
      <c r="AD250" t="s">
        <v>74</v>
      </c>
      <c r="AE250" t="s">
        <v>74</v>
      </c>
      <c r="AF250" t="s">
        <v>74</v>
      </c>
      <c r="AG250">
        <v>0</v>
      </c>
      <c r="AH250">
        <v>1</v>
      </c>
      <c r="AI250">
        <v>1</v>
      </c>
      <c r="AJ250">
        <v>0</v>
      </c>
      <c r="AK250">
        <v>0</v>
      </c>
      <c r="AL250" t="s">
        <v>2195</v>
      </c>
      <c r="AM250" t="s">
        <v>2196</v>
      </c>
      <c r="AN250" t="s">
        <v>2196</v>
      </c>
      <c r="AO250" t="s">
        <v>74</v>
      </c>
      <c r="AP250" t="s">
        <v>74</v>
      </c>
      <c r="AQ250" t="s">
        <v>2197</v>
      </c>
      <c r="AR250" t="s">
        <v>2198</v>
      </c>
      <c r="AS250" t="s">
        <v>74</v>
      </c>
      <c r="AT250" t="s">
        <v>74</v>
      </c>
      <c r="AU250">
        <v>1990</v>
      </c>
      <c r="AV250">
        <v>6</v>
      </c>
      <c r="AW250" t="s">
        <v>74</v>
      </c>
      <c r="AX250" t="s">
        <v>74</v>
      </c>
      <c r="AY250" t="s">
        <v>74</v>
      </c>
      <c r="AZ250" t="s">
        <v>74</v>
      </c>
      <c r="BA250" t="s">
        <v>74</v>
      </c>
      <c r="BB250">
        <v>267</v>
      </c>
      <c r="BC250">
        <v>296</v>
      </c>
      <c r="BD250" t="s">
        <v>74</v>
      </c>
      <c r="BE250" t="s">
        <v>74</v>
      </c>
      <c r="BF250" t="s">
        <v>74</v>
      </c>
      <c r="BG250" t="s">
        <v>74</v>
      </c>
      <c r="BH250" t="s">
        <v>74</v>
      </c>
      <c r="BI250">
        <v>30</v>
      </c>
      <c r="BJ250" t="s">
        <v>2199</v>
      </c>
      <c r="BK250" t="s">
        <v>583</v>
      </c>
      <c r="BL250" t="s">
        <v>2199</v>
      </c>
      <c r="BM250" t="s">
        <v>2200</v>
      </c>
      <c r="BN250" t="s">
        <v>74</v>
      </c>
      <c r="BO250" t="s">
        <v>74</v>
      </c>
      <c r="BP250" t="s">
        <v>74</v>
      </c>
      <c r="BQ250" t="s">
        <v>74</v>
      </c>
      <c r="BR250" t="s">
        <v>95</v>
      </c>
      <c r="BS250" t="s">
        <v>2239</v>
      </c>
      <c r="BT250" t="str">
        <f>HYPERLINK("https%3A%2F%2Fwww.webofscience.com%2Fwos%2Fwoscc%2Ffull-record%2FWOS:A1990BQ46Q00013","View Full Record in Web of Science")</f>
        <v>View Full Record in Web of Science</v>
      </c>
    </row>
    <row r="251" spans="1:72" x14ac:dyDescent="0.15">
      <c r="A251" t="s">
        <v>569</v>
      </c>
      <c r="B251" t="s">
        <v>2240</v>
      </c>
      <c r="C251" t="s">
        <v>74</v>
      </c>
      <c r="D251" t="s">
        <v>2188</v>
      </c>
      <c r="E251" t="s">
        <v>74</v>
      </c>
      <c r="F251" t="s">
        <v>2240</v>
      </c>
      <c r="G251" t="s">
        <v>74</v>
      </c>
      <c r="H251" t="s">
        <v>74</v>
      </c>
      <c r="I251" t="s">
        <v>2241</v>
      </c>
      <c r="J251" t="s">
        <v>2190</v>
      </c>
      <c r="K251" t="s">
        <v>2191</v>
      </c>
      <c r="L251" t="s">
        <v>74</v>
      </c>
      <c r="M251" t="s">
        <v>77</v>
      </c>
      <c r="N251" t="s">
        <v>575</v>
      </c>
      <c r="O251" t="s">
        <v>2192</v>
      </c>
      <c r="P251" t="s">
        <v>2193</v>
      </c>
      <c r="Q251" t="s">
        <v>2194</v>
      </c>
      <c r="R251" t="s">
        <v>74</v>
      </c>
      <c r="S251" t="s">
        <v>74</v>
      </c>
      <c r="T251" t="s">
        <v>74</v>
      </c>
      <c r="U251" t="s">
        <v>74</v>
      </c>
      <c r="V251" t="s">
        <v>74</v>
      </c>
      <c r="W251" t="s">
        <v>74</v>
      </c>
      <c r="X251" t="s">
        <v>74</v>
      </c>
      <c r="Y251" t="s">
        <v>74</v>
      </c>
      <c r="Z251" t="s">
        <v>74</v>
      </c>
      <c r="AA251" t="s">
        <v>74</v>
      </c>
      <c r="AB251" t="s">
        <v>74</v>
      </c>
      <c r="AC251" t="s">
        <v>74</v>
      </c>
      <c r="AD251" t="s">
        <v>74</v>
      </c>
      <c r="AE251" t="s">
        <v>74</v>
      </c>
      <c r="AF251" t="s">
        <v>74</v>
      </c>
      <c r="AG251">
        <v>0</v>
      </c>
      <c r="AH251">
        <v>50</v>
      </c>
      <c r="AI251">
        <v>53</v>
      </c>
      <c r="AJ251">
        <v>0</v>
      </c>
      <c r="AK251">
        <v>0</v>
      </c>
      <c r="AL251" t="s">
        <v>2195</v>
      </c>
      <c r="AM251" t="s">
        <v>2196</v>
      </c>
      <c r="AN251" t="s">
        <v>2196</v>
      </c>
      <c r="AO251" t="s">
        <v>74</v>
      </c>
      <c r="AP251" t="s">
        <v>74</v>
      </c>
      <c r="AQ251" t="s">
        <v>2197</v>
      </c>
      <c r="AR251" t="s">
        <v>2198</v>
      </c>
      <c r="AS251" t="s">
        <v>74</v>
      </c>
      <c r="AT251" t="s">
        <v>74</v>
      </c>
      <c r="AU251">
        <v>1990</v>
      </c>
      <c r="AV251">
        <v>6</v>
      </c>
      <c r="AW251" t="s">
        <v>74</v>
      </c>
      <c r="AX251" t="s">
        <v>74</v>
      </c>
      <c r="AY251" t="s">
        <v>74</v>
      </c>
      <c r="AZ251" t="s">
        <v>74</v>
      </c>
      <c r="BA251" t="s">
        <v>74</v>
      </c>
      <c r="BB251">
        <v>297</v>
      </c>
      <c r="BC251">
        <v>308</v>
      </c>
      <c r="BD251" t="s">
        <v>74</v>
      </c>
      <c r="BE251" t="s">
        <v>74</v>
      </c>
      <c r="BF251" t="s">
        <v>74</v>
      </c>
      <c r="BG251" t="s">
        <v>74</v>
      </c>
      <c r="BH251" t="s">
        <v>74</v>
      </c>
      <c r="BI251">
        <v>12</v>
      </c>
      <c r="BJ251" t="s">
        <v>2199</v>
      </c>
      <c r="BK251" t="s">
        <v>583</v>
      </c>
      <c r="BL251" t="s">
        <v>2199</v>
      </c>
      <c r="BM251" t="s">
        <v>2200</v>
      </c>
      <c r="BN251" t="s">
        <v>74</v>
      </c>
      <c r="BO251" t="s">
        <v>74</v>
      </c>
      <c r="BP251" t="s">
        <v>74</v>
      </c>
      <c r="BQ251" t="s">
        <v>74</v>
      </c>
      <c r="BR251" t="s">
        <v>95</v>
      </c>
      <c r="BS251" t="s">
        <v>2242</v>
      </c>
      <c r="BT251" t="str">
        <f>HYPERLINK("https%3A%2F%2Fwww.webofscience.com%2Fwos%2Fwoscc%2Ffull-record%2FWOS:A1990BQ46Q00014","View Full Record in Web of Science")</f>
        <v>View Full Record in Web of Science</v>
      </c>
    </row>
    <row r="252" spans="1:72" x14ac:dyDescent="0.15">
      <c r="A252" t="s">
        <v>569</v>
      </c>
      <c r="B252" t="s">
        <v>2243</v>
      </c>
      <c r="C252" t="s">
        <v>74</v>
      </c>
      <c r="D252" t="s">
        <v>2188</v>
      </c>
      <c r="E252" t="s">
        <v>74</v>
      </c>
      <c r="F252" t="s">
        <v>2243</v>
      </c>
      <c r="G252" t="s">
        <v>74</v>
      </c>
      <c r="H252" t="s">
        <v>74</v>
      </c>
      <c r="I252" t="s">
        <v>2244</v>
      </c>
      <c r="J252" t="s">
        <v>2190</v>
      </c>
      <c r="K252" t="s">
        <v>2191</v>
      </c>
      <c r="L252" t="s">
        <v>74</v>
      </c>
      <c r="M252" t="s">
        <v>77</v>
      </c>
      <c r="N252" t="s">
        <v>575</v>
      </c>
      <c r="O252" t="s">
        <v>2192</v>
      </c>
      <c r="P252" t="s">
        <v>2193</v>
      </c>
      <c r="Q252" t="s">
        <v>2194</v>
      </c>
      <c r="R252" t="s">
        <v>74</v>
      </c>
      <c r="S252" t="s">
        <v>74</v>
      </c>
      <c r="T252" t="s">
        <v>74</v>
      </c>
      <c r="U252" t="s">
        <v>74</v>
      </c>
      <c r="V252" t="s">
        <v>74</v>
      </c>
      <c r="W252" t="s">
        <v>74</v>
      </c>
      <c r="X252" t="s">
        <v>74</v>
      </c>
      <c r="Y252" t="s">
        <v>74</v>
      </c>
      <c r="Z252" t="s">
        <v>74</v>
      </c>
      <c r="AA252" t="s">
        <v>74</v>
      </c>
      <c r="AB252" t="s">
        <v>74</v>
      </c>
      <c r="AC252" t="s">
        <v>74</v>
      </c>
      <c r="AD252" t="s">
        <v>74</v>
      </c>
      <c r="AE252" t="s">
        <v>74</v>
      </c>
      <c r="AF252" t="s">
        <v>74</v>
      </c>
      <c r="AG252">
        <v>0</v>
      </c>
      <c r="AH252">
        <v>8</v>
      </c>
      <c r="AI252">
        <v>8</v>
      </c>
      <c r="AJ252">
        <v>0</v>
      </c>
      <c r="AK252">
        <v>0</v>
      </c>
      <c r="AL252" t="s">
        <v>2195</v>
      </c>
      <c r="AM252" t="s">
        <v>2196</v>
      </c>
      <c r="AN252" t="s">
        <v>2196</v>
      </c>
      <c r="AO252" t="s">
        <v>74</v>
      </c>
      <c r="AP252" t="s">
        <v>74</v>
      </c>
      <c r="AQ252" t="s">
        <v>2197</v>
      </c>
      <c r="AR252" t="s">
        <v>2198</v>
      </c>
      <c r="AS252" t="s">
        <v>74</v>
      </c>
      <c r="AT252" t="s">
        <v>74</v>
      </c>
      <c r="AU252">
        <v>1990</v>
      </c>
      <c r="AV252">
        <v>6</v>
      </c>
      <c r="AW252" t="s">
        <v>74</v>
      </c>
      <c r="AX252" t="s">
        <v>74</v>
      </c>
      <c r="AY252" t="s">
        <v>74</v>
      </c>
      <c r="AZ252" t="s">
        <v>74</v>
      </c>
      <c r="BA252" t="s">
        <v>74</v>
      </c>
      <c r="BB252">
        <v>309</v>
      </c>
      <c r="BC252">
        <v>335</v>
      </c>
      <c r="BD252" t="s">
        <v>74</v>
      </c>
      <c r="BE252" t="s">
        <v>74</v>
      </c>
      <c r="BF252" t="s">
        <v>74</v>
      </c>
      <c r="BG252" t="s">
        <v>74</v>
      </c>
      <c r="BH252" t="s">
        <v>74</v>
      </c>
      <c r="BI252">
        <v>27</v>
      </c>
      <c r="BJ252" t="s">
        <v>2199</v>
      </c>
      <c r="BK252" t="s">
        <v>583</v>
      </c>
      <c r="BL252" t="s">
        <v>2199</v>
      </c>
      <c r="BM252" t="s">
        <v>2200</v>
      </c>
      <c r="BN252" t="s">
        <v>74</v>
      </c>
      <c r="BO252" t="s">
        <v>74</v>
      </c>
      <c r="BP252" t="s">
        <v>74</v>
      </c>
      <c r="BQ252" t="s">
        <v>74</v>
      </c>
      <c r="BR252" t="s">
        <v>95</v>
      </c>
      <c r="BS252" t="s">
        <v>2245</v>
      </c>
      <c r="BT252" t="str">
        <f>HYPERLINK("https%3A%2F%2Fwww.webofscience.com%2Fwos%2Fwoscc%2Ffull-record%2FWOS:A1990BQ46Q00015","View Full Record in Web of Science")</f>
        <v>View Full Record in Web of Science</v>
      </c>
    </row>
    <row r="253" spans="1:72" x14ac:dyDescent="0.15">
      <c r="A253" t="s">
        <v>72</v>
      </c>
      <c r="B253" t="s">
        <v>2246</v>
      </c>
      <c r="C253" t="s">
        <v>74</v>
      </c>
      <c r="D253" t="s">
        <v>74</v>
      </c>
      <c r="E253" t="s">
        <v>74</v>
      </c>
      <c r="F253" t="s">
        <v>2246</v>
      </c>
      <c r="G253" t="s">
        <v>74</v>
      </c>
      <c r="H253" t="s">
        <v>74</v>
      </c>
      <c r="I253" t="s">
        <v>2247</v>
      </c>
      <c r="J253" t="s">
        <v>2248</v>
      </c>
      <c r="K253" t="s">
        <v>74</v>
      </c>
      <c r="L253" t="s">
        <v>74</v>
      </c>
      <c r="M253" t="s">
        <v>77</v>
      </c>
      <c r="N253" t="s">
        <v>78</v>
      </c>
      <c r="O253" t="s">
        <v>74</v>
      </c>
      <c r="P253" t="s">
        <v>74</v>
      </c>
      <c r="Q253" t="s">
        <v>74</v>
      </c>
      <c r="R253" t="s">
        <v>74</v>
      </c>
      <c r="S253" t="s">
        <v>74</v>
      </c>
      <c r="T253" t="s">
        <v>74</v>
      </c>
      <c r="U253" t="s">
        <v>74</v>
      </c>
      <c r="V253" t="s">
        <v>74</v>
      </c>
      <c r="W253" t="s">
        <v>2249</v>
      </c>
      <c r="X253" t="s">
        <v>2250</v>
      </c>
      <c r="Y253" t="s">
        <v>74</v>
      </c>
      <c r="Z253" t="s">
        <v>74</v>
      </c>
      <c r="AA253" t="s">
        <v>74</v>
      </c>
      <c r="AB253" t="s">
        <v>74</v>
      </c>
      <c r="AC253" t="s">
        <v>74</v>
      </c>
      <c r="AD253" t="s">
        <v>74</v>
      </c>
      <c r="AE253" t="s">
        <v>74</v>
      </c>
      <c r="AF253" t="s">
        <v>74</v>
      </c>
      <c r="AG253">
        <v>60</v>
      </c>
      <c r="AH253">
        <v>60</v>
      </c>
      <c r="AI253">
        <v>63</v>
      </c>
      <c r="AJ253">
        <v>0</v>
      </c>
      <c r="AK253">
        <v>4</v>
      </c>
      <c r="AL253" t="s">
        <v>511</v>
      </c>
      <c r="AM253" t="s">
        <v>209</v>
      </c>
      <c r="AN253" t="s">
        <v>512</v>
      </c>
      <c r="AO253" t="s">
        <v>2251</v>
      </c>
      <c r="AP253" t="s">
        <v>74</v>
      </c>
      <c r="AQ253" t="s">
        <v>74</v>
      </c>
      <c r="AR253" t="s">
        <v>2252</v>
      </c>
      <c r="AS253" t="s">
        <v>2253</v>
      </c>
      <c r="AT253" t="s">
        <v>74</v>
      </c>
      <c r="AU253">
        <v>1990</v>
      </c>
      <c r="AV253">
        <v>9</v>
      </c>
      <c r="AW253" t="s">
        <v>1560</v>
      </c>
      <c r="AX253" t="s">
        <v>74</v>
      </c>
      <c r="AY253" t="s">
        <v>74</v>
      </c>
      <c r="AZ253" t="s">
        <v>74</v>
      </c>
      <c r="BA253" t="s">
        <v>74</v>
      </c>
      <c r="BB253">
        <v>229</v>
      </c>
      <c r="BC253">
        <v>252</v>
      </c>
      <c r="BD253" t="s">
        <v>74</v>
      </c>
      <c r="BE253" t="s">
        <v>2254</v>
      </c>
      <c r="BF253" t="str">
        <f>HYPERLINK("http://dx.doi.org/10.1016/0277-3791(90)90020-B","http://dx.doi.org/10.1016/0277-3791(90)90020-B")</f>
        <v>http://dx.doi.org/10.1016/0277-3791(90)90020-B</v>
      </c>
      <c r="BG253" t="s">
        <v>74</v>
      </c>
      <c r="BH253" t="s">
        <v>74</v>
      </c>
      <c r="BI253">
        <v>24</v>
      </c>
      <c r="BJ253" t="s">
        <v>1631</v>
      </c>
      <c r="BK253" t="s">
        <v>92</v>
      </c>
      <c r="BL253" t="s">
        <v>1632</v>
      </c>
      <c r="BM253" t="s">
        <v>2255</v>
      </c>
      <c r="BN253" t="s">
        <v>74</v>
      </c>
      <c r="BO253" t="s">
        <v>74</v>
      </c>
      <c r="BP253" t="s">
        <v>74</v>
      </c>
      <c r="BQ253" t="s">
        <v>74</v>
      </c>
      <c r="BR253" t="s">
        <v>95</v>
      </c>
      <c r="BS253" t="s">
        <v>2256</v>
      </c>
      <c r="BT253" t="str">
        <f>HYPERLINK("https%3A%2F%2Fwww.webofscience.com%2Fwos%2Fwoscc%2Ffull-record%2FWOS:A1990DV57200007","View Full Record in Web of Science")</f>
        <v>View Full Record in Web of Science</v>
      </c>
    </row>
    <row r="254" spans="1:72" x14ac:dyDescent="0.15">
      <c r="A254" t="s">
        <v>72</v>
      </c>
      <c r="B254" t="s">
        <v>2257</v>
      </c>
      <c r="C254" t="s">
        <v>74</v>
      </c>
      <c r="D254" t="s">
        <v>74</v>
      </c>
      <c r="E254" t="s">
        <v>74</v>
      </c>
      <c r="F254" t="s">
        <v>2257</v>
      </c>
      <c r="G254" t="s">
        <v>74</v>
      </c>
      <c r="H254" t="s">
        <v>74</v>
      </c>
      <c r="I254" t="s">
        <v>2258</v>
      </c>
      <c r="J254" t="s">
        <v>2259</v>
      </c>
      <c r="K254" t="s">
        <v>74</v>
      </c>
      <c r="L254" t="s">
        <v>74</v>
      </c>
      <c r="M254" t="s">
        <v>740</v>
      </c>
      <c r="N254" t="s">
        <v>78</v>
      </c>
      <c r="O254" t="s">
        <v>74</v>
      </c>
      <c r="P254" t="s">
        <v>74</v>
      </c>
      <c r="Q254" t="s">
        <v>74</v>
      </c>
      <c r="R254" t="s">
        <v>74</v>
      </c>
      <c r="S254" t="s">
        <v>74</v>
      </c>
      <c r="T254" t="s">
        <v>74</v>
      </c>
      <c r="U254" t="s">
        <v>74</v>
      </c>
      <c r="V254" t="s">
        <v>74</v>
      </c>
      <c r="W254" t="s">
        <v>2260</v>
      </c>
      <c r="X254" t="s">
        <v>2261</v>
      </c>
      <c r="Y254" t="s">
        <v>74</v>
      </c>
      <c r="Z254" t="s">
        <v>74</v>
      </c>
      <c r="AA254" t="s">
        <v>74</v>
      </c>
      <c r="AB254" t="s">
        <v>74</v>
      </c>
      <c r="AC254" t="s">
        <v>74</v>
      </c>
      <c r="AD254" t="s">
        <v>74</v>
      </c>
      <c r="AE254" t="s">
        <v>74</v>
      </c>
      <c r="AF254" t="s">
        <v>74</v>
      </c>
      <c r="AG254">
        <v>0</v>
      </c>
      <c r="AH254">
        <v>0</v>
      </c>
      <c r="AI254">
        <v>0</v>
      </c>
      <c r="AJ254">
        <v>0</v>
      </c>
      <c r="AK254">
        <v>1</v>
      </c>
      <c r="AL254" t="s">
        <v>2262</v>
      </c>
      <c r="AM254" t="s">
        <v>2263</v>
      </c>
      <c r="AN254" t="s">
        <v>2264</v>
      </c>
      <c r="AO254" t="s">
        <v>2265</v>
      </c>
      <c r="AP254" t="s">
        <v>74</v>
      </c>
      <c r="AQ254" t="s">
        <v>74</v>
      </c>
      <c r="AR254" t="s">
        <v>2266</v>
      </c>
      <c r="AS254" t="s">
        <v>2267</v>
      </c>
      <c r="AT254" t="s">
        <v>74</v>
      </c>
      <c r="AU254">
        <v>1990</v>
      </c>
      <c r="AV254">
        <v>24</v>
      </c>
      <c r="AW254">
        <v>2</v>
      </c>
      <c r="AX254" t="s">
        <v>74</v>
      </c>
      <c r="AY254" t="s">
        <v>74</v>
      </c>
      <c r="AZ254" t="s">
        <v>74</v>
      </c>
      <c r="BA254" t="s">
        <v>74</v>
      </c>
      <c r="BB254">
        <v>211</v>
      </c>
      <c r="BC254">
        <v>214</v>
      </c>
      <c r="BD254" t="s">
        <v>74</v>
      </c>
      <c r="BE254" t="s">
        <v>74</v>
      </c>
      <c r="BF254" t="s">
        <v>74</v>
      </c>
      <c r="BG254" t="s">
        <v>74</v>
      </c>
      <c r="BH254" t="s">
        <v>74</v>
      </c>
      <c r="BI254">
        <v>4</v>
      </c>
      <c r="BJ254" t="s">
        <v>2268</v>
      </c>
      <c r="BK254" t="s">
        <v>1462</v>
      </c>
      <c r="BL254" t="s">
        <v>2268</v>
      </c>
      <c r="BM254" t="s">
        <v>2269</v>
      </c>
      <c r="BN254" t="s">
        <v>74</v>
      </c>
      <c r="BO254" t="s">
        <v>74</v>
      </c>
      <c r="BP254" t="s">
        <v>74</v>
      </c>
      <c r="BQ254" t="s">
        <v>74</v>
      </c>
      <c r="BR254" t="s">
        <v>95</v>
      </c>
      <c r="BS254" t="s">
        <v>2270</v>
      </c>
      <c r="BT254" t="str">
        <f>HYPERLINK("https%3A%2F%2Fwww.webofscience.com%2Fwos%2Fwoscc%2Ffull-record%2FWOS:A1990FC60800007","View Full Record in Web of Science")</f>
        <v>View Full Record in Web of Science</v>
      </c>
    </row>
    <row r="255" spans="1:72" x14ac:dyDescent="0.15">
      <c r="A255" t="s">
        <v>72</v>
      </c>
      <c r="B255" t="s">
        <v>2271</v>
      </c>
      <c r="C255" t="s">
        <v>74</v>
      </c>
      <c r="D255" t="s">
        <v>74</v>
      </c>
      <c r="E255" t="s">
        <v>74</v>
      </c>
      <c r="F255" t="s">
        <v>2271</v>
      </c>
      <c r="G255" t="s">
        <v>74</v>
      </c>
      <c r="H255" t="s">
        <v>74</v>
      </c>
      <c r="I255" t="s">
        <v>2272</v>
      </c>
      <c r="J255" t="s">
        <v>2273</v>
      </c>
      <c r="K255" t="s">
        <v>74</v>
      </c>
      <c r="L255" t="s">
        <v>74</v>
      </c>
      <c r="M255" t="s">
        <v>77</v>
      </c>
      <c r="N255" t="s">
        <v>78</v>
      </c>
      <c r="O255" t="s">
        <v>74</v>
      </c>
      <c r="P255" t="s">
        <v>74</v>
      </c>
      <c r="Q255" t="s">
        <v>74</v>
      </c>
      <c r="R255" t="s">
        <v>74</v>
      </c>
      <c r="S255" t="s">
        <v>74</v>
      </c>
      <c r="T255" t="s">
        <v>74</v>
      </c>
      <c r="U255" t="s">
        <v>2274</v>
      </c>
      <c r="V255" t="s">
        <v>2275</v>
      </c>
      <c r="W255" t="s">
        <v>2276</v>
      </c>
      <c r="X255" t="s">
        <v>2277</v>
      </c>
      <c r="Y255" t="s">
        <v>2278</v>
      </c>
      <c r="Z255" t="s">
        <v>74</v>
      </c>
      <c r="AA255" t="s">
        <v>74</v>
      </c>
      <c r="AB255" t="s">
        <v>74</v>
      </c>
      <c r="AC255" t="s">
        <v>74</v>
      </c>
      <c r="AD255" t="s">
        <v>74</v>
      </c>
      <c r="AE255" t="s">
        <v>74</v>
      </c>
      <c r="AF255" t="s">
        <v>74</v>
      </c>
      <c r="AG255">
        <v>30</v>
      </c>
      <c r="AH255">
        <v>7</v>
      </c>
      <c r="AI255">
        <v>10</v>
      </c>
      <c r="AJ255">
        <v>2</v>
      </c>
      <c r="AK255">
        <v>12</v>
      </c>
      <c r="AL255" t="s">
        <v>227</v>
      </c>
      <c r="AM255" t="s">
        <v>209</v>
      </c>
      <c r="AN255" t="s">
        <v>228</v>
      </c>
      <c r="AO255" t="s">
        <v>2279</v>
      </c>
      <c r="AP255" t="s">
        <v>74</v>
      </c>
      <c r="AQ255" t="s">
        <v>74</v>
      </c>
      <c r="AR255" t="s">
        <v>2280</v>
      </c>
      <c r="AS255" t="s">
        <v>74</v>
      </c>
      <c r="AT255" t="s">
        <v>74</v>
      </c>
      <c r="AU255">
        <v>1990</v>
      </c>
      <c r="AV255">
        <v>74</v>
      </c>
      <c r="AW255">
        <v>296</v>
      </c>
      <c r="AX255">
        <v>4</v>
      </c>
      <c r="AY255" t="s">
        <v>74</v>
      </c>
      <c r="AZ255" t="s">
        <v>74</v>
      </c>
      <c r="BA255" t="s">
        <v>74</v>
      </c>
      <c r="BB255">
        <v>379</v>
      </c>
      <c r="BC255">
        <v>409</v>
      </c>
      <c r="BD255" t="s">
        <v>74</v>
      </c>
      <c r="BE255" t="s">
        <v>74</v>
      </c>
      <c r="BF255" t="s">
        <v>74</v>
      </c>
      <c r="BG255" t="s">
        <v>74</v>
      </c>
      <c r="BH255" t="s">
        <v>74</v>
      </c>
      <c r="BI255">
        <v>31</v>
      </c>
      <c r="BJ255" t="s">
        <v>2281</v>
      </c>
      <c r="BK255" t="s">
        <v>92</v>
      </c>
      <c r="BL255" t="s">
        <v>2282</v>
      </c>
      <c r="BM255" t="s">
        <v>2283</v>
      </c>
      <c r="BN255" t="s">
        <v>74</v>
      </c>
      <c r="BO255" t="s">
        <v>74</v>
      </c>
      <c r="BP255" t="s">
        <v>74</v>
      </c>
      <c r="BQ255" t="s">
        <v>74</v>
      </c>
      <c r="BR255" t="s">
        <v>95</v>
      </c>
      <c r="BS255" t="s">
        <v>2284</v>
      </c>
      <c r="BT255" t="str">
        <f>HYPERLINK("https%3A%2F%2Fwww.webofscience.com%2Fwos%2Fwoscc%2Ffull-record%2FWOS:A1990GB53800001","View Full Record in Web of Science")</f>
        <v>View Full Record in Web of Science</v>
      </c>
    </row>
    <row r="256" spans="1:72" x14ac:dyDescent="0.15">
      <c r="A256" t="s">
        <v>72</v>
      </c>
      <c r="B256" t="s">
        <v>2285</v>
      </c>
      <c r="C256" t="s">
        <v>74</v>
      </c>
      <c r="D256" t="s">
        <v>74</v>
      </c>
      <c r="E256" t="s">
        <v>74</v>
      </c>
      <c r="F256" t="s">
        <v>2285</v>
      </c>
      <c r="G256" t="s">
        <v>74</v>
      </c>
      <c r="H256" t="s">
        <v>74</v>
      </c>
      <c r="I256" t="s">
        <v>2286</v>
      </c>
      <c r="J256" t="s">
        <v>2287</v>
      </c>
      <c r="K256" t="s">
        <v>74</v>
      </c>
      <c r="L256" t="s">
        <v>74</v>
      </c>
      <c r="M256" t="s">
        <v>77</v>
      </c>
      <c r="N256" t="s">
        <v>78</v>
      </c>
      <c r="O256" t="s">
        <v>74</v>
      </c>
      <c r="P256" t="s">
        <v>74</v>
      </c>
      <c r="Q256" t="s">
        <v>74</v>
      </c>
      <c r="R256" t="s">
        <v>74</v>
      </c>
      <c r="S256" t="s">
        <v>74</v>
      </c>
      <c r="T256" t="s">
        <v>74</v>
      </c>
      <c r="U256" t="s">
        <v>74</v>
      </c>
      <c r="V256" t="s">
        <v>74</v>
      </c>
      <c r="W256" t="s">
        <v>74</v>
      </c>
      <c r="X256" t="s">
        <v>74</v>
      </c>
      <c r="Y256" t="s">
        <v>2288</v>
      </c>
      <c r="Z256" t="s">
        <v>74</v>
      </c>
      <c r="AA256" t="s">
        <v>2289</v>
      </c>
      <c r="AB256" t="s">
        <v>2290</v>
      </c>
      <c r="AC256" t="s">
        <v>74</v>
      </c>
      <c r="AD256" t="s">
        <v>74</v>
      </c>
      <c r="AE256" t="s">
        <v>74</v>
      </c>
      <c r="AF256" t="s">
        <v>74</v>
      </c>
      <c r="AG256">
        <v>3</v>
      </c>
      <c r="AH256">
        <v>0</v>
      </c>
      <c r="AI256">
        <v>0</v>
      </c>
      <c r="AJ256">
        <v>0</v>
      </c>
      <c r="AK256">
        <v>0</v>
      </c>
      <c r="AL256" t="s">
        <v>2291</v>
      </c>
      <c r="AM256" t="s">
        <v>1488</v>
      </c>
      <c r="AN256" t="s">
        <v>2292</v>
      </c>
      <c r="AO256" t="s">
        <v>2293</v>
      </c>
      <c r="AP256" t="s">
        <v>74</v>
      </c>
      <c r="AQ256" t="s">
        <v>74</v>
      </c>
      <c r="AR256" t="s">
        <v>2294</v>
      </c>
      <c r="AS256" t="s">
        <v>74</v>
      </c>
      <c r="AT256" t="s">
        <v>74</v>
      </c>
      <c r="AU256">
        <v>1990</v>
      </c>
      <c r="AV256">
        <v>8</v>
      </c>
      <c r="AW256">
        <v>3</v>
      </c>
      <c r="AX256" t="s">
        <v>74</v>
      </c>
      <c r="AY256" t="s">
        <v>74</v>
      </c>
      <c r="AZ256" t="s">
        <v>74</v>
      </c>
      <c r="BA256" t="s">
        <v>74</v>
      </c>
      <c r="BB256">
        <v>386</v>
      </c>
      <c r="BC256">
        <v>391</v>
      </c>
      <c r="BD256" t="s">
        <v>74</v>
      </c>
      <c r="BE256" t="s">
        <v>74</v>
      </c>
      <c r="BF256" t="s">
        <v>74</v>
      </c>
      <c r="BG256" t="s">
        <v>74</v>
      </c>
      <c r="BH256" t="s">
        <v>74</v>
      </c>
      <c r="BI256">
        <v>6</v>
      </c>
      <c r="BJ256" t="s">
        <v>2295</v>
      </c>
      <c r="BK256" t="s">
        <v>92</v>
      </c>
      <c r="BL256" t="s">
        <v>2295</v>
      </c>
      <c r="BM256" t="s">
        <v>2296</v>
      </c>
      <c r="BN256" t="s">
        <v>74</v>
      </c>
      <c r="BO256" t="s">
        <v>74</v>
      </c>
      <c r="BP256" t="s">
        <v>74</v>
      </c>
      <c r="BQ256" t="s">
        <v>74</v>
      </c>
      <c r="BR256" t="s">
        <v>95</v>
      </c>
      <c r="BS256" t="s">
        <v>2297</v>
      </c>
      <c r="BT256" t="str">
        <f>HYPERLINK("https%3A%2F%2Fwww.webofscience.com%2Fwos%2Fwoscc%2Ffull-record%2FWOS:A1990FD58400002","View Full Record in Web of Science")</f>
        <v>View Full Record in Web of Science</v>
      </c>
    </row>
    <row r="257" spans="1:72" x14ac:dyDescent="0.15">
      <c r="A257" t="s">
        <v>72</v>
      </c>
      <c r="B257" t="s">
        <v>2298</v>
      </c>
      <c r="C257" t="s">
        <v>74</v>
      </c>
      <c r="D257" t="s">
        <v>74</v>
      </c>
      <c r="E257" t="s">
        <v>74</v>
      </c>
      <c r="F257" t="s">
        <v>2298</v>
      </c>
      <c r="G257" t="s">
        <v>74</v>
      </c>
      <c r="H257" t="s">
        <v>74</v>
      </c>
      <c r="I257" t="s">
        <v>2299</v>
      </c>
      <c r="J257" t="s">
        <v>2287</v>
      </c>
      <c r="K257" t="s">
        <v>74</v>
      </c>
      <c r="L257" t="s">
        <v>74</v>
      </c>
      <c r="M257" t="s">
        <v>77</v>
      </c>
      <c r="N257" t="s">
        <v>78</v>
      </c>
      <c r="O257" t="s">
        <v>74</v>
      </c>
      <c r="P257" t="s">
        <v>74</v>
      </c>
      <c r="Q257" t="s">
        <v>74</v>
      </c>
      <c r="R257" t="s">
        <v>74</v>
      </c>
      <c r="S257" t="s">
        <v>74</v>
      </c>
      <c r="T257" t="s">
        <v>74</v>
      </c>
      <c r="U257" t="s">
        <v>74</v>
      </c>
      <c r="V257" t="s">
        <v>74</v>
      </c>
      <c r="W257" t="s">
        <v>74</v>
      </c>
      <c r="X257" t="s">
        <v>74</v>
      </c>
      <c r="Y257" t="s">
        <v>2300</v>
      </c>
      <c r="Z257" t="s">
        <v>74</v>
      </c>
      <c r="AA257" t="s">
        <v>74</v>
      </c>
      <c r="AB257" t="s">
        <v>74</v>
      </c>
      <c r="AC257" t="s">
        <v>74</v>
      </c>
      <c r="AD257" t="s">
        <v>74</v>
      </c>
      <c r="AE257" t="s">
        <v>74</v>
      </c>
      <c r="AF257" t="s">
        <v>74</v>
      </c>
      <c r="AG257">
        <v>11</v>
      </c>
      <c r="AH257">
        <v>0</v>
      </c>
      <c r="AI257">
        <v>0</v>
      </c>
      <c r="AJ257">
        <v>0</v>
      </c>
      <c r="AK257">
        <v>0</v>
      </c>
      <c r="AL257" t="s">
        <v>2291</v>
      </c>
      <c r="AM257" t="s">
        <v>1488</v>
      </c>
      <c r="AN257" t="s">
        <v>2292</v>
      </c>
      <c r="AO257" t="s">
        <v>2293</v>
      </c>
      <c r="AP257" t="s">
        <v>74</v>
      </c>
      <c r="AQ257" t="s">
        <v>74</v>
      </c>
      <c r="AR257" t="s">
        <v>2294</v>
      </c>
      <c r="AS257" t="s">
        <v>74</v>
      </c>
      <c r="AT257" t="s">
        <v>74</v>
      </c>
      <c r="AU257">
        <v>1990</v>
      </c>
      <c r="AV257">
        <v>7</v>
      </c>
      <c r="AW257">
        <v>2</v>
      </c>
      <c r="AX257" t="s">
        <v>74</v>
      </c>
      <c r="AY257" t="s">
        <v>74</v>
      </c>
      <c r="AZ257" t="s">
        <v>74</v>
      </c>
      <c r="BA257" t="s">
        <v>74</v>
      </c>
      <c r="BB257">
        <v>255</v>
      </c>
      <c r="BC257">
        <v>264</v>
      </c>
      <c r="BD257" t="s">
        <v>74</v>
      </c>
      <c r="BE257" t="s">
        <v>74</v>
      </c>
      <c r="BF257" t="s">
        <v>74</v>
      </c>
      <c r="BG257" t="s">
        <v>74</v>
      </c>
      <c r="BH257" t="s">
        <v>74</v>
      </c>
      <c r="BI257">
        <v>10</v>
      </c>
      <c r="BJ257" t="s">
        <v>2295</v>
      </c>
      <c r="BK257" t="s">
        <v>92</v>
      </c>
      <c r="BL257" t="s">
        <v>2295</v>
      </c>
      <c r="BM257" t="s">
        <v>2301</v>
      </c>
      <c r="BN257" t="s">
        <v>74</v>
      </c>
      <c r="BO257" t="s">
        <v>74</v>
      </c>
      <c r="BP257" t="s">
        <v>74</v>
      </c>
      <c r="BQ257" t="s">
        <v>74</v>
      </c>
      <c r="BR257" t="s">
        <v>95</v>
      </c>
      <c r="BS257" t="s">
        <v>2302</v>
      </c>
      <c r="BT257" t="str">
        <f>HYPERLINK("https%3A%2F%2Fwww.webofscience.com%2Fwos%2Fwoscc%2Ffull-record%2FWOS:A1990EB55000006","View Full Record in Web of Science")</f>
        <v>View Full Record in Web of Science</v>
      </c>
    </row>
    <row r="258" spans="1:72" x14ac:dyDescent="0.15">
      <c r="A258" t="s">
        <v>72</v>
      </c>
      <c r="B258" t="s">
        <v>2303</v>
      </c>
      <c r="C258" t="s">
        <v>74</v>
      </c>
      <c r="D258" t="s">
        <v>74</v>
      </c>
      <c r="E258" t="s">
        <v>74</v>
      </c>
      <c r="F258" t="s">
        <v>2303</v>
      </c>
      <c r="G258" t="s">
        <v>74</v>
      </c>
      <c r="H258" t="s">
        <v>74</v>
      </c>
      <c r="I258" t="s">
        <v>2304</v>
      </c>
      <c r="J258" t="s">
        <v>2287</v>
      </c>
      <c r="K258" t="s">
        <v>74</v>
      </c>
      <c r="L258" t="s">
        <v>74</v>
      </c>
      <c r="M258" t="s">
        <v>77</v>
      </c>
      <c r="N258" t="s">
        <v>78</v>
      </c>
      <c r="O258" t="s">
        <v>74</v>
      </c>
      <c r="P258" t="s">
        <v>74</v>
      </c>
      <c r="Q258" t="s">
        <v>74</v>
      </c>
      <c r="R258" t="s">
        <v>74</v>
      </c>
      <c r="S258" t="s">
        <v>74</v>
      </c>
      <c r="T258" t="s">
        <v>74</v>
      </c>
      <c r="U258" t="s">
        <v>74</v>
      </c>
      <c r="V258" t="s">
        <v>74</v>
      </c>
      <c r="W258" t="s">
        <v>74</v>
      </c>
      <c r="X258" t="s">
        <v>74</v>
      </c>
      <c r="Y258" t="s">
        <v>2305</v>
      </c>
      <c r="Z258" t="s">
        <v>74</v>
      </c>
      <c r="AA258" t="s">
        <v>74</v>
      </c>
      <c r="AB258" t="s">
        <v>74</v>
      </c>
      <c r="AC258" t="s">
        <v>74</v>
      </c>
      <c r="AD258" t="s">
        <v>74</v>
      </c>
      <c r="AE258" t="s">
        <v>74</v>
      </c>
      <c r="AF258" t="s">
        <v>74</v>
      </c>
      <c r="AG258">
        <v>12</v>
      </c>
      <c r="AH258">
        <v>0</v>
      </c>
      <c r="AI258">
        <v>0</v>
      </c>
      <c r="AJ258">
        <v>0</v>
      </c>
      <c r="AK258">
        <v>0</v>
      </c>
      <c r="AL258" t="s">
        <v>2291</v>
      </c>
      <c r="AM258" t="s">
        <v>1488</v>
      </c>
      <c r="AN258" t="s">
        <v>2292</v>
      </c>
      <c r="AO258" t="s">
        <v>2293</v>
      </c>
      <c r="AP258" t="s">
        <v>74</v>
      </c>
      <c r="AQ258" t="s">
        <v>74</v>
      </c>
      <c r="AR258" t="s">
        <v>2294</v>
      </c>
      <c r="AS258" t="s">
        <v>74</v>
      </c>
      <c r="AT258" t="s">
        <v>74</v>
      </c>
      <c r="AU258">
        <v>1990</v>
      </c>
      <c r="AV258">
        <v>7</v>
      </c>
      <c r="AW258">
        <v>5</v>
      </c>
      <c r="AX258" t="s">
        <v>74</v>
      </c>
      <c r="AY258" t="s">
        <v>74</v>
      </c>
      <c r="AZ258" t="s">
        <v>74</v>
      </c>
      <c r="BA258" t="s">
        <v>74</v>
      </c>
      <c r="BB258">
        <v>926</v>
      </c>
      <c r="BC258">
        <v>936</v>
      </c>
      <c r="BD258" t="s">
        <v>74</v>
      </c>
      <c r="BE258" t="s">
        <v>74</v>
      </c>
      <c r="BF258" t="s">
        <v>74</v>
      </c>
      <c r="BG258" t="s">
        <v>74</v>
      </c>
      <c r="BH258" t="s">
        <v>74</v>
      </c>
      <c r="BI258">
        <v>11</v>
      </c>
      <c r="BJ258" t="s">
        <v>2295</v>
      </c>
      <c r="BK258" t="s">
        <v>92</v>
      </c>
      <c r="BL258" t="s">
        <v>2295</v>
      </c>
      <c r="BM258" t="s">
        <v>2306</v>
      </c>
      <c r="BN258" t="s">
        <v>74</v>
      </c>
      <c r="BO258" t="s">
        <v>74</v>
      </c>
      <c r="BP258" t="s">
        <v>74</v>
      </c>
      <c r="BQ258" t="s">
        <v>74</v>
      </c>
      <c r="BR258" t="s">
        <v>95</v>
      </c>
      <c r="BS258" t="s">
        <v>2307</v>
      </c>
      <c r="BT258" t="str">
        <f>HYPERLINK("https%3A%2F%2Fwww.webofscience.com%2Fwos%2Fwoscc%2Ffull-record%2FWOS:A1990ET05900013","View Full Record in Web of Science")</f>
        <v>View Full Record in Web of Science</v>
      </c>
    </row>
    <row r="259" spans="1:72" x14ac:dyDescent="0.15">
      <c r="A259" t="s">
        <v>72</v>
      </c>
      <c r="B259" t="s">
        <v>2308</v>
      </c>
      <c r="C259" t="s">
        <v>74</v>
      </c>
      <c r="D259" t="s">
        <v>74</v>
      </c>
      <c r="E259" t="s">
        <v>74</v>
      </c>
      <c r="F259" t="s">
        <v>2308</v>
      </c>
      <c r="G259" t="s">
        <v>74</v>
      </c>
      <c r="H259" t="s">
        <v>74</v>
      </c>
      <c r="I259" t="s">
        <v>2309</v>
      </c>
      <c r="J259" t="s">
        <v>2310</v>
      </c>
      <c r="K259" t="s">
        <v>74</v>
      </c>
      <c r="L259" t="s">
        <v>74</v>
      </c>
      <c r="M259" t="s">
        <v>171</v>
      </c>
      <c r="N259" t="s">
        <v>78</v>
      </c>
      <c r="O259" t="s">
        <v>74</v>
      </c>
      <c r="P259" t="s">
        <v>74</v>
      </c>
      <c r="Q259" t="s">
        <v>74</v>
      </c>
      <c r="R259" t="s">
        <v>74</v>
      </c>
      <c r="S259" t="s">
        <v>74</v>
      </c>
      <c r="T259" t="s">
        <v>74</v>
      </c>
      <c r="U259" t="s">
        <v>74</v>
      </c>
      <c r="V259" t="s">
        <v>74</v>
      </c>
      <c r="W259" t="s">
        <v>2311</v>
      </c>
      <c r="X259" t="s">
        <v>2157</v>
      </c>
      <c r="Y259" t="s">
        <v>2312</v>
      </c>
      <c r="Z259" t="s">
        <v>74</v>
      </c>
      <c r="AA259" t="s">
        <v>74</v>
      </c>
      <c r="AB259" t="s">
        <v>74</v>
      </c>
      <c r="AC259" t="s">
        <v>74</v>
      </c>
      <c r="AD259" t="s">
        <v>74</v>
      </c>
      <c r="AE259" t="s">
        <v>74</v>
      </c>
      <c r="AF259" t="s">
        <v>74</v>
      </c>
      <c r="AG259">
        <v>27</v>
      </c>
      <c r="AH259">
        <v>0</v>
      </c>
      <c r="AI259">
        <v>0</v>
      </c>
      <c r="AJ259">
        <v>0</v>
      </c>
      <c r="AK259">
        <v>0</v>
      </c>
      <c r="AL259" t="s">
        <v>2313</v>
      </c>
      <c r="AM259" t="s">
        <v>174</v>
      </c>
      <c r="AN259" t="s">
        <v>2314</v>
      </c>
      <c r="AO259" t="s">
        <v>2315</v>
      </c>
      <c r="AP259" t="s">
        <v>74</v>
      </c>
      <c r="AQ259" t="s">
        <v>74</v>
      </c>
      <c r="AR259" t="s">
        <v>2316</v>
      </c>
      <c r="AS259" t="s">
        <v>2317</v>
      </c>
      <c r="AT259" t="s">
        <v>74</v>
      </c>
      <c r="AU259">
        <v>1990</v>
      </c>
      <c r="AV259">
        <v>62</v>
      </c>
      <c r="AW259">
        <v>4</v>
      </c>
      <c r="AX259" t="s">
        <v>74</v>
      </c>
      <c r="AY259" t="s">
        <v>74</v>
      </c>
      <c r="AZ259" t="s">
        <v>74</v>
      </c>
      <c r="BA259" t="s">
        <v>74</v>
      </c>
      <c r="BB259">
        <v>47</v>
      </c>
      <c r="BC259">
        <v>51</v>
      </c>
      <c r="BD259" t="s">
        <v>74</v>
      </c>
      <c r="BE259" t="s">
        <v>74</v>
      </c>
      <c r="BF259" t="s">
        <v>74</v>
      </c>
      <c r="BG259" t="s">
        <v>74</v>
      </c>
      <c r="BH259" t="s">
        <v>74</v>
      </c>
      <c r="BI259">
        <v>5</v>
      </c>
      <c r="BJ259" t="s">
        <v>2318</v>
      </c>
      <c r="BK259" t="s">
        <v>92</v>
      </c>
      <c r="BL259" t="s">
        <v>2319</v>
      </c>
      <c r="BM259" t="s">
        <v>2320</v>
      </c>
      <c r="BN259" t="s">
        <v>74</v>
      </c>
      <c r="BO259" t="s">
        <v>74</v>
      </c>
      <c r="BP259" t="s">
        <v>74</v>
      </c>
      <c r="BQ259" t="s">
        <v>74</v>
      </c>
      <c r="BR259" t="s">
        <v>95</v>
      </c>
      <c r="BS259" t="s">
        <v>2321</v>
      </c>
      <c r="BT259" t="str">
        <f>HYPERLINK("https%3A%2F%2Fwww.webofscience.com%2Fwos%2Fwoscc%2Ffull-record%2FWOS:A1990DC30500014","View Full Record in Web of Science")</f>
        <v>View Full Record in Web of Science</v>
      </c>
    </row>
    <row r="260" spans="1:72" x14ac:dyDescent="0.15">
      <c r="A260" t="s">
        <v>72</v>
      </c>
      <c r="B260" t="s">
        <v>2322</v>
      </c>
      <c r="C260" t="s">
        <v>74</v>
      </c>
      <c r="D260" t="s">
        <v>74</v>
      </c>
      <c r="E260" t="s">
        <v>74</v>
      </c>
      <c r="F260" t="s">
        <v>2322</v>
      </c>
      <c r="G260" t="s">
        <v>74</v>
      </c>
      <c r="H260" t="s">
        <v>74</v>
      </c>
      <c r="I260" t="s">
        <v>2323</v>
      </c>
      <c r="J260" t="s">
        <v>2324</v>
      </c>
      <c r="K260" t="s">
        <v>74</v>
      </c>
      <c r="L260" t="s">
        <v>74</v>
      </c>
      <c r="M260" t="s">
        <v>77</v>
      </c>
      <c r="N260" t="s">
        <v>221</v>
      </c>
      <c r="O260" t="s">
        <v>2325</v>
      </c>
      <c r="P260" t="s">
        <v>2326</v>
      </c>
      <c r="Q260" t="s">
        <v>2327</v>
      </c>
      <c r="R260" t="s">
        <v>74</v>
      </c>
      <c r="S260" t="s">
        <v>74</v>
      </c>
      <c r="T260" t="s">
        <v>2328</v>
      </c>
      <c r="U260" t="s">
        <v>74</v>
      </c>
      <c r="V260" t="s">
        <v>2329</v>
      </c>
      <c r="W260" t="s">
        <v>74</v>
      </c>
      <c r="X260" t="s">
        <v>74</v>
      </c>
      <c r="Y260" t="s">
        <v>2330</v>
      </c>
      <c r="Z260" t="s">
        <v>74</v>
      </c>
      <c r="AA260" t="s">
        <v>2331</v>
      </c>
      <c r="AB260" t="s">
        <v>74</v>
      </c>
      <c r="AC260" t="s">
        <v>74</v>
      </c>
      <c r="AD260" t="s">
        <v>74</v>
      </c>
      <c r="AE260" t="s">
        <v>74</v>
      </c>
      <c r="AF260" t="s">
        <v>74</v>
      </c>
      <c r="AG260">
        <v>0</v>
      </c>
      <c r="AH260">
        <v>11</v>
      </c>
      <c r="AI260">
        <v>12</v>
      </c>
      <c r="AJ260">
        <v>2</v>
      </c>
      <c r="AK260">
        <v>44</v>
      </c>
      <c r="AL260" t="s">
        <v>2332</v>
      </c>
      <c r="AM260" t="s">
        <v>2333</v>
      </c>
      <c r="AN260" t="s">
        <v>2334</v>
      </c>
      <c r="AO260" t="s">
        <v>2335</v>
      </c>
      <c r="AP260" t="s">
        <v>74</v>
      </c>
      <c r="AQ260" t="s">
        <v>74</v>
      </c>
      <c r="AR260" t="s">
        <v>2336</v>
      </c>
      <c r="AS260" t="s">
        <v>2337</v>
      </c>
      <c r="AT260" t="s">
        <v>74</v>
      </c>
      <c r="AU260">
        <v>1990</v>
      </c>
      <c r="AV260">
        <v>81</v>
      </c>
      <c r="AW260" t="s">
        <v>74</v>
      </c>
      <c r="AX260">
        <v>4</v>
      </c>
      <c r="AY260" t="s">
        <v>74</v>
      </c>
      <c r="AZ260" t="s">
        <v>74</v>
      </c>
      <c r="BA260" t="s">
        <v>74</v>
      </c>
      <c r="BB260">
        <v>349</v>
      </c>
      <c r="BC260">
        <v>355</v>
      </c>
      <c r="BD260" t="s">
        <v>74</v>
      </c>
      <c r="BE260" t="s">
        <v>2338</v>
      </c>
      <c r="BF260" t="str">
        <f>HYPERLINK("http://dx.doi.org/10.1017/S0263593300020848","http://dx.doi.org/10.1017/S0263593300020848")</f>
        <v>http://dx.doi.org/10.1017/S0263593300020848</v>
      </c>
      <c r="BG260" t="s">
        <v>74</v>
      </c>
      <c r="BH260" t="s">
        <v>74</v>
      </c>
      <c r="BI260">
        <v>7</v>
      </c>
      <c r="BJ260" t="s">
        <v>2339</v>
      </c>
      <c r="BK260" t="s">
        <v>234</v>
      </c>
      <c r="BL260" t="s">
        <v>2199</v>
      </c>
      <c r="BM260" t="s">
        <v>2340</v>
      </c>
      <c r="BN260" t="s">
        <v>74</v>
      </c>
      <c r="BO260" t="s">
        <v>74</v>
      </c>
      <c r="BP260" t="s">
        <v>74</v>
      </c>
      <c r="BQ260" t="s">
        <v>74</v>
      </c>
      <c r="BR260" t="s">
        <v>95</v>
      </c>
      <c r="BS260" t="s">
        <v>2341</v>
      </c>
      <c r="BT260" t="str">
        <f>HYPERLINK("https%3A%2F%2Fwww.webofscience.com%2Fwos%2Fwoscc%2Ffull-record%2FWOS:A1990FC13000008","View Full Record in Web of Science")</f>
        <v>View Full Record in Web of Science</v>
      </c>
    </row>
    <row r="261" spans="1:72" x14ac:dyDescent="0.15">
      <c r="A261" t="s">
        <v>72</v>
      </c>
      <c r="B261" t="s">
        <v>2342</v>
      </c>
      <c r="C261" t="s">
        <v>74</v>
      </c>
      <c r="D261" t="s">
        <v>74</v>
      </c>
      <c r="E261" t="s">
        <v>74</v>
      </c>
      <c r="F261" t="s">
        <v>2342</v>
      </c>
      <c r="G261" t="s">
        <v>74</v>
      </c>
      <c r="H261" t="s">
        <v>74</v>
      </c>
      <c r="I261" t="s">
        <v>2343</v>
      </c>
      <c r="J261" t="s">
        <v>2324</v>
      </c>
      <c r="K261" t="s">
        <v>74</v>
      </c>
      <c r="L261" t="s">
        <v>74</v>
      </c>
      <c r="M261" t="s">
        <v>77</v>
      </c>
      <c r="N261" t="s">
        <v>221</v>
      </c>
      <c r="O261" t="s">
        <v>2325</v>
      </c>
      <c r="P261" t="s">
        <v>2326</v>
      </c>
      <c r="Q261" t="s">
        <v>2327</v>
      </c>
      <c r="R261" t="s">
        <v>74</v>
      </c>
      <c r="S261" t="s">
        <v>74</v>
      </c>
      <c r="T261" t="s">
        <v>2344</v>
      </c>
      <c r="U261" t="s">
        <v>74</v>
      </c>
      <c r="V261" t="s">
        <v>2345</v>
      </c>
      <c r="W261" t="s">
        <v>74</v>
      </c>
      <c r="X261" t="s">
        <v>74</v>
      </c>
      <c r="Y261" t="s">
        <v>2346</v>
      </c>
      <c r="Z261" t="s">
        <v>74</v>
      </c>
      <c r="AA261" t="s">
        <v>74</v>
      </c>
      <c r="AB261" t="s">
        <v>74</v>
      </c>
      <c r="AC261" t="s">
        <v>74</v>
      </c>
      <c r="AD261" t="s">
        <v>74</v>
      </c>
      <c r="AE261" t="s">
        <v>74</v>
      </c>
      <c r="AF261" t="s">
        <v>74</v>
      </c>
      <c r="AG261">
        <v>0</v>
      </c>
      <c r="AH261">
        <v>4</v>
      </c>
      <c r="AI261">
        <v>4</v>
      </c>
      <c r="AJ261">
        <v>0</v>
      </c>
      <c r="AK261">
        <v>5</v>
      </c>
      <c r="AL261" t="s">
        <v>2332</v>
      </c>
      <c r="AM261" t="s">
        <v>2333</v>
      </c>
      <c r="AN261" t="s">
        <v>2334</v>
      </c>
      <c r="AO261" t="s">
        <v>2335</v>
      </c>
      <c r="AP261" t="s">
        <v>74</v>
      </c>
      <c r="AQ261" t="s">
        <v>74</v>
      </c>
      <c r="AR261" t="s">
        <v>2336</v>
      </c>
      <c r="AS261" t="s">
        <v>2337</v>
      </c>
      <c r="AT261" t="s">
        <v>74</v>
      </c>
      <c r="AU261">
        <v>1990</v>
      </c>
      <c r="AV261">
        <v>81</v>
      </c>
      <c r="AW261" t="s">
        <v>74</v>
      </c>
      <c r="AX261">
        <v>4</v>
      </c>
      <c r="AY261" t="s">
        <v>74</v>
      </c>
      <c r="AZ261" t="s">
        <v>74</v>
      </c>
      <c r="BA261" t="s">
        <v>74</v>
      </c>
      <c r="BB261">
        <v>397</v>
      </c>
      <c r="BC261">
        <v>405</v>
      </c>
      <c r="BD261" t="s">
        <v>74</v>
      </c>
      <c r="BE261" t="s">
        <v>2347</v>
      </c>
      <c r="BF261" t="str">
        <f>HYPERLINK("http://dx.doi.org/10.1017/S0263593300020885","http://dx.doi.org/10.1017/S0263593300020885")</f>
        <v>http://dx.doi.org/10.1017/S0263593300020885</v>
      </c>
      <c r="BG261" t="s">
        <v>74</v>
      </c>
      <c r="BH261" t="s">
        <v>74</v>
      </c>
      <c r="BI261">
        <v>9</v>
      </c>
      <c r="BJ261" t="s">
        <v>2339</v>
      </c>
      <c r="BK261" t="s">
        <v>234</v>
      </c>
      <c r="BL261" t="s">
        <v>2199</v>
      </c>
      <c r="BM261" t="s">
        <v>2340</v>
      </c>
      <c r="BN261" t="s">
        <v>74</v>
      </c>
      <c r="BO261" t="s">
        <v>74</v>
      </c>
      <c r="BP261" t="s">
        <v>74</v>
      </c>
      <c r="BQ261" t="s">
        <v>74</v>
      </c>
      <c r="BR261" t="s">
        <v>95</v>
      </c>
      <c r="BS261" t="s">
        <v>2348</v>
      </c>
      <c r="BT261" t="str">
        <f>HYPERLINK("https%3A%2F%2Fwww.webofscience.com%2Fwos%2Fwoscc%2Ffull-record%2FWOS:A1990FC13000012","View Full Record in Web of Science")</f>
        <v>View Full Record in Web of Science</v>
      </c>
    </row>
    <row r="262" spans="1:72" x14ac:dyDescent="0.15">
      <c r="A262" t="s">
        <v>72</v>
      </c>
      <c r="B262" t="s">
        <v>2349</v>
      </c>
      <c r="C262" t="s">
        <v>74</v>
      </c>
      <c r="D262" t="s">
        <v>74</v>
      </c>
      <c r="E262" t="s">
        <v>74</v>
      </c>
      <c r="F262" t="s">
        <v>2349</v>
      </c>
      <c r="G262" t="s">
        <v>74</v>
      </c>
      <c r="H262" t="s">
        <v>74</v>
      </c>
      <c r="I262" t="s">
        <v>2350</v>
      </c>
      <c r="J262" t="s">
        <v>2351</v>
      </c>
      <c r="K262" t="s">
        <v>74</v>
      </c>
      <c r="L262" t="s">
        <v>74</v>
      </c>
      <c r="M262" t="s">
        <v>77</v>
      </c>
      <c r="N262" t="s">
        <v>221</v>
      </c>
      <c r="O262" t="s">
        <v>2352</v>
      </c>
      <c r="P262" t="s">
        <v>2353</v>
      </c>
      <c r="Q262" t="s">
        <v>2354</v>
      </c>
      <c r="R262" t="s">
        <v>74</v>
      </c>
      <c r="S262" t="s">
        <v>74</v>
      </c>
      <c r="T262" t="s">
        <v>74</v>
      </c>
      <c r="U262" t="s">
        <v>74</v>
      </c>
      <c r="V262" t="s">
        <v>74</v>
      </c>
      <c r="W262" t="s">
        <v>2355</v>
      </c>
      <c r="X262" t="s">
        <v>2356</v>
      </c>
      <c r="Y262" t="s">
        <v>2357</v>
      </c>
      <c r="Z262" t="s">
        <v>74</v>
      </c>
      <c r="AA262" t="s">
        <v>74</v>
      </c>
      <c r="AB262" t="s">
        <v>74</v>
      </c>
      <c r="AC262" t="s">
        <v>74</v>
      </c>
      <c r="AD262" t="s">
        <v>74</v>
      </c>
      <c r="AE262" t="s">
        <v>74</v>
      </c>
      <c r="AF262" t="s">
        <v>74</v>
      </c>
      <c r="AG262">
        <v>13</v>
      </c>
      <c r="AH262">
        <v>10</v>
      </c>
      <c r="AI262">
        <v>10</v>
      </c>
      <c r="AJ262">
        <v>0</v>
      </c>
      <c r="AK262">
        <v>1</v>
      </c>
      <c r="AL262" t="s">
        <v>267</v>
      </c>
      <c r="AM262" t="s">
        <v>268</v>
      </c>
      <c r="AN262" t="s">
        <v>269</v>
      </c>
      <c r="AO262" t="s">
        <v>2358</v>
      </c>
      <c r="AP262" t="s">
        <v>74</v>
      </c>
      <c r="AQ262" t="s">
        <v>74</v>
      </c>
      <c r="AR262" t="s">
        <v>2351</v>
      </c>
      <c r="AS262" t="s">
        <v>2359</v>
      </c>
      <c r="AT262" t="s">
        <v>945</v>
      </c>
      <c r="AU262">
        <v>1990</v>
      </c>
      <c r="AV262">
        <v>32</v>
      </c>
      <c r="AW262">
        <v>1</v>
      </c>
      <c r="AX262" t="s">
        <v>74</v>
      </c>
      <c r="AY262" t="s">
        <v>74</v>
      </c>
      <c r="AZ262" t="s">
        <v>74</v>
      </c>
      <c r="BA262" t="s">
        <v>74</v>
      </c>
      <c r="BB262">
        <v>7</v>
      </c>
      <c r="BC262">
        <v>11</v>
      </c>
      <c r="BD262" t="s">
        <v>74</v>
      </c>
      <c r="BE262" t="s">
        <v>2360</v>
      </c>
      <c r="BF262" t="str">
        <f>HYPERLINK("http://dx.doi.org/10.1016/0304-3991(90)90087-3","http://dx.doi.org/10.1016/0304-3991(90)90087-3")</f>
        <v>http://dx.doi.org/10.1016/0304-3991(90)90087-3</v>
      </c>
      <c r="BG262" t="s">
        <v>74</v>
      </c>
      <c r="BH262" t="s">
        <v>74</v>
      </c>
      <c r="BI262">
        <v>5</v>
      </c>
      <c r="BJ262" t="s">
        <v>2361</v>
      </c>
      <c r="BK262" t="s">
        <v>234</v>
      </c>
      <c r="BL262" t="s">
        <v>2361</v>
      </c>
      <c r="BM262" t="s">
        <v>2362</v>
      </c>
      <c r="BN262" t="s">
        <v>74</v>
      </c>
      <c r="BO262" t="s">
        <v>74</v>
      </c>
      <c r="BP262" t="s">
        <v>74</v>
      </c>
      <c r="BQ262" t="s">
        <v>74</v>
      </c>
      <c r="BR262" t="s">
        <v>95</v>
      </c>
      <c r="BS262" t="s">
        <v>2363</v>
      </c>
      <c r="BT262" t="str">
        <f>HYPERLINK("https%3A%2F%2Fwww.webofscience.com%2Fwos%2Fwoscc%2Ffull-record%2FWOS:A1990CW77300003","View Full Record in Web of Science")</f>
        <v>View Full Record in Web of Science</v>
      </c>
    </row>
    <row r="263" spans="1:72" x14ac:dyDescent="0.15">
      <c r="A263" t="s">
        <v>72</v>
      </c>
      <c r="B263" t="s">
        <v>2364</v>
      </c>
      <c r="C263" t="s">
        <v>74</v>
      </c>
      <c r="D263" t="s">
        <v>74</v>
      </c>
      <c r="E263" t="s">
        <v>74</v>
      </c>
      <c r="F263" t="s">
        <v>2364</v>
      </c>
      <c r="G263" t="s">
        <v>74</v>
      </c>
      <c r="H263" t="s">
        <v>74</v>
      </c>
      <c r="I263" t="s">
        <v>2365</v>
      </c>
      <c r="J263" t="s">
        <v>2366</v>
      </c>
      <c r="K263" t="s">
        <v>74</v>
      </c>
      <c r="L263" t="s">
        <v>74</v>
      </c>
      <c r="M263" t="s">
        <v>77</v>
      </c>
      <c r="N263" t="s">
        <v>78</v>
      </c>
      <c r="O263" t="s">
        <v>74</v>
      </c>
      <c r="P263" t="s">
        <v>74</v>
      </c>
      <c r="Q263" t="s">
        <v>74</v>
      </c>
      <c r="R263" t="s">
        <v>74</v>
      </c>
      <c r="S263" t="s">
        <v>74</v>
      </c>
      <c r="T263" t="s">
        <v>74</v>
      </c>
      <c r="U263" t="s">
        <v>74</v>
      </c>
      <c r="V263" t="s">
        <v>74</v>
      </c>
      <c r="W263" t="s">
        <v>2367</v>
      </c>
      <c r="X263" t="s">
        <v>2368</v>
      </c>
      <c r="Y263" t="s">
        <v>2369</v>
      </c>
      <c r="Z263" t="s">
        <v>74</v>
      </c>
      <c r="AA263" t="s">
        <v>74</v>
      </c>
      <c r="AB263" t="s">
        <v>74</v>
      </c>
      <c r="AC263" t="s">
        <v>74</v>
      </c>
      <c r="AD263" t="s">
        <v>74</v>
      </c>
      <c r="AE263" t="s">
        <v>74</v>
      </c>
      <c r="AF263" t="s">
        <v>74</v>
      </c>
      <c r="AG263">
        <v>7</v>
      </c>
      <c r="AH263">
        <v>12</v>
      </c>
      <c r="AI263">
        <v>12</v>
      </c>
      <c r="AJ263">
        <v>2</v>
      </c>
      <c r="AK263">
        <v>3</v>
      </c>
      <c r="AL263" t="s">
        <v>2370</v>
      </c>
      <c r="AM263" t="s">
        <v>2371</v>
      </c>
      <c r="AN263" t="s">
        <v>2372</v>
      </c>
      <c r="AO263" t="s">
        <v>2373</v>
      </c>
      <c r="AP263" t="s">
        <v>74</v>
      </c>
      <c r="AQ263" t="s">
        <v>74</v>
      </c>
      <c r="AR263" t="s">
        <v>2374</v>
      </c>
      <c r="AS263" t="s">
        <v>2375</v>
      </c>
      <c r="AT263" t="s">
        <v>945</v>
      </c>
      <c r="AU263">
        <v>1990</v>
      </c>
      <c r="AV263">
        <v>45</v>
      </c>
      <c r="AW263">
        <v>1</v>
      </c>
      <c r="AX263" t="s">
        <v>74</v>
      </c>
      <c r="AY263" t="s">
        <v>74</v>
      </c>
      <c r="AZ263" t="s">
        <v>74</v>
      </c>
      <c r="BA263" t="s">
        <v>74</v>
      </c>
      <c r="BB263">
        <v>83</v>
      </c>
      <c r="BC263">
        <v>86</v>
      </c>
      <c r="BD263" t="s">
        <v>74</v>
      </c>
      <c r="BE263" t="s">
        <v>2376</v>
      </c>
      <c r="BF263" t="str">
        <f>HYPERLINK("http://dx.doi.org/10.1515/znb-1990-0116","http://dx.doi.org/10.1515/znb-1990-0116")</f>
        <v>http://dx.doi.org/10.1515/znb-1990-0116</v>
      </c>
      <c r="BG263" t="s">
        <v>74</v>
      </c>
      <c r="BH263" t="s">
        <v>74</v>
      </c>
      <c r="BI263">
        <v>4</v>
      </c>
      <c r="BJ263" t="s">
        <v>2377</v>
      </c>
      <c r="BK263" t="s">
        <v>92</v>
      </c>
      <c r="BL263" t="s">
        <v>452</v>
      </c>
      <c r="BM263" t="s">
        <v>2378</v>
      </c>
      <c r="BN263" t="s">
        <v>74</v>
      </c>
      <c r="BO263" t="s">
        <v>198</v>
      </c>
      <c r="BP263" t="s">
        <v>74</v>
      </c>
      <c r="BQ263" t="s">
        <v>74</v>
      </c>
      <c r="BR263" t="s">
        <v>95</v>
      </c>
      <c r="BS263" t="s">
        <v>2379</v>
      </c>
      <c r="BT263" t="str">
        <f>HYPERLINK("https%3A%2F%2Fwww.webofscience.com%2Fwos%2Fwoscc%2Ffull-record%2FWOS:A1990CL60300014","View Full Record in Web of Science")</f>
        <v>View Full Record in Web of Science</v>
      </c>
    </row>
    <row r="264" spans="1:72" x14ac:dyDescent="0.15">
      <c r="A264" t="s">
        <v>72</v>
      </c>
      <c r="B264" t="s">
        <v>2380</v>
      </c>
      <c r="C264" t="s">
        <v>74</v>
      </c>
      <c r="D264" t="s">
        <v>74</v>
      </c>
      <c r="E264" t="s">
        <v>74</v>
      </c>
      <c r="F264" t="s">
        <v>2380</v>
      </c>
      <c r="G264" t="s">
        <v>74</v>
      </c>
      <c r="H264" t="s">
        <v>74</v>
      </c>
      <c r="I264" t="s">
        <v>2381</v>
      </c>
      <c r="J264" t="s">
        <v>2382</v>
      </c>
      <c r="K264" t="s">
        <v>74</v>
      </c>
      <c r="L264" t="s">
        <v>74</v>
      </c>
      <c r="M264" t="s">
        <v>77</v>
      </c>
      <c r="N264" t="s">
        <v>78</v>
      </c>
      <c r="O264" t="s">
        <v>74</v>
      </c>
      <c r="P264" t="s">
        <v>74</v>
      </c>
      <c r="Q264" t="s">
        <v>74</v>
      </c>
      <c r="R264" t="s">
        <v>74</v>
      </c>
      <c r="S264" t="s">
        <v>74</v>
      </c>
      <c r="T264" t="s">
        <v>74</v>
      </c>
      <c r="U264" t="s">
        <v>74</v>
      </c>
      <c r="V264" t="s">
        <v>74</v>
      </c>
      <c r="W264" t="s">
        <v>2383</v>
      </c>
      <c r="X264" t="s">
        <v>1143</v>
      </c>
      <c r="Y264" t="s">
        <v>74</v>
      </c>
      <c r="Z264" t="s">
        <v>74</v>
      </c>
      <c r="AA264" t="s">
        <v>74</v>
      </c>
      <c r="AB264" t="s">
        <v>2384</v>
      </c>
      <c r="AC264" t="s">
        <v>74</v>
      </c>
      <c r="AD264" t="s">
        <v>74</v>
      </c>
      <c r="AE264" t="s">
        <v>74</v>
      </c>
      <c r="AF264" t="s">
        <v>74</v>
      </c>
      <c r="AG264">
        <v>33</v>
      </c>
      <c r="AH264">
        <v>21</v>
      </c>
      <c r="AI264">
        <v>26</v>
      </c>
      <c r="AJ264">
        <v>0</v>
      </c>
      <c r="AK264">
        <v>0</v>
      </c>
      <c r="AL264" t="s">
        <v>511</v>
      </c>
      <c r="AM264" t="s">
        <v>209</v>
      </c>
      <c r="AN264" t="s">
        <v>512</v>
      </c>
      <c r="AO264" t="s">
        <v>2385</v>
      </c>
      <c r="AP264" t="s">
        <v>74</v>
      </c>
      <c r="AQ264" t="s">
        <v>74</v>
      </c>
      <c r="AR264" t="s">
        <v>2386</v>
      </c>
      <c r="AS264" t="s">
        <v>2387</v>
      </c>
      <c r="AT264" t="s">
        <v>74</v>
      </c>
      <c r="AU264">
        <v>1990</v>
      </c>
      <c r="AV264">
        <v>19</v>
      </c>
      <c r="AW264">
        <v>1</v>
      </c>
      <c r="AX264" t="s">
        <v>74</v>
      </c>
      <c r="AY264" t="s">
        <v>74</v>
      </c>
      <c r="AZ264" t="s">
        <v>74</v>
      </c>
      <c r="BA264" t="s">
        <v>74</v>
      </c>
      <c r="BB264">
        <v>101</v>
      </c>
      <c r="BC264">
        <v>117</v>
      </c>
      <c r="BD264" t="s">
        <v>74</v>
      </c>
      <c r="BE264" t="s">
        <v>2388</v>
      </c>
      <c r="BF264" t="str">
        <f>HYPERLINK("http://dx.doi.org/10.1111/j.1463-6409.1990.tb00243.x","http://dx.doi.org/10.1111/j.1463-6409.1990.tb00243.x")</f>
        <v>http://dx.doi.org/10.1111/j.1463-6409.1990.tb00243.x</v>
      </c>
      <c r="BG264" t="s">
        <v>74</v>
      </c>
      <c r="BH264" t="s">
        <v>74</v>
      </c>
      <c r="BI264">
        <v>17</v>
      </c>
      <c r="BJ264" t="s">
        <v>2389</v>
      </c>
      <c r="BK264" t="s">
        <v>92</v>
      </c>
      <c r="BL264" t="s">
        <v>2389</v>
      </c>
      <c r="BM264" t="s">
        <v>2390</v>
      </c>
      <c r="BN264" t="s">
        <v>74</v>
      </c>
      <c r="BO264" t="s">
        <v>74</v>
      </c>
      <c r="BP264" t="s">
        <v>74</v>
      </c>
      <c r="BQ264" t="s">
        <v>74</v>
      </c>
      <c r="BR264" t="s">
        <v>95</v>
      </c>
      <c r="BS264" t="s">
        <v>2391</v>
      </c>
      <c r="BT264" t="str">
        <f>HYPERLINK("https%3A%2F%2Fwww.webofscience.com%2Fwos%2Fwoscc%2Ffull-record%2FWOS:A1990DG27200008","View Full Record in Web of Science")</f>
        <v>View Full Record in Web of Science</v>
      </c>
    </row>
    <row r="265" spans="1:72" x14ac:dyDescent="0.15">
      <c r="A265" t="s">
        <v>72</v>
      </c>
      <c r="B265" t="s">
        <v>2380</v>
      </c>
      <c r="C265" t="s">
        <v>74</v>
      </c>
      <c r="D265" t="s">
        <v>74</v>
      </c>
      <c r="E265" t="s">
        <v>74</v>
      </c>
      <c r="F265" t="s">
        <v>2380</v>
      </c>
      <c r="G265" t="s">
        <v>74</v>
      </c>
      <c r="H265" t="s">
        <v>74</v>
      </c>
      <c r="I265" t="s">
        <v>2392</v>
      </c>
      <c r="J265" t="s">
        <v>2382</v>
      </c>
      <c r="K265" t="s">
        <v>74</v>
      </c>
      <c r="L265" t="s">
        <v>74</v>
      </c>
      <c r="M265" t="s">
        <v>77</v>
      </c>
      <c r="N265" t="s">
        <v>78</v>
      </c>
      <c r="O265" t="s">
        <v>74</v>
      </c>
      <c r="P265" t="s">
        <v>74</v>
      </c>
      <c r="Q265" t="s">
        <v>74</v>
      </c>
      <c r="R265" t="s">
        <v>74</v>
      </c>
      <c r="S265" t="s">
        <v>74</v>
      </c>
      <c r="T265" t="s">
        <v>74</v>
      </c>
      <c r="U265" t="s">
        <v>74</v>
      </c>
      <c r="V265" t="s">
        <v>74</v>
      </c>
      <c r="W265" t="s">
        <v>2383</v>
      </c>
      <c r="X265" t="s">
        <v>1143</v>
      </c>
      <c r="Y265" t="s">
        <v>74</v>
      </c>
      <c r="Z265" t="s">
        <v>74</v>
      </c>
      <c r="AA265" t="s">
        <v>74</v>
      </c>
      <c r="AB265" t="s">
        <v>2384</v>
      </c>
      <c r="AC265" t="s">
        <v>74</v>
      </c>
      <c r="AD265" t="s">
        <v>74</v>
      </c>
      <c r="AE265" t="s">
        <v>74</v>
      </c>
      <c r="AF265" t="s">
        <v>74</v>
      </c>
      <c r="AG265">
        <v>33</v>
      </c>
      <c r="AH265">
        <v>16</v>
      </c>
      <c r="AI265">
        <v>22</v>
      </c>
      <c r="AJ265">
        <v>0</v>
      </c>
      <c r="AK265">
        <v>3</v>
      </c>
      <c r="AL265" t="s">
        <v>511</v>
      </c>
      <c r="AM265" t="s">
        <v>209</v>
      </c>
      <c r="AN265" t="s">
        <v>512</v>
      </c>
      <c r="AO265" t="s">
        <v>2385</v>
      </c>
      <c r="AP265" t="s">
        <v>74</v>
      </c>
      <c r="AQ265" t="s">
        <v>74</v>
      </c>
      <c r="AR265" t="s">
        <v>2386</v>
      </c>
      <c r="AS265" t="s">
        <v>2387</v>
      </c>
      <c r="AT265" t="s">
        <v>74</v>
      </c>
      <c r="AU265">
        <v>1990</v>
      </c>
      <c r="AV265">
        <v>19</v>
      </c>
      <c r="AW265">
        <v>1</v>
      </c>
      <c r="AX265" t="s">
        <v>74</v>
      </c>
      <c r="AY265" t="s">
        <v>74</v>
      </c>
      <c r="AZ265" t="s">
        <v>74</v>
      </c>
      <c r="BA265" t="s">
        <v>74</v>
      </c>
      <c r="BB265">
        <v>119</v>
      </c>
      <c r="BC265">
        <v>127</v>
      </c>
      <c r="BD265" t="s">
        <v>74</v>
      </c>
      <c r="BE265" t="s">
        <v>2393</v>
      </c>
      <c r="BF265" t="str">
        <f>HYPERLINK("http://dx.doi.org/10.1111/j.1463-6409.1990.tb00244.x","http://dx.doi.org/10.1111/j.1463-6409.1990.tb00244.x")</f>
        <v>http://dx.doi.org/10.1111/j.1463-6409.1990.tb00244.x</v>
      </c>
      <c r="BG265" t="s">
        <v>74</v>
      </c>
      <c r="BH265" t="s">
        <v>74</v>
      </c>
      <c r="BI265">
        <v>9</v>
      </c>
      <c r="BJ265" t="s">
        <v>2389</v>
      </c>
      <c r="BK265" t="s">
        <v>92</v>
      </c>
      <c r="BL265" t="s">
        <v>2389</v>
      </c>
      <c r="BM265" t="s">
        <v>2390</v>
      </c>
      <c r="BN265" t="s">
        <v>74</v>
      </c>
      <c r="BO265" t="s">
        <v>74</v>
      </c>
      <c r="BP265" t="s">
        <v>74</v>
      </c>
      <c r="BQ265" t="s">
        <v>74</v>
      </c>
      <c r="BR265" t="s">
        <v>95</v>
      </c>
      <c r="BS265" t="s">
        <v>2394</v>
      </c>
      <c r="BT265" t="str">
        <f>HYPERLINK("https%3A%2F%2Fwww.webofscience.com%2Fwos%2Fwoscc%2Ffull-record%2FWOS:A1990DG27200009","View Full Record in Web of Science")</f>
        <v>View Full Record in Web of Science</v>
      </c>
    </row>
    <row r="266" spans="1:72" x14ac:dyDescent="0.15">
      <c r="A266" t="s">
        <v>72</v>
      </c>
      <c r="B266" t="s">
        <v>2395</v>
      </c>
      <c r="C266" t="s">
        <v>74</v>
      </c>
      <c r="D266" t="s">
        <v>74</v>
      </c>
      <c r="E266" t="s">
        <v>74</v>
      </c>
      <c r="F266" t="s">
        <v>2395</v>
      </c>
      <c r="G266" t="s">
        <v>74</v>
      </c>
      <c r="H266" t="s">
        <v>74</v>
      </c>
      <c r="I266" t="s">
        <v>2396</v>
      </c>
      <c r="J266" t="s">
        <v>2382</v>
      </c>
      <c r="K266" t="s">
        <v>74</v>
      </c>
      <c r="L266" t="s">
        <v>74</v>
      </c>
      <c r="M266" t="s">
        <v>77</v>
      </c>
      <c r="N266" t="s">
        <v>78</v>
      </c>
      <c r="O266" t="s">
        <v>74</v>
      </c>
      <c r="P266" t="s">
        <v>74</v>
      </c>
      <c r="Q266" t="s">
        <v>74</v>
      </c>
      <c r="R266" t="s">
        <v>74</v>
      </c>
      <c r="S266" t="s">
        <v>74</v>
      </c>
      <c r="T266" t="s">
        <v>74</v>
      </c>
      <c r="U266" t="s">
        <v>74</v>
      </c>
      <c r="V266" t="s">
        <v>74</v>
      </c>
      <c r="W266" t="s">
        <v>74</v>
      </c>
      <c r="X266" t="s">
        <v>74</v>
      </c>
      <c r="Y266" t="s">
        <v>2397</v>
      </c>
      <c r="Z266" t="s">
        <v>74</v>
      </c>
      <c r="AA266" t="s">
        <v>74</v>
      </c>
      <c r="AB266" t="s">
        <v>2398</v>
      </c>
      <c r="AC266" t="s">
        <v>74</v>
      </c>
      <c r="AD266" t="s">
        <v>74</v>
      </c>
      <c r="AE266" t="s">
        <v>74</v>
      </c>
      <c r="AF266" t="s">
        <v>74</v>
      </c>
      <c r="AG266">
        <v>18</v>
      </c>
      <c r="AH266">
        <v>14</v>
      </c>
      <c r="AI266">
        <v>16</v>
      </c>
      <c r="AJ266">
        <v>0</v>
      </c>
      <c r="AK266">
        <v>0</v>
      </c>
      <c r="AL266" t="s">
        <v>511</v>
      </c>
      <c r="AM266" t="s">
        <v>209</v>
      </c>
      <c r="AN266" t="s">
        <v>512</v>
      </c>
      <c r="AO266" t="s">
        <v>2385</v>
      </c>
      <c r="AP266" t="s">
        <v>74</v>
      </c>
      <c r="AQ266" t="s">
        <v>74</v>
      </c>
      <c r="AR266" t="s">
        <v>2386</v>
      </c>
      <c r="AS266" t="s">
        <v>2387</v>
      </c>
      <c r="AT266" t="s">
        <v>74</v>
      </c>
      <c r="AU266">
        <v>1990</v>
      </c>
      <c r="AV266">
        <v>19</v>
      </c>
      <c r="AW266">
        <v>3</v>
      </c>
      <c r="AX266" t="s">
        <v>74</v>
      </c>
      <c r="AY266" t="s">
        <v>74</v>
      </c>
      <c r="AZ266" t="s">
        <v>74</v>
      </c>
      <c r="BA266" t="s">
        <v>74</v>
      </c>
      <c r="BB266">
        <v>309</v>
      </c>
      <c r="BC266">
        <v>330</v>
      </c>
      <c r="BD266" t="s">
        <v>74</v>
      </c>
      <c r="BE266" t="s">
        <v>2399</v>
      </c>
      <c r="BF266" t="str">
        <f>HYPERLINK("http://dx.doi.org/10.1111/j.1463-6409.1990.tb00261.x","http://dx.doi.org/10.1111/j.1463-6409.1990.tb00261.x")</f>
        <v>http://dx.doi.org/10.1111/j.1463-6409.1990.tb00261.x</v>
      </c>
      <c r="BG266" t="s">
        <v>74</v>
      </c>
      <c r="BH266" t="s">
        <v>74</v>
      </c>
      <c r="BI266">
        <v>22</v>
      </c>
      <c r="BJ266" t="s">
        <v>2389</v>
      </c>
      <c r="BK266" t="s">
        <v>92</v>
      </c>
      <c r="BL266" t="s">
        <v>2389</v>
      </c>
      <c r="BM266" t="s">
        <v>2400</v>
      </c>
      <c r="BN266" t="s">
        <v>74</v>
      </c>
      <c r="BO266" t="s">
        <v>74</v>
      </c>
      <c r="BP266" t="s">
        <v>74</v>
      </c>
      <c r="BQ266" t="s">
        <v>74</v>
      </c>
      <c r="BR266" t="s">
        <v>95</v>
      </c>
      <c r="BS266" t="s">
        <v>2401</v>
      </c>
      <c r="BT266" t="str">
        <f>HYPERLINK("https%3A%2F%2Fwww.webofscience.com%2Fwos%2Fwoscc%2Ffull-record%2FWOS:A1990EK95400004","View Full Record in Web of Science")</f>
        <v>View Full Record in Web of Science</v>
      </c>
    </row>
    <row r="267" spans="1:72" x14ac:dyDescent="0.15">
      <c r="A267" t="s">
        <v>72</v>
      </c>
      <c r="B267" t="s">
        <v>2402</v>
      </c>
      <c r="C267" t="s">
        <v>74</v>
      </c>
      <c r="D267" t="s">
        <v>74</v>
      </c>
      <c r="E267" t="s">
        <v>74</v>
      </c>
      <c r="F267" t="s">
        <v>2402</v>
      </c>
      <c r="G267" t="s">
        <v>74</v>
      </c>
      <c r="H267" t="s">
        <v>74</v>
      </c>
      <c r="I267" t="s">
        <v>2403</v>
      </c>
      <c r="J267" t="s">
        <v>2382</v>
      </c>
      <c r="K267" t="s">
        <v>74</v>
      </c>
      <c r="L267" t="s">
        <v>74</v>
      </c>
      <c r="M267" t="s">
        <v>77</v>
      </c>
      <c r="N267" t="s">
        <v>78</v>
      </c>
      <c r="O267" t="s">
        <v>74</v>
      </c>
      <c r="P267" t="s">
        <v>74</v>
      </c>
      <c r="Q267" t="s">
        <v>74</v>
      </c>
      <c r="R267" t="s">
        <v>74</v>
      </c>
      <c r="S267" t="s">
        <v>74</v>
      </c>
      <c r="T267" t="s">
        <v>74</v>
      </c>
      <c r="U267" t="s">
        <v>2404</v>
      </c>
      <c r="V267" t="s">
        <v>2405</v>
      </c>
      <c r="W267" t="s">
        <v>2406</v>
      </c>
      <c r="X267" t="s">
        <v>498</v>
      </c>
      <c r="Y267" t="s">
        <v>2407</v>
      </c>
      <c r="Z267" t="s">
        <v>74</v>
      </c>
      <c r="AA267" t="s">
        <v>74</v>
      </c>
      <c r="AB267" t="s">
        <v>2408</v>
      </c>
      <c r="AC267" t="s">
        <v>74</v>
      </c>
      <c r="AD267" t="s">
        <v>74</v>
      </c>
      <c r="AE267" t="s">
        <v>74</v>
      </c>
      <c r="AF267" t="s">
        <v>74</v>
      </c>
      <c r="AG267">
        <v>37</v>
      </c>
      <c r="AH267">
        <v>33</v>
      </c>
      <c r="AI267">
        <v>34</v>
      </c>
      <c r="AJ267">
        <v>0</v>
      </c>
      <c r="AK267">
        <v>6</v>
      </c>
      <c r="AL267" t="s">
        <v>511</v>
      </c>
      <c r="AM267" t="s">
        <v>209</v>
      </c>
      <c r="AN267" t="s">
        <v>512</v>
      </c>
      <c r="AO267" t="s">
        <v>2385</v>
      </c>
      <c r="AP267" t="s">
        <v>74</v>
      </c>
      <c r="AQ267" t="s">
        <v>74</v>
      </c>
      <c r="AR267" t="s">
        <v>2386</v>
      </c>
      <c r="AS267" t="s">
        <v>2387</v>
      </c>
      <c r="AT267" t="s">
        <v>74</v>
      </c>
      <c r="AU267">
        <v>1990</v>
      </c>
      <c r="AV267">
        <v>19</v>
      </c>
      <c r="AW267">
        <v>4</v>
      </c>
      <c r="AX267" t="s">
        <v>74</v>
      </c>
      <c r="AY267" t="s">
        <v>74</v>
      </c>
      <c r="AZ267" t="s">
        <v>74</v>
      </c>
      <c r="BA267" t="s">
        <v>74</v>
      </c>
      <c r="BB267">
        <v>367</v>
      </c>
      <c r="BC267">
        <v>387</v>
      </c>
      <c r="BD267" t="s">
        <v>74</v>
      </c>
      <c r="BE267" t="s">
        <v>2409</v>
      </c>
      <c r="BF267" t="str">
        <f>HYPERLINK("http://dx.doi.org/10.1111/j.1463-6409.1990.tb00264.x","http://dx.doi.org/10.1111/j.1463-6409.1990.tb00264.x")</f>
        <v>http://dx.doi.org/10.1111/j.1463-6409.1990.tb00264.x</v>
      </c>
      <c r="BG267" t="s">
        <v>74</v>
      </c>
      <c r="BH267" t="s">
        <v>74</v>
      </c>
      <c r="BI267">
        <v>21</v>
      </c>
      <c r="BJ267" t="s">
        <v>2389</v>
      </c>
      <c r="BK267" t="s">
        <v>92</v>
      </c>
      <c r="BL267" t="s">
        <v>2389</v>
      </c>
      <c r="BM267" t="s">
        <v>2410</v>
      </c>
      <c r="BN267" t="s">
        <v>74</v>
      </c>
      <c r="BO267" t="s">
        <v>74</v>
      </c>
      <c r="BP267" t="s">
        <v>74</v>
      </c>
      <c r="BQ267" t="s">
        <v>74</v>
      </c>
      <c r="BR267" t="s">
        <v>95</v>
      </c>
      <c r="BS267" t="s">
        <v>2411</v>
      </c>
      <c r="BT267" t="str">
        <f>HYPERLINK("https%3A%2F%2Fwww.webofscience.com%2Fwos%2Fwoscc%2Ffull-record%2FWOS:A1990FA37300001","View Full Record in Web of Science")</f>
        <v>View Full Record in Web of Science</v>
      </c>
    </row>
    <row r="268" spans="1:72" x14ac:dyDescent="0.15">
      <c r="A268" t="s">
        <v>72</v>
      </c>
      <c r="B268" t="s">
        <v>2412</v>
      </c>
      <c r="C268" t="s">
        <v>74</v>
      </c>
      <c r="D268" t="s">
        <v>74</v>
      </c>
      <c r="E268" t="s">
        <v>74</v>
      </c>
      <c r="F268" t="s">
        <v>2412</v>
      </c>
      <c r="G268" t="s">
        <v>74</v>
      </c>
      <c r="H268" t="s">
        <v>74</v>
      </c>
      <c r="I268" t="s">
        <v>2413</v>
      </c>
      <c r="J268" t="s">
        <v>2382</v>
      </c>
      <c r="K268" t="s">
        <v>74</v>
      </c>
      <c r="L268" t="s">
        <v>74</v>
      </c>
      <c r="M268" t="s">
        <v>77</v>
      </c>
      <c r="N268" t="s">
        <v>78</v>
      </c>
      <c r="O268" t="s">
        <v>74</v>
      </c>
      <c r="P268" t="s">
        <v>74</v>
      </c>
      <c r="Q268" t="s">
        <v>74</v>
      </c>
      <c r="R268" t="s">
        <v>74</v>
      </c>
      <c r="S268" t="s">
        <v>74</v>
      </c>
      <c r="T268" t="s">
        <v>74</v>
      </c>
      <c r="U268" t="s">
        <v>2414</v>
      </c>
      <c r="V268" t="s">
        <v>2415</v>
      </c>
      <c r="W268" t="s">
        <v>2416</v>
      </c>
      <c r="X268" t="s">
        <v>2417</v>
      </c>
      <c r="Y268" t="s">
        <v>2418</v>
      </c>
      <c r="Z268" t="s">
        <v>74</v>
      </c>
      <c r="AA268" t="s">
        <v>74</v>
      </c>
      <c r="AB268" t="s">
        <v>2408</v>
      </c>
      <c r="AC268" t="s">
        <v>74</v>
      </c>
      <c r="AD268" t="s">
        <v>74</v>
      </c>
      <c r="AE268" t="s">
        <v>74</v>
      </c>
      <c r="AF268" t="s">
        <v>74</v>
      </c>
      <c r="AG268">
        <v>33</v>
      </c>
      <c r="AH268">
        <v>13</v>
      </c>
      <c r="AI268">
        <v>13</v>
      </c>
      <c r="AJ268">
        <v>0</v>
      </c>
      <c r="AK268">
        <v>2</v>
      </c>
      <c r="AL268" t="s">
        <v>511</v>
      </c>
      <c r="AM268" t="s">
        <v>209</v>
      </c>
      <c r="AN268" t="s">
        <v>512</v>
      </c>
      <c r="AO268" t="s">
        <v>2385</v>
      </c>
      <c r="AP268" t="s">
        <v>74</v>
      </c>
      <c r="AQ268" t="s">
        <v>74</v>
      </c>
      <c r="AR268" t="s">
        <v>2386</v>
      </c>
      <c r="AS268" t="s">
        <v>2387</v>
      </c>
      <c r="AT268" t="s">
        <v>74</v>
      </c>
      <c r="AU268">
        <v>1990</v>
      </c>
      <c r="AV268">
        <v>19</v>
      </c>
      <c r="AW268">
        <v>4</v>
      </c>
      <c r="AX268" t="s">
        <v>74</v>
      </c>
      <c r="AY268" t="s">
        <v>74</v>
      </c>
      <c r="AZ268" t="s">
        <v>74</v>
      </c>
      <c r="BA268" t="s">
        <v>74</v>
      </c>
      <c r="BB268">
        <v>389</v>
      </c>
      <c r="BC268">
        <v>394</v>
      </c>
      <c r="BD268" t="s">
        <v>74</v>
      </c>
      <c r="BE268" t="s">
        <v>2419</v>
      </c>
      <c r="BF268" t="str">
        <f>HYPERLINK("http://dx.doi.org/10.1111/j.1463-6409.1990.tb00265.x","http://dx.doi.org/10.1111/j.1463-6409.1990.tb00265.x")</f>
        <v>http://dx.doi.org/10.1111/j.1463-6409.1990.tb00265.x</v>
      </c>
      <c r="BG268" t="s">
        <v>74</v>
      </c>
      <c r="BH268" t="s">
        <v>74</v>
      </c>
      <c r="BI268">
        <v>6</v>
      </c>
      <c r="BJ268" t="s">
        <v>2389</v>
      </c>
      <c r="BK268" t="s">
        <v>92</v>
      </c>
      <c r="BL268" t="s">
        <v>2389</v>
      </c>
      <c r="BM268" t="s">
        <v>2410</v>
      </c>
      <c r="BN268" t="s">
        <v>74</v>
      </c>
      <c r="BO268" t="s">
        <v>74</v>
      </c>
      <c r="BP268" t="s">
        <v>74</v>
      </c>
      <c r="BQ268" t="s">
        <v>74</v>
      </c>
      <c r="BR268" t="s">
        <v>95</v>
      </c>
      <c r="BS268" t="s">
        <v>2420</v>
      </c>
      <c r="BT268" t="str">
        <f>HYPERLINK("https%3A%2F%2Fwww.webofscience.com%2Fwos%2Fwoscc%2Ffull-record%2FWOS:A1990FA37300002","View Full Record in Web of Science")</f>
        <v>View Full Record in Web of Science</v>
      </c>
    </row>
    <row r="269" spans="1:72" x14ac:dyDescent="0.15">
      <c r="A269" t="s">
        <v>72</v>
      </c>
      <c r="B269" t="s">
        <v>2421</v>
      </c>
      <c r="C269" t="s">
        <v>74</v>
      </c>
      <c r="D269" t="s">
        <v>74</v>
      </c>
      <c r="E269" t="s">
        <v>74</v>
      </c>
      <c r="F269" t="s">
        <v>2421</v>
      </c>
      <c r="G269" t="s">
        <v>74</v>
      </c>
      <c r="H269" t="s">
        <v>74</v>
      </c>
      <c r="I269" t="s">
        <v>2422</v>
      </c>
      <c r="J269" t="s">
        <v>2423</v>
      </c>
      <c r="K269" t="s">
        <v>74</v>
      </c>
      <c r="L269" t="s">
        <v>74</v>
      </c>
      <c r="M269" t="s">
        <v>77</v>
      </c>
      <c r="N269" t="s">
        <v>78</v>
      </c>
      <c r="O269" t="s">
        <v>74</v>
      </c>
      <c r="P269" t="s">
        <v>74</v>
      </c>
      <c r="Q269" t="s">
        <v>74</v>
      </c>
      <c r="R269" t="s">
        <v>74</v>
      </c>
      <c r="S269" t="s">
        <v>74</v>
      </c>
      <c r="T269" t="s">
        <v>74</v>
      </c>
      <c r="U269" t="s">
        <v>74</v>
      </c>
      <c r="V269" t="s">
        <v>2424</v>
      </c>
      <c r="W269" t="s">
        <v>2425</v>
      </c>
      <c r="X269" t="s">
        <v>2426</v>
      </c>
      <c r="Y269" t="s">
        <v>2427</v>
      </c>
      <c r="Z269" t="s">
        <v>74</v>
      </c>
      <c r="AA269" t="s">
        <v>74</v>
      </c>
      <c r="AB269" t="s">
        <v>2428</v>
      </c>
      <c r="AC269" t="s">
        <v>74</v>
      </c>
      <c r="AD269" t="s">
        <v>74</v>
      </c>
      <c r="AE269" t="s">
        <v>74</v>
      </c>
      <c r="AF269" t="s">
        <v>74</v>
      </c>
      <c r="AG269">
        <v>27</v>
      </c>
      <c r="AH269">
        <v>31</v>
      </c>
      <c r="AI269">
        <v>34</v>
      </c>
      <c r="AJ269">
        <v>0</v>
      </c>
      <c r="AK269">
        <v>3</v>
      </c>
      <c r="AL269" t="s">
        <v>523</v>
      </c>
      <c r="AM269" t="s">
        <v>460</v>
      </c>
      <c r="AN269" t="s">
        <v>524</v>
      </c>
      <c r="AO269" t="s">
        <v>2429</v>
      </c>
      <c r="AP269" t="s">
        <v>74</v>
      </c>
      <c r="AQ269" t="s">
        <v>74</v>
      </c>
      <c r="AR269" t="s">
        <v>2423</v>
      </c>
      <c r="AS269" t="s">
        <v>2430</v>
      </c>
      <c r="AT269" t="s">
        <v>74</v>
      </c>
      <c r="AU269">
        <v>1990</v>
      </c>
      <c r="AV269">
        <v>110</v>
      </c>
      <c r="AW269">
        <v>2</v>
      </c>
      <c r="AX269" t="s">
        <v>74</v>
      </c>
      <c r="AY269" t="s">
        <v>74</v>
      </c>
      <c r="AZ269" t="s">
        <v>74</v>
      </c>
      <c r="BA269" t="s">
        <v>74</v>
      </c>
      <c r="BB269">
        <v>75</v>
      </c>
      <c r="BC269">
        <v>89</v>
      </c>
      <c r="BD269" t="s">
        <v>74</v>
      </c>
      <c r="BE269" t="s">
        <v>2431</v>
      </c>
      <c r="BF269" t="str">
        <f>HYPERLINK("http://dx.doi.org/10.1007/BF01632814","http://dx.doi.org/10.1007/BF01632814")</f>
        <v>http://dx.doi.org/10.1007/BF01632814</v>
      </c>
      <c r="BG269" t="s">
        <v>74</v>
      </c>
      <c r="BH269" t="s">
        <v>74</v>
      </c>
      <c r="BI269">
        <v>15</v>
      </c>
      <c r="BJ269" t="s">
        <v>2432</v>
      </c>
      <c r="BK269" t="s">
        <v>92</v>
      </c>
      <c r="BL269" t="s">
        <v>2432</v>
      </c>
      <c r="BM269" t="s">
        <v>2433</v>
      </c>
      <c r="BN269" t="s">
        <v>74</v>
      </c>
      <c r="BO269" t="s">
        <v>74</v>
      </c>
      <c r="BP269" t="s">
        <v>74</v>
      </c>
      <c r="BQ269" t="s">
        <v>74</v>
      </c>
      <c r="BR269" t="s">
        <v>95</v>
      </c>
      <c r="BS269" t="s">
        <v>2434</v>
      </c>
      <c r="BT269" t="str">
        <f>HYPERLINK("https%3A%2F%2Fwww.webofscience.com%2Fwos%2Fwoscc%2Ffull-record%2FWOS:A1990EP39600002","View Full Record in Web of Science")</f>
        <v>View Full Record in Web of Science</v>
      </c>
    </row>
    <row r="270" spans="1:72" x14ac:dyDescent="0.15">
      <c r="A270" t="s">
        <v>72</v>
      </c>
      <c r="B270" t="s">
        <v>2435</v>
      </c>
      <c r="C270" t="s">
        <v>74</v>
      </c>
      <c r="D270" t="s">
        <v>74</v>
      </c>
      <c r="E270" t="s">
        <v>74</v>
      </c>
      <c r="F270" t="s">
        <v>2435</v>
      </c>
      <c r="G270" t="s">
        <v>74</v>
      </c>
      <c r="H270" t="s">
        <v>74</v>
      </c>
      <c r="I270" t="s">
        <v>2436</v>
      </c>
      <c r="J270" t="s">
        <v>2437</v>
      </c>
      <c r="K270" t="s">
        <v>74</v>
      </c>
      <c r="L270" t="s">
        <v>74</v>
      </c>
      <c r="M270" t="s">
        <v>77</v>
      </c>
      <c r="N270" t="s">
        <v>78</v>
      </c>
      <c r="O270" t="s">
        <v>74</v>
      </c>
      <c r="P270" t="s">
        <v>74</v>
      </c>
      <c r="Q270" t="s">
        <v>74</v>
      </c>
      <c r="R270" t="s">
        <v>74</v>
      </c>
      <c r="S270" t="s">
        <v>74</v>
      </c>
      <c r="T270" t="s">
        <v>74</v>
      </c>
      <c r="U270" t="s">
        <v>74</v>
      </c>
      <c r="V270" t="s">
        <v>74</v>
      </c>
      <c r="W270" t="s">
        <v>2438</v>
      </c>
      <c r="X270" t="s">
        <v>2439</v>
      </c>
      <c r="Y270" t="s">
        <v>2440</v>
      </c>
      <c r="Z270" t="s">
        <v>74</v>
      </c>
      <c r="AA270" t="s">
        <v>74</v>
      </c>
      <c r="AB270" t="s">
        <v>74</v>
      </c>
      <c r="AC270" t="s">
        <v>74</v>
      </c>
      <c r="AD270" t="s">
        <v>74</v>
      </c>
      <c r="AE270" t="s">
        <v>74</v>
      </c>
      <c r="AF270" t="s">
        <v>74</v>
      </c>
      <c r="AG270">
        <v>52</v>
      </c>
      <c r="AH270">
        <v>59</v>
      </c>
      <c r="AI270">
        <v>65</v>
      </c>
      <c r="AJ270">
        <v>0</v>
      </c>
      <c r="AK270">
        <v>3</v>
      </c>
      <c r="AL270" t="s">
        <v>2441</v>
      </c>
      <c r="AM270" t="s">
        <v>83</v>
      </c>
      <c r="AN270" t="s">
        <v>2442</v>
      </c>
      <c r="AO270" t="s">
        <v>2443</v>
      </c>
      <c r="AP270" t="s">
        <v>74</v>
      </c>
      <c r="AQ270" t="s">
        <v>74</v>
      </c>
      <c r="AR270" t="s">
        <v>2444</v>
      </c>
      <c r="AS270" t="s">
        <v>2445</v>
      </c>
      <c r="AT270" t="s">
        <v>2446</v>
      </c>
      <c r="AU270">
        <v>1989</v>
      </c>
      <c r="AV270">
        <v>28</v>
      </c>
      <c r="AW270">
        <v>26</v>
      </c>
      <c r="AX270" t="s">
        <v>74</v>
      </c>
      <c r="AY270" t="s">
        <v>74</v>
      </c>
      <c r="AZ270" t="s">
        <v>74</v>
      </c>
      <c r="BA270" t="s">
        <v>74</v>
      </c>
      <c r="BB270">
        <v>10085</v>
      </c>
      <c r="BC270">
        <v>10093</v>
      </c>
      <c r="BD270" t="s">
        <v>74</v>
      </c>
      <c r="BE270" t="s">
        <v>2447</v>
      </c>
      <c r="BF270" t="str">
        <f>HYPERLINK("http://dx.doi.org/10.1021/bi00452a031","http://dx.doi.org/10.1021/bi00452a031")</f>
        <v>http://dx.doi.org/10.1021/bi00452a031</v>
      </c>
      <c r="BG270" t="s">
        <v>74</v>
      </c>
      <c r="BH270" t="s">
        <v>74</v>
      </c>
      <c r="BI270">
        <v>9</v>
      </c>
      <c r="BJ270" t="s">
        <v>2448</v>
      </c>
      <c r="BK270" t="s">
        <v>92</v>
      </c>
      <c r="BL270" t="s">
        <v>2448</v>
      </c>
      <c r="BM270" t="s">
        <v>2449</v>
      </c>
      <c r="BN270">
        <v>2620064</v>
      </c>
      <c r="BO270" t="s">
        <v>74</v>
      </c>
      <c r="BP270" t="s">
        <v>74</v>
      </c>
      <c r="BQ270" t="s">
        <v>74</v>
      </c>
      <c r="BR270" t="s">
        <v>95</v>
      </c>
      <c r="BS270" t="s">
        <v>2450</v>
      </c>
      <c r="BT270" t="str">
        <f>HYPERLINK("https%3A%2F%2Fwww.webofscience.com%2Fwos%2Fwoscc%2Ffull-record%2FWOS:A1989CG23600031","View Full Record in Web of Science")</f>
        <v>View Full Record in Web of Science</v>
      </c>
    </row>
    <row r="271" spans="1:72" x14ac:dyDescent="0.15">
      <c r="A271" t="s">
        <v>72</v>
      </c>
      <c r="B271" t="s">
        <v>2451</v>
      </c>
      <c r="C271" t="s">
        <v>74</v>
      </c>
      <c r="D271" t="s">
        <v>74</v>
      </c>
      <c r="E271" t="s">
        <v>74</v>
      </c>
      <c r="F271" t="s">
        <v>2451</v>
      </c>
      <c r="G271" t="s">
        <v>74</v>
      </c>
      <c r="H271" t="s">
        <v>74</v>
      </c>
      <c r="I271" t="s">
        <v>2452</v>
      </c>
      <c r="J271" t="s">
        <v>2453</v>
      </c>
      <c r="K271" t="s">
        <v>74</v>
      </c>
      <c r="L271" t="s">
        <v>74</v>
      </c>
      <c r="M271" t="s">
        <v>77</v>
      </c>
      <c r="N271" t="s">
        <v>110</v>
      </c>
      <c r="O271" t="s">
        <v>74</v>
      </c>
      <c r="P271" t="s">
        <v>74</v>
      </c>
      <c r="Q271" t="s">
        <v>74</v>
      </c>
      <c r="R271" t="s">
        <v>74</v>
      </c>
      <c r="S271" t="s">
        <v>74</v>
      </c>
      <c r="T271" t="s">
        <v>74</v>
      </c>
      <c r="U271" t="s">
        <v>74</v>
      </c>
      <c r="V271" t="s">
        <v>74</v>
      </c>
      <c r="W271" t="s">
        <v>74</v>
      </c>
      <c r="X271" t="s">
        <v>74</v>
      </c>
      <c r="Y271" t="s">
        <v>74</v>
      </c>
      <c r="Z271" t="s">
        <v>74</v>
      </c>
      <c r="AA271" t="s">
        <v>74</v>
      </c>
      <c r="AB271" t="s">
        <v>74</v>
      </c>
      <c r="AC271" t="s">
        <v>74</v>
      </c>
      <c r="AD271" t="s">
        <v>74</v>
      </c>
      <c r="AE271" t="s">
        <v>74</v>
      </c>
      <c r="AF271" t="s">
        <v>74</v>
      </c>
      <c r="AG271">
        <v>0</v>
      </c>
      <c r="AH271">
        <v>0</v>
      </c>
      <c r="AI271">
        <v>0</v>
      </c>
      <c r="AJ271">
        <v>0</v>
      </c>
      <c r="AK271">
        <v>0</v>
      </c>
      <c r="AL271" t="s">
        <v>2454</v>
      </c>
      <c r="AM271" t="s">
        <v>2455</v>
      </c>
      <c r="AN271" t="s">
        <v>2456</v>
      </c>
      <c r="AO271" t="s">
        <v>2457</v>
      </c>
      <c r="AP271" t="s">
        <v>74</v>
      </c>
      <c r="AQ271" t="s">
        <v>74</v>
      </c>
      <c r="AR271" t="s">
        <v>2458</v>
      </c>
      <c r="AS271" t="s">
        <v>2459</v>
      </c>
      <c r="AT271" t="s">
        <v>2460</v>
      </c>
      <c r="AU271">
        <v>1989</v>
      </c>
      <c r="AV271">
        <v>124</v>
      </c>
      <c r="AW271" t="s">
        <v>2461</v>
      </c>
      <c r="AX271" t="s">
        <v>74</v>
      </c>
      <c r="AY271" t="s">
        <v>74</v>
      </c>
      <c r="AZ271" t="s">
        <v>74</v>
      </c>
      <c r="BA271" t="s">
        <v>74</v>
      </c>
      <c r="BB271">
        <v>37</v>
      </c>
      <c r="BC271">
        <v>37</v>
      </c>
      <c r="BD271" t="s">
        <v>74</v>
      </c>
      <c r="BE271" t="s">
        <v>74</v>
      </c>
      <c r="BF271" t="s">
        <v>74</v>
      </c>
      <c r="BG271" t="s">
        <v>74</v>
      </c>
      <c r="BH271" t="s">
        <v>74</v>
      </c>
      <c r="BI271">
        <v>1</v>
      </c>
      <c r="BJ271" t="s">
        <v>366</v>
      </c>
      <c r="BK271" t="s">
        <v>92</v>
      </c>
      <c r="BL271" t="s">
        <v>367</v>
      </c>
      <c r="BM271" t="s">
        <v>2462</v>
      </c>
      <c r="BN271" t="s">
        <v>74</v>
      </c>
      <c r="BO271" t="s">
        <v>74</v>
      </c>
      <c r="BP271" t="s">
        <v>74</v>
      </c>
      <c r="BQ271" t="s">
        <v>74</v>
      </c>
      <c r="BR271" t="s">
        <v>95</v>
      </c>
      <c r="BS271" t="s">
        <v>2463</v>
      </c>
      <c r="BT271" t="str">
        <f>HYPERLINK("https%3A%2F%2Fwww.webofscience.com%2Fwos%2Fwoscc%2Ffull-record%2FWOS:A1989CF00300026","View Full Record in Web of Science")</f>
        <v>View Full Record in Web of Science</v>
      </c>
    </row>
    <row r="272" spans="1:72" x14ac:dyDescent="0.15">
      <c r="A272" t="s">
        <v>72</v>
      </c>
      <c r="B272" t="s">
        <v>370</v>
      </c>
      <c r="C272" t="s">
        <v>74</v>
      </c>
      <c r="D272" t="s">
        <v>74</v>
      </c>
      <c r="E272" t="s">
        <v>74</v>
      </c>
      <c r="F272" t="s">
        <v>370</v>
      </c>
      <c r="G272" t="s">
        <v>74</v>
      </c>
      <c r="H272" t="s">
        <v>74</v>
      </c>
      <c r="I272" t="s">
        <v>2464</v>
      </c>
      <c r="J272" t="s">
        <v>357</v>
      </c>
      <c r="K272" t="s">
        <v>74</v>
      </c>
      <c r="L272" t="s">
        <v>74</v>
      </c>
      <c r="M272" t="s">
        <v>77</v>
      </c>
      <c r="N272" t="s">
        <v>110</v>
      </c>
      <c r="O272" t="s">
        <v>74</v>
      </c>
      <c r="P272" t="s">
        <v>74</v>
      </c>
      <c r="Q272" t="s">
        <v>74</v>
      </c>
      <c r="R272" t="s">
        <v>74</v>
      </c>
      <c r="S272" t="s">
        <v>74</v>
      </c>
      <c r="T272" t="s">
        <v>74</v>
      </c>
      <c r="U272" t="s">
        <v>74</v>
      </c>
      <c r="V272" t="s">
        <v>74</v>
      </c>
      <c r="W272" t="s">
        <v>74</v>
      </c>
      <c r="X272" t="s">
        <v>74</v>
      </c>
      <c r="Y272" t="s">
        <v>74</v>
      </c>
      <c r="Z272" t="s">
        <v>74</v>
      </c>
      <c r="AA272" t="s">
        <v>74</v>
      </c>
      <c r="AB272" t="s">
        <v>74</v>
      </c>
      <c r="AC272" t="s">
        <v>74</v>
      </c>
      <c r="AD272" t="s">
        <v>74</v>
      </c>
      <c r="AE272" t="s">
        <v>74</v>
      </c>
      <c r="AF272" t="s">
        <v>74</v>
      </c>
      <c r="AG272">
        <v>0</v>
      </c>
      <c r="AH272">
        <v>0</v>
      </c>
      <c r="AI272">
        <v>0</v>
      </c>
      <c r="AJ272">
        <v>0</v>
      </c>
      <c r="AK272">
        <v>0</v>
      </c>
      <c r="AL272" t="s">
        <v>360</v>
      </c>
      <c r="AM272" t="s">
        <v>361</v>
      </c>
      <c r="AN272" t="s">
        <v>362</v>
      </c>
      <c r="AO272" t="s">
        <v>363</v>
      </c>
      <c r="AP272" t="s">
        <v>74</v>
      </c>
      <c r="AQ272" t="s">
        <v>74</v>
      </c>
      <c r="AR272" t="s">
        <v>357</v>
      </c>
      <c r="AS272" t="s">
        <v>364</v>
      </c>
      <c r="AT272" t="s">
        <v>2465</v>
      </c>
      <c r="AU272">
        <v>1989</v>
      </c>
      <c r="AV272">
        <v>342</v>
      </c>
      <c r="AW272">
        <v>6252</v>
      </c>
      <c r="AX272" t="s">
        <v>74</v>
      </c>
      <c r="AY272" t="s">
        <v>74</v>
      </c>
      <c r="AZ272" t="s">
        <v>74</v>
      </c>
      <c r="BA272" t="s">
        <v>74</v>
      </c>
      <c r="BB272">
        <v>845</v>
      </c>
      <c r="BC272">
        <v>845</v>
      </c>
      <c r="BD272" t="s">
        <v>74</v>
      </c>
      <c r="BE272" t="s">
        <v>2466</v>
      </c>
      <c r="BF272" t="str">
        <f>HYPERLINK("http://dx.doi.org/10.1038/342845b0","http://dx.doi.org/10.1038/342845b0")</f>
        <v>http://dx.doi.org/10.1038/342845b0</v>
      </c>
      <c r="BG272" t="s">
        <v>74</v>
      </c>
      <c r="BH272" t="s">
        <v>74</v>
      </c>
      <c r="BI272">
        <v>1</v>
      </c>
      <c r="BJ272" t="s">
        <v>366</v>
      </c>
      <c r="BK272" t="s">
        <v>92</v>
      </c>
      <c r="BL272" t="s">
        <v>367</v>
      </c>
      <c r="BM272" t="s">
        <v>2467</v>
      </c>
      <c r="BN272" t="s">
        <v>74</v>
      </c>
      <c r="BO272" t="s">
        <v>261</v>
      </c>
      <c r="BP272" t="s">
        <v>74</v>
      </c>
      <c r="BQ272" t="s">
        <v>74</v>
      </c>
      <c r="BR272" t="s">
        <v>95</v>
      </c>
      <c r="BS272" t="s">
        <v>2468</v>
      </c>
      <c r="BT272" t="str">
        <f>HYPERLINK("https%3A%2F%2Fwww.webofscience.com%2Fwos%2Fwoscc%2Ffull-record%2FWOS:A1989CF63700010","View Full Record in Web of Science")</f>
        <v>View Full Record in Web of Science</v>
      </c>
    </row>
    <row r="273" spans="1:72" x14ac:dyDescent="0.15">
      <c r="A273" t="s">
        <v>72</v>
      </c>
      <c r="B273" t="s">
        <v>2469</v>
      </c>
      <c r="C273" t="s">
        <v>74</v>
      </c>
      <c r="D273" t="s">
        <v>74</v>
      </c>
      <c r="E273" t="s">
        <v>74</v>
      </c>
      <c r="F273" t="s">
        <v>2469</v>
      </c>
      <c r="G273" t="s">
        <v>74</v>
      </c>
      <c r="H273" t="s">
        <v>74</v>
      </c>
      <c r="I273" t="s">
        <v>2470</v>
      </c>
      <c r="J273" t="s">
        <v>357</v>
      </c>
      <c r="K273" t="s">
        <v>74</v>
      </c>
      <c r="L273" t="s">
        <v>74</v>
      </c>
      <c r="M273" t="s">
        <v>77</v>
      </c>
      <c r="N273" t="s">
        <v>78</v>
      </c>
      <c r="O273" t="s">
        <v>74</v>
      </c>
      <c r="P273" t="s">
        <v>74</v>
      </c>
      <c r="Q273" t="s">
        <v>74</v>
      </c>
      <c r="R273" t="s">
        <v>74</v>
      </c>
      <c r="S273" t="s">
        <v>74</v>
      </c>
      <c r="T273" t="s">
        <v>74</v>
      </c>
      <c r="U273" t="s">
        <v>74</v>
      </c>
      <c r="V273" t="s">
        <v>74</v>
      </c>
      <c r="W273" t="s">
        <v>74</v>
      </c>
      <c r="X273" t="s">
        <v>74</v>
      </c>
      <c r="Y273" t="s">
        <v>2471</v>
      </c>
      <c r="Z273" t="s">
        <v>74</v>
      </c>
      <c r="AA273" t="s">
        <v>74</v>
      </c>
      <c r="AB273" t="s">
        <v>74</v>
      </c>
      <c r="AC273" t="s">
        <v>74</v>
      </c>
      <c r="AD273" t="s">
        <v>74</v>
      </c>
      <c r="AE273" t="s">
        <v>74</v>
      </c>
      <c r="AF273" t="s">
        <v>74</v>
      </c>
      <c r="AG273">
        <v>11</v>
      </c>
      <c r="AH273">
        <v>32</v>
      </c>
      <c r="AI273">
        <v>32</v>
      </c>
      <c r="AJ273">
        <v>0</v>
      </c>
      <c r="AK273">
        <v>6</v>
      </c>
      <c r="AL273" t="s">
        <v>360</v>
      </c>
      <c r="AM273" t="s">
        <v>361</v>
      </c>
      <c r="AN273" t="s">
        <v>362</v>
      </c>
      <c r="AO273" t="s">
        <v>363</v>
      </c>
      <c r="AP273" t="s">
        <v>74</v>
      </c>
      <c r="AQ273" t="s">
        <v>74</v>
      </c>
      <c r="AR273" t="s">
        <v>357</v>
      </c>
      <c r="AS273" t="s">
        <v>364</v>
      </c>
      <c r="AT273" t="s">
        <v>2465</v>
      </c>
      <c r="AU273">
        <v>1989</v>
      </c>
      <c r="AV273">
        <v>342</v>
      </c>
      <c r="AW273">
        <v>6252</v>
      </c>
      <c r="AX273" t="s">
        <v>74</v>
      </c>
      <c r="AY273" t="s">
        <v>74</v>
      </c>
      <c r="AZ273" t="s">
        <v>74</v>
      </c>
      <c r="BA273" t="s">
        <v>74</v>
      </c>
      <c r="BB273">
        <v>889</v>
      </c>
      <c r="BC273">
        <v>890</v>
      </c>
      <c r="BD273" t="s">
        <v>74</v>
      </c>
      <c r="BE273" t="s">
        <v>2472</v>
      </c>
      <c r="BF273" t="str">
        <f>HYPERLINK("http://dx.doi.org/10.1038/342889a0","http://dx.doi.org/10.1038/342889a0")</f>
        <v>http://dx.doi.org/10.1038/342889a0</v>
      </c>
      <c r="BG273" t="s">
        <v>74</v>
      </c>
      <c r="BH273" t="s">
        <v>74</v>
      </c>
      <c r="BI273">
        <v>2</v>
      </c>
      <c r="BJ273" t="s">
        <v>366</v>
      </c>
      <c r="BK273" t="s">
        <v>92</v>
      </c>
      <c r="BL273" t="s">
        <v>367</v>
      </c>
      <c r="BM273" t="s">
        <v>2467</v>
      </c>
      <c r="BN273" t="s">
        <v>74</v>
      </c>
      <c r="BO273" t="s">
        <v>74</v>
      </c>
      <c r="BP273" t="s">
        <v>74</v>
      </c>
      <c r="BQ273" t="s">
        <v>74</v>
      </c>
      <c r="BR273" t="s">
        <v>95</v>
      </c>
      <c r="BS273" t="s">
        <v>2473</v>
      </c>
      <c r="BT273" t="str">
        <f>HYPERLINK("https%3A%2F%2Fwww.webofscience.com%2Fwos%2Fwoscc%2Ffull-record%2FWOS:A1989CF63700050","View Full Record in Web of Science")</f>
        <v>View Full Record in Web of Science</v>
      </c>
    </row>
    <row r="274" spans="1:72" x14ac:dyDescent="0.15">
      <c r="A274" t="s">
        <v>72</v>
      </c>
      <c r="B274" t="s">
        <v>2474</v>
      </c>
      <c r="C274" t="s">
        <v>74</v>
      </c>
      <c r="D274" t="s">
        <v>74</v>
      </c>
      <c r="E274" t="s">
        <v>74</v>
      </c>
      <c r="F274" t="s">
        <v>2474</v>
      </c>
      <c r="G274" t="s">
        <v>74</v>
      </c>
      <c r="H274" t="s">
        <v>74</v>
      </c>
      <c r="I274" t="s">
        <v>2475</v>
      </c>
      <c r="J274" t="s">
        <v>246</v>
      </c>
      <c r="K274" t="s">
        <v>74</v>
      </c>
      <c r="L274" t="s">
        <v>74</v>
      </c>
      <c r="M274" t="s">
        <v>77</v>
      </c>
      <c r="N274" t="s">
        <v>78</v>
      </c>
      <c r="O274" t="s">
        <v>74</v>
      </c>
      <c r="P274" t="s">
        <v>74</v>
      </c>
      <c r="Q274" t="s">
        <v>74</v>
      </c>
      <c r="R274" t="s">
        <v>74</v>
      </c>
      <c r="S274" t="s">
        <v>74</v>
      </c>
      <c r="T274" t="s">
        <v>74</v>
      </c>
      <c r="U274" t="s">
        <v>74</v>
      </c>
      <c r="V274" t="s">
        <v>74</v>
      </c>
      <c r="W274" t="s">
        <v>2476</v>
      </c>
      <c r="X274" t="s">
        <v>2477</v>
      </c>
      <c r="Y274" t="s">
        <v>74</v>
      </c>
      <c r="Z274" t="s">
        <v>74</v>
      </c>
      <c r="AA274" t="s">
        <v>2478</v>
      </c>
      <c r="AB274" t="s">
        <v>2479</v>
      </c>
      <c r="AC274" t="s">
        <v>74</v>
      </c>
      <c r="AD274" t="s">
        <v>74</v>
      </c>
      <c r="AE274" t="s">
        <v>74</v>
      </c>
      <c r="AF274" t="s">
        <v>74</v>
      </c>
      <c r="AG274">
        <v>50</v>
      </c>
      <c r="AH274">
        <v>56</v>
      </c>
      <c r="AI274">
        <v>60</v>
      </c>
      <c r="AJ274">
        <v>0</v>
      </c>
      <c r="AK274">
        <v>6</v>
      </c>
      <c r="AL274" t="s">
        <v>250</v>
      </c>
      <c r="AM274" t="s">
        <v>251</v>
      </c>
      <c r="AN274" t="s">
        <v>252</v>
      </c>
      <c r="AO274" t="s">
        <v>253</v>
      </c>
      <c r="AP274" t="s">
        <v>2480</v>
      </c>
      <c r="AQ274" t="s">
        <v>74</v>
      </c>
      <c r="AR274" t="s">
        <v>254</v>
      </c>
      <c r="AS274" t="s">
        <v>255</v>
      </c>
      <c r="AT274" t="s">
        <v>2481</v>
      </c>
      <c r="AU274">
        <v>1989</v>
      </c>
      <c r="AV274">
        <v>58</v>
      </c>
      <c r="AW274" t="s">
        <v>256</v>
      </c>
      <c r="AX274" t="s">
        <v>74</v>
      </c>
      <c r="AY274" t="s">
        <v>74</v>
      </c>
      <c r="AZ274" t="s">
        <v>74</v>
      </c>
      <c r="BA274" t="s">
        <v>74</v>
      </c>
      <c r="BB274">
        <v>3</v>
      </c>
      <c r="BC274">
        <v>16</v>
      </c>
      <c r="BD274" t="s">
        <v>74</v>
      </c>
      <c r="BE274" t="s">
        <v>2482</v>
      </c>
      <c r="BF274" t="str">
        <f>HYPERLINK("http://dx.doi.org/10.3354/meps058003","http://dx.doi.org/10.3354/meps058003")</f>
        <v>http://dx.doi.org/10.3354/meps058003</v>
      </c>
      <c r="BG274" t="s">
        <v>74</v>
      </c>
      <c r="BH274" t="s">
        <v>74</v>
      </c>
      <c r="BI274">
        <v>14</v>
      </c>
      <c r="BJ274" t="s">
        <v>258</v>
      </c>
      <c r="BK274" t="s">
        <v>92</v>
      </c>
      <c r="BL274" t="s">
        <v>259</v>
      </c>
      <c r="BM274" t="s">
        <v>2483</v>
      </c>
      <c r="BN274" t="s">
        <v>74</v>
      </c>
      <c r="BO274" t="s">
        <v>261</v>
      </c>
      <c r="BP274" t="s">
        <v>74</v>
      </c>
      <c r="BQ274" t="s">
        <v>74</v>
      </c>
      <c r="BR274" t="s">
        <v>95</v>
      </c>
      <c r="BS274" t="s">
        <v>2484</v>
      </c>
      <c r="BT274" t="str">
        <f>HYPERLINK("https%3A%2F%2Fwww.webofscience.com%2Fwos%2Fwoscc%2Ffull-record%2FWOS:A1989CA55400002","View Full Record in Web of Science")</f>
        <v>View Full Record in Web of Science</v>
      </c>
    </row>
    <row r="275" spans="1:72" x14ac:dyDescent="0.15">
      <c r="A275" t="s">
        <v>72</v>
      </c>
      <c r="B275" t="s">
        <v>2485</v>
      </c>
      <c r="C275" t="s">
        <v>74</v>
      </c>
      <c r="D275" t="s">
        <v>74</v>
      </c>
      <c r="E275" t="s">
        <v>74</v>
      </c>
      <c r="F275" t="s">
        <v>2485</v>
      </c>
      <c r="G275" t="s">
        <v>74</v>
      </c>
      <c r="H275" t="s">
        <v>74</v>
      </c>
      <c r="I275" t="s">
        <v>2486</v>
      </c>
      <c r="J275" t="s">
        <v>2453</v>
      </c>
      <c r="K275" t="s">
        <v>74</v>
      </c>
      <c r="L275" t="s">
        <v>74</v>
      </c>
      <c r="M275" t="s">
        <v>77</v>
      </c>
      <c r="N275" t="s">
        <v>110</v>
      </c>
      <c r="O275" t="s">
        <v>74</v>
      </c>
      <c r="P275" t="s">
        <v>74</v>
      </c>
      <c r="Q275" t="s">
        <v>74</v>
      </c>
      <c r="R275" t="s">
        <v>74</v>
      </c>
      <c r="S275" t="s">
        <v>74</v>
      </c>
      <c r="T275" t="s">
        <v>74</v>
      </c>
      <c r="U275" t="s">
        <v>74</v>
      </c>
      <c r="V275" t="s">
        <v>74</v>
      </c>
      <c r="W275" t="s">
        <v>74</v>
      </c>
      <c r="X275" t="s">
        <v>74</v>
      </c>
      <c r="Y275" t="s">
        <v>74</v>
      </c>
      <c r="Z275" t="s">
        <v>74</v>
      </c>
      <c r="AA275" t="s">
        <v>74</v>
      </c>
      <c r="AB275" t="s">
        <v>74</v>
      </c>
      <c r="AC275" t="s">
        <v>74</v>
      </c>
      <c r="AD275" t="s">
        <v>74</v>
      </c>
      <c r="AE275" t="s">
        <v>74</v>
      </c>
      <c r="AF275" t="s">
        <v>74</v>
      </c>
      <c r="AG275">
        <v>1</v>
      </c>
      <c r="AH275">
        <v>0</v>
      </c>
      <c r="AI275">
        <v>0</v>
      </c>
      <c r="AJ275">
        <v>0</v>
      </c>
      <c r="AK275">
        <v>0</v>
      </c>
      <c r="AL275" t="s">
        <v>2454</v>
      </c>
      <c r="AM275" t="s">
        <v>2455</v>
      </c>
      <c r="AN275" t="s">
        <v>2456</v>
      </c>
      <c r="AO275" t="s">
        <v>2457</v>
      </c>
      <c r="AP275" t="s">
        <v>74</v>
      </c>
      <c r="AQ275" t="s">
        <v>74</v>
      </c>
      <c r="AR275" t="s">
        <v>2458</v>
      </c>
      <c r="AS275" t="s">
        <v>2459</v>
      </c>
      <c r="AT275" t="s">
        <v>2487</v>
      </c>
      <c r="AU275">
        <v>1989</v>
      </c>
      <c r="AV275">
        <v>124</v>
      </c>
      <c r="AW275">
        <v>1694</v>
      </c>
      <c r="AX275" t="s">
        <v>74</v>
      </c>
      <c r="AY275" t="s">
        <v>74</v>
      </c>
      <c r="AZ275" t="s">
        <v>74</v>
      </c>
      <c r="BA275" t="s">
        <v>74</v>
      </c>
      <c r="BB275">
        <v>27</v>
      </c>
      <c r="BC275">
        <v>27</v>
      </c>
      <c r="BD275" t="s">
        <v>74</v>
      </c>
      <c r="BE275" t="s">
        <v>74</v>
      </c>
      <c r="BF275" t="s">
        <v>74</v>
      </c>
      <c r="BG275" t="s">
        <v>74</v>
      </c>
      <c r="BH275" t="s">
        <v>74</v>
      </c>
      <c r="BI275">
        <v>1</v>
      </c>
      <c r="BJ275" t="s">
        <v>366</v>
      </c>
      <c r="BK275" t="s">
        <v>92</v>
      </c>
      <c r="BL275" t="s">
        <v>367</v>
      </c>
      <c r="BM275" t="s">
        <v>2488</v>
      </c>
      <c r="BN275" t="s">
        <v>74</v>
      </c>
      <c r="BO275" t="s">
        <v>74</v>
      </c>
      <c r="BP275" t="s">
        <v>74</v>
      </c>
      <c r="BQ275" t="s">
        <v>74</v>
      </c>
      <c r="BR275" t="s">
        <v>95</v>
      </c>
      <c r="BS275" t="s">
        <v>2489</v>
      </c>
      <c r="BT275" t="str">
        <f>HYPERLINK("https%3A%2F%2Fwww.webofscience.com%2Fwos%2Fwoscc%2Ffull-record%2FWOS:A1989CC93500020","View Full Record in Web of Science")</f>
        <v>View Full Record in Web of Science</v>
      </c>
    </row>
    <row r="276" spans="1:72" x14ac:dyDescent="0.15">
      <c r="A276" t="s">
        <v>72</v>
      </c>
      <c r="B276" t="s">
        <v>2490</v>
      </c>
      <c r="C276" t="s">
        <v>74</v>
      </c>
      <c r="D276" t="s">
        <v>74</v>
      </c>
      <c r="E276" t="s">
        <v>74</v>
      </c>
      <c r="F276" t="s">
        <v>2490</v>
      </c>
      <c r="G276" t="s">
        <v>74</v>
      </c>
      <c r="H276" t="s">
        <v>74</v>
      </c>
      <c r="I276" t="s">
        <v>2491</v>
      </c>
      <c r="J276" t="s">
        <v>2492</v>
      </c>
      <c r="K276" t="s">
        <v>74</v>
      </c>
      <c r="L276" t="s">
        <v>74</v>
      </c>
      <c r="M276" t="s">
        <v>77</v>
      </c>
      <c r="N276" t="s">
        <v>78</v>
      </c>
      <c r="O276" t="s">
        <v>74</v>
      </c>
      <c r="P276" t="s">
        <v>74</v>
      </c>
      <c r="Q276" t="s">
        <v>74</v>
      </c>
      <c r="R276" t="s">
        <v>74</v>
      </c>
      <c r="S276" t="s">
        <v>74</v>
      </c>
      <c r="T276" t="s">
        <v>74</v>
      </c>
      <c r="U276" t="s">
        <v>74</v>
      </c>
      <c r="V276" t="s">
        <v>74</v>
      </c>
      <c r="W276" t="s">
        <v>74</v>
      </c>
      <c r="X276" t="s">
        <v>74</v>
      </c>
      <c r="Y276" t="s">
        <v>2493</v>
      </c>
      <c r="Z276" t="s">
        <v>74</v>
      </c>
      <c r="AA276" t="s">
        <v>74</v>
      </c>
      <c r="AB276" t="s">
        <v>74</v>
      </c>
      <c r="AC276" t="s">
        <v>74</v>
      </c>
      <c r="AD276" t="s">
        <v>74</v>
      </c>
      <c r="AE276" t="s">
        <v>74</v>
      </c>
      <c r="AF276" t="s">
        <v>74</v>
      </c>
      <c r="AG276">
        <v>0</v>
      </c>
      <c r="AH276">
        <v>14</v>
      </c>
      <c r="AI276">
        <v>14</v>
      </c>
      <c r="AJ276">
        <v>0</v>
      </c>
      <c r="AK276">
        <v>1</v>
      </c>
      <c r="AL276" t="s">
        <v>227</v>
      </c>
      <c r="AM276" t="s">
        <v>209</v>
      </c>
      <c r="AN276" t="s">
        <v>228</v>
      </c>
      <c r="AO276" t="s">
        <v>2494</v>
      </c>
      <c r="AP276" t="s">
        <v>74</v>
      </c>
      <c r="AQ276" t="s">
        <v>74</v>
      </c>
      <c r="AR276" t="s">
        <v>2495</v>
      </c>
      <c r="AS276" t="s">
        <v>2496</v>
      </c>
      <c r="AT276" t="s">
        <v>2497</v>
      </c>
      <c r="AU276">
        <v>1989</v>
      </c>
      <c r="AV276">
        <v>1</v>
      </c>
      <c r="AW276">
        <v>4</v>
      </c>
      <c r="AX276" t="s">
        <v>74</v>
      </c>
      <c r="AY276" t="s">
        <v>74</v>
      </c>
      <c r="AZ276" t="s">
        <v>74</v>
      </c>
      <c r="BA276" t="s">
        <v>74</v>
      </c>
      <c r="BB276">
        <v>301</v>
      </c>
      <c r="BC276">
        <v>306</v>
      </c>
      <c r="BD276" t="s">
        <v>74</v>
      </c>
      <c r="BE276" t="s">
        <v>2498</v>
      </c>
      <c r="BF276" t="str">
        <f>HYPERLINK("http://dx.doi.org/10.1017/S0954102089000453","http://dx.doi.org/10.1017/S0954102089000453")</f>
        <v>http://dx.doi.org/10.1017/S0954102089000453</v>
      </c>
      <c r="BG276" t="s">
        <v>74</v>
      </c>
      <c r="BH276" t="s">
        <v>74</v>
      </c>
      <c r="BI276">
        <v>6</v>
      </c>
      <c r="BJ276" t="s">
        <v>2499</v>
      </c>
      <c r="BK276" t="s">
        <v>92</v>
      </c>
      <c r="BL276" t="s">
        <v>2500</v>
      </c>
      <c r="BM276" t="s">
        <v>2501</v>
      </c>
      <c r="BN276" t="s">
        <v>74</v>
      </c>
      <c r="BO276" t="s">
        <v>74</v>
      </c>
      <c r="BP276" t="s">
        <v>74</v>
      </c>
      <c r="BQ276" t="s">
        <v>74</v>
      </c>
      <c r="BR276" t="s">
        <v>95</v>
      </c>
      <c r="BS276" t="s">
        <v>2502</v>
      </c>
      <c r="BT276" t="str">
        <f>HYPERLINK("https%3A%2F%2Fwww.webofscience.com%2Fwos%2Fwoscc%2Ffull-record%2FWOS:A1989CD57400001","View Full Record in Web of Science")</f>
        <v>View Full Record in Web of Science</v>
      </c>
    </row>
    <row r="277" spans="1:72" x14ac:dyDescent="0.15">
      <c r="A277" t="s">
        <v>72</v>
      </c>
      <c r="B277" t="s">
        <v>2503</v>
      </c>
      <c r="C277" t="s">
        <v>74</v>
      </c>
      <c r="D277" t="s">
        <v>74</v>
      </c>
      <c r="E277" t="s">
        <v>74</v>
      </c>
      <c r="F277" t="s">
        <v>2503</v>
      </c>
      <c r="G277" t="s">
        <v>74</v>
      </c>
      <c r="H277" t="s">
        <v>74</v>
      </c>
      <c r="I277" t="s">
        <v>2504</v>
      </c>
      <c r="J277" t="s">
        <v>2492</v>
      </c>
      <c r="K277" t="s">
        <v>74</v>
      </c>
      <c r="L277" t="s">
        <v>74</v>
      </c>
      <c r="M277" t="s">
        <v>77</v>
      </c>
      <c r="N277" t="s">
        <v>78</v>
      </c>
      <c r="O277" t="s">
        <v>74</v>
      </c>
      <c r="P277" t="s">
        <v>74</v>
      </c>
      <c r="Q277" t="s">
        <v>74</v>
      </c>
      <c r="R277" t="s">
        <v>74</v>
      </c>
      <c r="S277" t="s">
        <v>74</v>
      </c>
      <c r="T277" t="s">
        <v>74</v>
      </c>
      <c r="U277" t="s">
        <v>74</v>
      </c>
      <c r="V277" t="s">
        <v>74</v>
      </c>
      <c r="W277" t="s">
        <v>74</v>
      </c>
      <c r="X277" t="s">
        <v>74</v>
      </c>
      <c r="Y277" t="s">
        <v>2505</v>
      </c>
      <c r="Z277" t="s">
        <v>74</v>
      </c>
      <c r="AA277" t="s">
        <v>74</v>
      </c>
      <c r="AB277" t="s">
        <v>74</v>
      </c>
      <c r="AC277" t="s">
        <v>74</v>
      </c>
      <c r="AD277" t="s">
        <v>74</v>
      </c>
      <c r="AE277" t="s">
        <v>74</v>
      </c>
      <c r="AF277" t="s">
        <v>74</v>
      </c>
      <c r="AG277">
        <v>0</v>
      </c>
      <c r="AH277">
        <v>36</v>
      </c>
      <c r="AI277">
        <v>39</v>
      </c>
      <c r="AJ277">
        <v>0</v>
      </c>
      <c r="AK277">
        <v>3</v>
      </c>
      <c r="AL277" t="s">
        <v>227</v>
      </c>
      <c r="AM277" t="s">
        <v>209</v>
      </c>
      <c r="AN277" t="s">
        <v>228</v>
      </c>
      <c r="AO277" t="s">
        <v>2494</v>
      </c>
      <c r="AP277" t="s">
        <v>74</v>
      </c>
      <c r="AQ277" t="s">
        <v>74</v>
      </c>
      <c r="AR277" t="s">
        <v>2495</v>
      </c>
      <c r="AS277" t="s">
        <v>2496</v>
      </c>
      <c r="AT277" t="s">
        <v>2497</v>
      </c>
      <c r="AU277">
        <v>1989</v>
      </c>
      <c r="AV277">
        <v>1</v>
      </c>
      <c r="AW277">
        <v>4</v>
      </c>
      <c r="AX277" t="s">
        <v>74</v>
      </c>
      <c r="AY277" t="s">
        <v>74</v>
      </c>
      <c r="AZ277" t="s">
        <v>74</v>
      </c>
      <c r="BA277" t="s">
        <v>74</v>
      </c>
      <c r="BB277">
        <v>307</v>
      </c>
      <c r="BC277">
        <v>312</v>
      </c>
      <c r="BD277" t="s">
        <v>74</v>
      </c>
      <c r="BE277" t="s">
        <v>2506</v>
      </c>
      <c r="BF277" t="str">
        <f>HYPERLINK("http://dx.doi.org/10.1017/S0954102089000465","http://dx.doi.org/10.1017/S0954102089000465")</f>
        <v>http://dx.doi.org/10.1017/S0954102089000465</v>
      </c>
      <c r="BG277" t="s">
        <v>74</v>
      </c>
      <c r="BH277" t="s">
        <v>74</v>
      </c>
      <c r="BI277">
        <v>6</v>
      </c>
      <c r="BJ277" t="s">
        <v>2499</v>
      </c>
      <c r="BK277" t="s">
        <v>92</v>
      </c>
      <c r="BL277" t="s">
        <v>2500</v>
      </c>
      <c r="BM277" t="s">
        <v>2501</v>
      </c>
      <c r="BN277" t="s">
        <v>74</v>
      </c>
      <c r="BO277" t="s">
        <v>74</v>
      </c>
      <c r="BP277" t="s">
        <v>74</v>
      </c>
      <c r="BQ277" t="s">
        <v>74</v>
      </c>
      <c r="BR277" t="s">
        <v>95</v>
      </c>
      <c r="BS277" t="s">
        <v>2507</v>
      </c>
      <c r="BT277" t="str">
        <f>HYPERLINK("https%3A%2F%2Fwww.webofscience.com%2Fwos%2Fwoscc%2Ffull-record%2FWOS:A1989CD57400002","View Full Record in Web of Science")</f>
        <v>View Full Record in Web of Science</v>
      </c>
    </row>
    <row r="278" spans="1:72" x14ac:dyDescent="0.15">
      <c r="A278" t="s">
        <v>72</v>
      </c>
      <c r="B278" t="s">
        <v>2508</v>
      </c>
      <c r="C278" t="s">
        <v>74</v>
      </c>
      <c r="D278" t="s">
        <v>74</v>
      </c>
      <c r="E278" t="s">
        <v>74</v>
      </c>
      <c r="F278" t="s">
        <v>2508</v>
      </c>
      <c r="G278" t="s">
        <v>74</v>
      </c>
      <c r="H278" t="s">
        <v>74</v>
      </c>
      <c r="I278" t="s">
        <v>2509</v>
      </c>
      <c r="J278" t="s">
        <v>2492</v>
      </c>
      <c r="K278" t="s">
        <v>74</v>
      </c>
      <c r="L278" t="s">
        <v>74</v>
      </c>
      <c r="M278" t="s">
        <v>77</v>
      </c>
      <c r="N278" t="s">
        <v>78</v>
      </c>
      <c r="O278" t="s">
        <v>74</v>
      </c>
      <c r="P278" t="s">
        <v>74</v>
      </c>
      <c r="Q278" t="s">
        <v>74</v>
      </c>
      <c r="R278" t="s">
        <v>74</v>
      </c>
      <c r="S278" t="s">
        <v>74</v>
      </c>
      <c r="T278" t="s">
        <v>74</v>
      </c>
      <c r="U278" t="s">
        <v>74</v>
      </c>
      <c r="V278" t="s">
        <v>74</v>
      </c>
      <c r="W278" t="s">
        <v>74</v>
      </c>
      <c r="X278" t="s">
        <v>74</v>
      </c>
      <c r="Y278" t="s">
        <v>2510</v>
      </c>
      <c r="Z278" t="s">
        <v>74</v>
      </c>
      <c r="AA278" t="s">
        <v>74</v>
      </c>
      <c r="AB278" t="s">
        <v>74</v>
      </c>
      <c r="AC278" t="s">
        <v>74</v>
      </c>
      <c r="AD278" t="s">
        <v>74</v>
      </c>
      <c r="AE278" t="s">
        <v>74</v>
      </c>
      <c r="AF278" t="s">
        <v>74</v>
      </c>
      <c r="AG278">
        <v>0</v>
      </c>
      <c r="AH278">
        <v>79</v>
      </c>
      <c r="AI278">
        <v>87</v>
      </c>
      <c r="AJ278">
        <v>0</v>
      </c>
      <c r="AK278">
        <v>9</v>
      </c>
      <c r="AL278" t="s">
        <v>227</v>
      </c>
      <c r="AM278" t="s">
        <v>209</v>
      </c>
      <c r="AN278" t="s">
        <v>228</v>
      </c>
      <c r="AO278" t="s">
        <v>2494</v>
      </c>
      <c r="AP278" t="s">
        <v>74</v>
      </c>
      <c r="AQ278" t="s">
        <v>74</v>
      </c>
      <c r="AR278" t="s">
        <v>2495</v>
      </c>
      <c r="AS278" t="s">
        <v>2496</v>
      </c>
      <c r="AT278" t="s">
        <v>2497</v>
      </c>
      <c r="AU278">
        <v>1989</v>
      </c>
      <c r="AV278">
        <v>1</v>
      </c>
      <c r="AW278">
        <v>4</v>
      </c>
      <c r="AX278" t="s">
        <v>74</v>
      </c>
      <c r="AY278" t="s">
        <v>74</v>
      </c>
      <c r="AZ278" t="s">
        <v>74</v>
      </c>
      <c r="BA278" t="s">
        <v>74</v>
      </c>
      <c r="BB278">
        <v>313</v>
      </c>
      <c r="BC278">
        <v>316</v>
      </c>
      <c r="BD278" t="s">
        <v>74</v>
      </c>
      <c r="BE278" t="s">
        <v>2511</v>
      </c>
      <c r="BF278" t="str">
        <f>HYPERLINK("http://dx.doi.org/10.1017/S0954102089000477","http://dx.doi.org/10.1017/S0954102089000477")</f>
        <v>http://dx.doi.org/10.1017/S0954102089000477</v>
      </c>
      <c r="BG278" t="s">
        <v>74</v>
      </c>
      <c r="BH278" t="s">
        <v>74</v>
      </c>
      <c r="BI278">
        <v>4</v>
      </c>
      <c r="BJ278" t="s">
        <v>2499</v>
      </c>
      <c r="BK278" t="s">
        <v>92</v>
      </c>
      <c r="BL278" t="s">
        <v>2500</v>
      </c>
      <c r="BM278" t="s">
        <v>2501</v>
      </c>
      <c r="BN278" t="s">
        <v>74</v>
      </c>
      <c r="BO278" t="s">
        <v>74</v>
      </c>
      <c r="BP278" t="s">
        <v>74</v>
      </c>
      <c r="BQ278" t="s">
        <v>74</v>
      </c>
      <c r="BR278" t="s">
        <v>95</v>
      </c>
      <c r="BS278" t="s">
        <v>2512</v>
      </c>
      <c r="BT278" t="str">
        <f>HYPERLINK("https%3A%2F%2Fwww.webofscience.com%2Fwos%2Fwoscc%2Ffull-record%2FWOS:A1989CD57400003","View Full Record in Web of Science")</f>
        <v>View Full Record in Web of Science</v>
      </c>
    </row>
    <row r="279" spans="1:72" x14ac:dyDescent="0.15">
      <c r="A279" t="s">
        <v>72</v>
      </c>
      <c r="B279" t="s">
        <v>2513</v>
      </c>
      <c r="C279" t="s">
        <v>74</v>
      </c>
      <c r="D279" t="s">
        <v>74</v>
      </c>
      <c r="E279" t="s">
        <v>74</v>
      </c>
      <c r="F279" t="s">
        <v>2513</v>
      </c>
      <c r="G279" t="s">
        <v>74</v>
      </c>
      <c r="H279" t="s">
        <v>74</v>
      </c>
      <c r="I279" t="s">
        <v>2514</v>
      </c>
      <c r="J279" t="s">
        <v>2492</v>
      </c>
      <c r="K279" t="s">
        <v>74</v>
      </c>
      <c r="L279" t="s">
        <v>74</v>
      </c>
      <c r="M279" t="s">
        <v>77</v>
      </c>
      <c r="N279" t="s">
        <v>78</v>
      </c>
      <c r="O279" t="s">
        <v>74</v>
      </c>
      <c r="P279" t="s">
        <v>74</v>
      </c>
      <c r="Q279" t="s">
        <v>74</v>
      </c>
      <c r="R279" t="s">
        <v>74</v>
      </c>
      <c r="S279" t="s">
        <v>74</v>
      </c>
      <c r="T279" t="s">
        <v>74</v>
      </c>
      <c r="U279" t="s">
        <v>74</v>
      </c>
      <c r="V279" t="s">
        <v>74</v>
      </c>
      <c r="W279" t="s">
        <v>74</v>
      </c>
      <c r="X279" t="s">
        <v>74</v>
      </c>
      <c r="Y279" t="s">
        <v>2515</v>
      </c>
      <c r="Z279" t="s">
        <v>74</v>
      </c>
      <c r="AA279" t="s">
        <v>74</v>
      </c>
      <c r="AB279" t="s">
        <v>74</v>
      </c>
      <c r="AC279" t="s">
        <v>74</v>
      </c>
      <c r="AD279" t="s">
        <v>74</v>
      </c>
      <c r="AE279" t="s">
        <v>74</v>
      </c>
      <c r="AF279" t="s">
        <v>74</v>
      </c>
      <c r="AG279">
        <v>0</v>
      </c>
      <c r="AH279">
        <v>71</v>
      </c>
      <c r="AI279">
        <v>77</v>
      </c>
      <c r="AJ279">
        <v>0</v>
      </c>
      <c r="AK279">
        <v>7</v>
      </c>
      <c r="AL279" t="s">
        <v>227</v>
      </c>
      <c r="AM279" t="s">
        <v>209</v>
      </c>
      <c r="AN279" t="s">
        <v>228</v>
      </c>
      <c r="AO279" t="s">
        <v>2494</v>
      </c>
      <c r="AP279" t="s">
        <v>74</v>
      </c>
      <c r="AQ279" t="s">
        <v>74</v>
      </c>
      <c r="AR279" t="s">
        <v>2495</v>
      </c>
      <c r="AS279" t="s">
        <v>2496</v>
      </c>
      <c r="AT279" t="s">
        <v>2497</v>
      </c>
      <c r="AU279">
        <v>1989</v>
      </c>
      <c r="AV279">
        <v>1</v>
      </c>
      <c r="AW279">
        <v>4</v>
      </c>
      <c r="AX279" t="s">
        <v>74</v>
      </c>
      <c r="AY279" t="s">
        <v>74</v>
      </c>
      <c r="AZ279" t="s">
        <v>74</v>
      </c>
      <c r="BA279" t="s">
        <v>74</v>
      </c>
      <c r="BB279">
        <v>317</v>
      </c>
      <c r="BC279">
        <v>324</v>
      </c>
      <c r="BD279" t="s">
        <v>74</v>
      </c>
      <c r="BE279" t="s">
        <v>2516</v>
      </c>
      <c r="BF279" t="str">
        <f>HYPERLINK("http://dx.doi.org/10.1017/S0954102089000489","http://dx.doi.org/10.1017/S0954102089000489")</f>
        <v>http://dx.doi.org/10.1017/S0954102089000489</v>
      </c>
      <c r="BG279" t="s">
        <v>74</v>
      </c>
      <c r="BH279" t="s">
        <v>74</v>
      </c>
      <c r="BI279">
        <v>8</v>
      </c>
      <c r="BJ279" t="s">
        <v>2499</v>
      </c>
      <c r="BK279" t="s">
        <v>92</v>
      </c>
      <c r="BL279" t="s">
        <v>2500</v>
      </c>
      <c r="BM279" t="s">
        <v>2501</v>
      </c>
      <c r="BN279" t="s">
        <v>74</v>
      </c>
      <c r="BO279" t="s">
        <v>2517</v>
      </c>
      <c r="BP279" t="s">
        <v>74</v>
      </c>
      <c r="BQ279" t="s">
        <v>74</v>
      </c>
      <c r="BR279" t="s">
        <v>95</v>
      </c>
      <c r="BS279" t="s">
        <v>2518</v>
      </c>
      <c r="BT279" t="str">
        <f>HYPERLINK("https%3A%2F%2Fwww.webofscience.com%2Fwos%2Fwoscc%2Ffull-record%2FWOS:A1989CD57400004","View Full Record in Web of Science")</f>
        <v>View Full Record in Web of Science</v>
      </c>
    </row>
    <row r="280" spans="1:72" x14ac:dyDescent="0.15">
      <c r="A280" t="s">
        <v>72</v>
      </c>
      <c r="B280" t="s">
        <v>2519</v>
      </c>
      <c r="C280" t="s">
        <v>74</v>
      </c>
      <c r="D280" t="s">
        <v>74</v>
      </c>
      <c r="E280" t="s">
        <v>74</v>
      </c>
      <c r="F280" t="s">
        <v>2519</v>
      </c>
      <c r="G280" t="s">
        <v>74</v>
      </c>
      <c r="H280" t="s">
        <v>74</v>
      </c>
      <c r="I280" t="s">
        <v>2520</v>
      </c>
      <c r="J280" t="s">
        <v>2492</v>
      </c>
      <c r="K280" t="s">
        <v>74</v>
      </c>
      <c r="L280" t="s">
        <v>74</v>
      </c>
      <c r="M280" t="s">
        <v>77</v>
      </c>
      <c r="N280" t="s">
        <v>78</v>
      </c>
      <c r="O280" t="s">
        <v>74</v>
      </c>
      <c r="P280" t="s">
        <v>74</v>
      </c>
      <c r="Q280" t="s">
        <v>74</v>
      </c>
      <c r="R280" t="s">
        <v>74</v>
      </c>
      <c r="S280" t="s">
        <v>74</v>
      </c>
      <c r="T280" t="s">
        <v>74</v>
      </c>
      <c r="U280" t="s">
        <v>74</v>
      </c>
      <c r="V280" t="s">
        <v>74</v>
      </c>
      <c r="W280" t="s">
        <v>74</v>
      </c>
      <c r="X280" t="s">
        <v>74</v>
      </c>
      <c r="Y280" t="s">
        <v>2521</v>
      </c>
      <c r="Z280" t="s">
        <v>74</v>
      </c>
      <c r="AA280" t="s">
        <v>74</v>
      </c>
      <c r="AB280" t="s">
        <v>2522</v>
      </c>
      <c r="AC280" t="s">
        <v>74</v>
      </c>
      <c r="AD280" t="s">
        <v>74</v>
      </c>
      <c r="AE280" t="s">
        <v>74</v>
      </c>
      <c r="AF280" t="s">
        <v>74</v>
      </c>
      <c r="AG280">
        <v>0</v>
      </c>
      <c r="AH280">
        <v>180</v>
      </c>
      <c r="AI280">
        <v>189</v>
      </c>
      <c r="AJ280">
        <v>1</v>
      </c>
      <c r="AK280">
        <v>5</v>
      </c>
      <c r="AL280" t="s">
        <v>227</v>
      </c>
      <c r="AM280" t="s">
        <v>209</v>
      </c>
      <c r="AN280" t="s">
        <v>228</v>
      </c>
      <c r="AO280" t="s">
        <v>2494</v>
      </c>
      <c r="AP280" t="s">
        <v>74</v>
      </c>
      <c r="AQ280" t="s">
        <v>74</v>
      </c>
      <c r="AR280" t="s">
        <v>2495</v>
      </c>
      <c r="AS280" t="s">
        <v>2496</v>
      </c>
      <c r="AT280" t="s">
        <v>2497</v>
      </c>
      <c r="AU280">
        <v>1989</v>
      </c>
      <c r="AV280">
        <v>1</v>
      </c>
      <c r="AW280">
        <v>4</v>
      </c>
      <c r="AX280" t="s">
        <v>74</v>
      </c>
      <c r="AY280" t="s">
        <v>74</v>
      </c>
      <c r="AZ280" t="s">
        <v>74</v>
      </c>
      <c r="BA280" t="s">
        <v>74</v>
      </c>
      <c r="BB280">
        <v>325</v>
      </c>
      <c r="BC280">
        <v>336</v>
      </c>
      <c r="BD280" t="s">
        <v>74</v>
      </c>
      <c r="BE280" t="s">
        <v>2523</v>
      </c>
      <c r="BF280" t="str">
        <f>HYPERLINK("http://dx.doi.org/10.1017/S0954102089000490","http://dx.doi.org/10.1017/S0954102089000490")</f>
        <v>http://dx.doi.org/10.1017/S0954102089000490</v>
      </c>
      <c r="BG280" t="s">
        <v>74</v>
      </c>
      <c r="BH280" t="s">
        <v>74</v>
      </c>
      <c r="BI280">
        <v>12</v>
      </c>
      <c r="BJ280" t="s">
        <v>2499</v>
      </c>
      <c r="BK280" t="s">
        <v>92</v>
      </c>
      <c r="BL280" t="s">
        <v>2500</v>
      </c>
      <c r="BM280" t="s">
        <v>2501</v>
      </c>
      <c r="BN280" t="s">
        <v>74</v>
      </c>
      <c r="BO280" t="s">
        <v>74</v>
      </c>
      <c r="BP280" t="s">
        <v>74</v>
      </c>
      <c r="BQ280" t="s">
        <v>74</v>
      </c>
      <c r="BR280" t="s">
        <v>95</v>
      </c>
      <c r="BS280" t="s">
        <v>2524</v>
      </c>
      <c r="BT280" t="str">
        <f>HYPERLINK("https%3A%2F%2Fwww.webofscience.com%2Fwos%2Fwoscc%2Ffull-record%2FWOS:A1989CD57400005","View Full Record in Web of Science")</f>
        <v>View Full Record in Web of Science</v>
      </c>
    </row>
    <row r="281" spans="1:72" x14ac:dyDescent="0.15">
      <c r="A281" t="s">
        <v>72</v>
      </c>
      <c r="B281" t="s">
        <v>2525</v>
      </c>
      <c r="C281" t="s">
        <v>74</v>
      </c>
      <c r="D281" t="s">
        <v>74</v>
      </c>
      <c r="E281" t="s">
        <v>74</v>
      </c>
      <c r="F281" t="s">
        <v>2525</v>
      </c>
      <c r="G281" t="s">
        <v>74</v>
      </c>
      <c r="H281" t="s">
        <v>74</v>
      </c>
      <c r="I281" t="s">
        <v>2526</v>
      </c>
      <c r="J281" t="s">
        <v>2492</v>
      </c>
      <c r="K281" t="s">
        <v>74</v>
      </c>
      <c r="L281" t="s">
        <v>74</v>
      </c>
      <c r="M281" t="s">
        <v>77</v>
      </c>
      <c r="N281" t="s">
        <v>78</v>
      </c>
      <c r="O281" t="s">
        <v>74</v>
      </c>
      <c r="P281" t="s">
        <v>74</v>
      </c>
      <c r="Q281" t="s">
        <v>74</v>
      </c>
      <c r="R281" t="s">
        <v>74</v>
      </c>
      <c r="S281" t="s">
        <v>74</v>
      </c>
      <c r="T281" t="s">
        <v>74</v>
      </c>
      <c r="U281" t="s">
        <v>74</v>
      </c>
      <c r="V281" t="s">
        <v>74</v>
      </c>
      <c r="W281" t="s">
        <v>74</v>
      </c>
      <c r="X281" t="s">
        <v>74</v>
      </c>
      <c r="Y281" t="s">
        <v>2527</v>
      </c>
      <c r="Z281" t="s">
        <v>74</v>
      </c>
      <c r="AA281" t="s">
        <v>74</v>
      </c>
      <c r="AB281" t="s">
        <v>74</v>
      </c>
      <c r="AC281" t="s">
        <v>74</v>
      </c>
      <c r="AD281" t="s">
        <v>74</v>
      </c>
      <c r="AE281" t="s">
        <v>74</v>
      </c>
      <c r="AF281" t="s">
        <v>74</v>
      </c>
      <c r="AG281">
        <v>0</v>
      </c>
      <c r="AH281">
        <v>10</v>
      </c>
      <c r="AI281">
        <v>10</v>
      </c>
      <c r="AJ281">
        <v>0</v>
      </c>
      <c r="AK281">
        <v>3</v>
      </c>
      <c r="AL281" t="s">
        <v>227</v>
      </c>
      <c r="AM281" t="s">
        <v>209</v>
      </c>
      <c r="AN281" t="s">
        <v>228</v>
      </c>
      <c r="AO281" t="s">
        <v>2494</v>
      </c>
      <c r="AP281" t="s">
        <v>74</v>
      </c>
      <c r="AQ281" t="s">
        <v>74</v>
      </c>
      <c r="AR281" t="s">
        <v>2495</v>
      </c>
      <c r="AS281" t="s">
        <v>2496</v>
      </c>
      <c r="AT281" t="s">
        <v>2497</v>
      </c>
      <c r="AU281">
        <v>1989</v>
      </c>
      <c r="AV281">
        <v>1</v>
      </c>
      <c r="AW281">
        <v>4</v>
      </c>
      <c r="AX281" t="s">
        <v>74</v>
      </c>
      <c r="AY281" t="s">
        <v>74</v>
      </c>
      <c r="AZ281" t="s">
        <v>74</v>
      </c>
      <c r="BA281" t="s">
        <v>74</v>
      </c>
      <c r="BB281">
        <v>337</v>
      </c>
      <c r="BC281">
        <v>342</v>
      </c>
      <c r="BD281" t="s">
        <v>74</v>
      </c>
      <c r="BE281" t="s">
        <v>2528</v>
      </c>
      <c r="BF281" t="str">
        <f>HYPERLINK("http://dx.doi.org/10.1017/S0954102089000507","http://dx.doi.org/10.1017/S0954102089000507")</f>
        <v>http://dx.doi.org/10.1017/S0954102089000507</v>
      </c>
      <c r="BG281" t="s">
        <v>74</v>
      </c>
      <c r="BH281" t="s">
        <v>74</v>
      </c>
      <c r="BI281">
        <v>6</v>
      </c>
      <c r="BJ281" t="s">
        <v>2499</v>
      </c>
      <c r="BK281" t="s">
        <v>92</v>
      </c>
      <c r="BL281" t="s">
        <v>2500</v>
      </c>
      <c r="BM281" t="s">
        <v>2501</v>
      </c>
      <c r="BN281" t="s">
        <v>74</v>
      </c>
      <c r="BO281" t="s">
        <v>74</v>
      </c>
      <c r="BP281" t="s">
        <v>74</v>
      </c>
      <c r="BQ281" t="s">
        <v>74</v>
      </c>
      <c r="BR281" t="s">
        <v>95</v>
      </c>
      <c r="BS281" t="s">
        <v>2529</v>
      </c>
      <c r="BT281" t="str">
        <f>HYPERLINK("https%3A%2F%2Fwww.webofscience.com%2Fwos%2Fwoscc%2Ffull-record%2FWOS:A1989CD57400006","View Full Record in Web of Science")</f>
        <v>View Full Record in Web of Science</v>
      </c>
    </row>
    <row r="282" spans="1:72" x14ac:dyDescent="0.15">
      <c r="A282" t="s">
        <v>72</v>
      </c>
      <c r="B282" t="s">
        <v>2530</v>
      </c>
      <c r="C282" t="s">
        <v>74</v>
      </c>
      <c r="D282" t="s">
        <v>74</v>
      </c>
      <c r="E282" t="s">
        <v>74</v>
      </c>
      <c r="F282" t="s">
        <v>2530</v>
      </c>
      <c r="G282" t="s">
        <v>74</v>
      </c>
      <c r="H282" t="s">
        <v>74</v>
      </c>
      <c r="I282" t="s">
        <v>2531</v>
      </c>
      <c r="J282" t="s">
        <v>2492</v>
      </c>
      <c r="K282" t="s">
        <v>74</v>
      </c>
      <c r="L282" t="s">
        <v>74</v>
      </c>
      <c r="M282" t="s">
        <v>77</v>
      </c>
      <c r="N282" t="s">
        <v>414</v>
      </c>
      <c r="O282" t="s">
        <v>74</v>
      </c>
      <c r="P282" t="s">
        <v>74</v>
      </c>
      <c r="Q282" t="s">
        <v>74</v>
      </c>
      <c r="R282" t="s">
        <v>74</v>
      </c>
      <c r="S282" t="s">
        <v>74</v>
      </c>
      <c r="T282" t="s">
        <v>74</v>
      </c>
      <c r="U282" t="s">
        <v>74</v>
      </c>
      <c r="V282" t="s">
        <v>74</v>
      </c>
      <c r="W282" t="s">
        <v>74</v>
      </c>
      <c r="X282" t="s">
        <v>74</v>
      </c>
      <c r="Y282" t="s">
        <v>2532</v>
      </c>
      <c r="Z282" t="s">
        <v>74</v>
      </c>
      <c r="AA282" t="s">
        <v>74</v>
      </c>
      <c r="AB282" t="s">
        <v>74</v>
      </c>
      <c r="AC282" t="s">
        <v>74</v>
      </c>
      <c r="AD282" t="s">
        <v>74</v>
      </c>
      <c r="AE282" t="s">
        <v>74</v>
      </c>
      <c r="AF282" t="s">
        <v>74</v>
      </c>
      <c r="AG282">
        <v>0</v>
      </c>
      <c r="AH282">
        <v>25</v>
      </c>
      <c r="AI282">
        <v>25</v>
      </c>
      <c r="AJ282">
        <v>0</v>
      </c>
      <c r="AK282">
        <v>0</v>
      </c>
      <c r="AL282" t="s">
        <v>227</v>
      </c>
      <c r="AM282" t="s">
        <v>209</v>
      </c>
      <c r="AN282" t="s">
        <v>228</v>
      </c>
      <c r="AO282" t="s">
        <v>2494</v>
      </c>
      <c r="AP282" t="s">
        <v>74</v>
      </c>
      <c r="AQ282" t="s">
        <v>74</v>
      </c>
      <c r="AR282" t="s">
        <v>2495</v>
      </c>
      <c r="AS282" t="s">
        <v>2496</v>
      </c>
      <c r="AT282" t="s">
        <v>2497</v>
      </c>
      <c r="AU282">
        <v>1989</v>
      </c>
      <c r="AV282">
        <v>1</v>
      </c>
      <c r="AW282">
        <v>4</v>
      </c>
      <c r="AX282" t="s">
        <v>74</v>
      </c>
      <c r="AY282" t="s">
        <v>74</v>
      </c>
      <c r="AZ282" t="s">
        <v>74</v>
      </c>
      <c r="BA282" t="s">
        <v>74</v>
      </c>
      <c r="BB282">
        <v>343</v>
      </c>
      <c r="BC282">
        <v>344</v>
      </c>
      <c r="BD282" t="s">
        <v>74</v>
      </c>
      <c r="BE282" t="s">
        <v>2533</v>
      </c>
      <c r="BF282" t="str">
        <f>HYPERLINK("http://dx.doi.org/10.1017/S0954102089000519","http://dx.doi.org/10.1017/S0954102089000519")</f>
        <v>http://dx.doi.org/10.1017/S0954102089000519</v>
      </c>
      <c r="BG282" t="s">
        <v>74</v>
      </c>
      <c r="BH282" t="s">
        <v>74</v>
      </c>
      <c r="BI282">
        <v>2</v>
      </c>
      <c r="BJ282" t="s">
        <v>2499</v>
      </c>
      <c r="BK282" t="s">
        <v>92</v>
      </c>
      <c r="BL282" t="s">
        <v>2500</v>
      </c>
      <c r="BM282" t="s">
        <v>2501</v>
      </c>
      <c r="BN282" t="s">
        <v>74</v>
      </c>
      <c r="BO282" t="s">
        <v>74</v>
      </c>
      <c r="BP282" t="s">
        <v>74</v>
      </c>
      <c r="BQ282" t="s">
        <v>74</v>
      </c>
      <c r="BR282" t="s">
        <v>95</v>
      </c>
      <c r="BS282" t="s">
        <v>2534</v>
      </c>
      <c r="BT282" t="str">
        <f>HYPERLINK("https%3A%2F%2Fwww.webofscience.com%2Fwos%2Fwoscc%2Ffull-record%2FWOS:A1989CD57400007","View Full Record in Web of Science")</f>
        <v>View Full Record in Web of Science</v>
      </c>
    </row>
    <row r="283" spans="1:72" x14ac:dyDescent="0.15">
      <c r="A283" t="s">
        <v>72</v>
      </c>
      <c r="B283" t="s">
        <v>2535</v>
      </c>
      <c r="C283" t="s">
        <v>74</v>
      </c>
      <c r="D283" t="s">
        <v>74</v>
      </c>
      <c r="E283" t="s">
        <v>74</v>
      </c>
      <c r="F283" t="s">
        <v>2535</v>
      </c>
      <c r="G283" t="s">
        <v>74</v>
      </c>
      <c r="H283" t="s">
        <v>74</v>
      </c>
      <c r="I283" t="s">
        <v>2536</v>
      </c>
      <c r="J283" t="s">
        <v>2492</v>
      </c>
      <c r="K283" t="s">
        <v>74</v>
      </c>
      <c r="L283" t="s">
        <v>74</v>
      </c>
      <c r="M283" t="s">
        <v>77</v>
      </c>
      <c r="N283" t="s">
        <v>78</v>
      </c>
      <c r="O283" t="s">
        <v>74</v>
      </c>
      <c r="P283" t="s">
        <v>74</v>
      </c>
      <c r="Q283" t="s">
        <v>74</v>
      </c>
      <c r="R283" t="s">
        <v>74</v>
      </c>
      <c r="S283" t="s">
        <v>74</v>
      </c>
      <c r="T283" t="s">
        <v>74</v>
      </c>
      <c r="U283" t="s">
        <v>74</v>
      </c>
      <c r="V283" t="s">
        <v>74</v>
      </c>
      <c r="W283" t="s">
        <v>74</v>
      </c>
      <c r="X283" t="s">
        <v>74</v>
      </c>
      <c r="Y283" t="s">
        <v>2537</v>
      </c>
      <c r="Z283" t="s">
        <v>74</v>
      </c>
      <c r="AA283" t="s">
        <v>74</v>
      </c>
      <c r="AB283" t="s">
        <v>74</v>
      </c>
      <c r="AC283" t="s">
        <v>74</v>
      </c>
      <c r="AD283" t="s">
        <v>74</v>
      </c>
      <c r="AE283" t="s">
        <v>74</v>
      </c>
      <c r="AF283" t="s">
        <v>74</v>
      </c>
      <c r="AG283">
        <v>0</v>
      </c>
      <c r="AH283">
        <v>31</v>
      </c>
      <c r="AI283">
        <v>37</v>
      </c>
      <c r="AJ283">
        <v>0</v>
      </c>
      <c r="AK283">
        <v>5</v>
      </c>
      <c r="AL283" t="s">
        <v>227</v>
      </c>
      <c r="AM283" t="s">
        <v>209</v>
      </c>
      <c r="AN283" t="s">
        <v>228</v>
      </c>
      <c r="AO283" t="s">
        <v>2494</v>
      </c>
      <c r="AP283" t="s">
        <v>74</v>
      </c>
      <c r="AQ283" t="s">
        <v>74</v>
      </c>
      <c r="AR283" t="s">
        <v>2495</v>
      </c>
      <c r="AS283" t="s">
        <v>2496</v>
      </c>
      <c r="AT283" t="s">
        <v>2497</v>
      </c>
      <c r="AU283">
        <v>1989</v>
      </c>
      <c r="AV283">
        <v>1</v>
      </c>
      <c r="AW283">
        <v>4</v>
      </c>
      <c r="AX283" t="s">
        <v>74</v>
      </c>
      <c r="AY283" t="s">
        <v>74</v>
      </c>
      <c r="AZ283" t="s">
        <v>74</v>
      </c>
      <c r="BA283" t="s">
        <v>74</v>
      </c>
      <c r="BB283">
        <v>345</v>
      </c>
      <c r="BC283">
        <v>350</v>
      </c>
      <c r="BD283" t="s">
        <v>74</v>
      </c>
      <c r="BE283" t="s">
        <v>2538</v>
      </c>
      <c r="BF283" t="str">
        <f>HYPERLINK("http://dx.doi.org/10.1017/S0954102089000520","http://dx.doi.org/10.1017/S0954102089000520")</f>
        <v>http://dx.doi.org/10.1017/S0954102089000520</v>
      </c>
      <c r="BG283" t="s">
        <v>74</v>
      </c>
      <c r="BH283" t="s">
        <v>74</v>
      </c>
      <c r="BI283">
        <v>6</v>
      </c>
      <c r="BJ283" t="s">
        <v>2499</v>
      </c>
      <c r="BK283" t="s">
        <v>92</v>
      </c>
      <c r="BL283" t="s">
        <v>2500</v>
      </c>
      <c r="BM283" t="s">
        <v>2501</v>
      </c>
      <c r="BN283" t="s">
        <v>74</v>
      </c>
      <c r="BO283" t="s">
        <v>74</v>
      </c>
      <c r="BP283" t="s">
        <v>74</v>
      </c>
      <c r="BQ283" t="s">
        <v>74</v>
      </c>
      <c r="BR283" t="s">
        <v>95</v>
      </c>
      <c r="BS283" t="s">
        <v>2539</v>
      </c>
      <c r="BT283" t="str">
        <f>HYPERLINK("https%3A%2F%2Fwww.webofscience.com%2Fwos%2Fwoscc%2Ffull-record%2FWOS:A1989CD57400008","View Full Record in Web of Science")</f>
        <v>View Full Record in Web of Science</v>
      </c>
    </row>
    <row r="284" spans="1:72" x14ac:dyDescent="0.15">
      <c r="A284" t="s">
        <v>72</v>
      </c>
      <c r="B284" t="s">
        <v>2540</v>
      </c>
      <c r="C284" t="s">
        <v>74</v>
      </c>
      <c r="D284" t="s">
        <v>74</v>
      </c>
      <c r="E284" t="s">
        <v>74</v>
      </c>
      <c r="F284" t="s">
        <v>2540</v>
      </c>
      <c r="G284" t="s">
        <v>74</v>
      </c>
      <c r="H284" t="s">
        <v>74</v>
      </c>
      <c r="I284" t="s">
        <v>2541</v>
      </c>
      <c r="J284" t="s">
        <v>2492</v>
      </c>
      <c r="K284" t="s">
        <v>74</v>
      </c>
      <c r="L284" t="s">
        <v>74</v>
      </c>
      <c r="M284" t="s">
        <v>77</v>
      </c>
      <c r="N284" t="s">
        <v>78</v>
      </c>
      <c r="O284" t="s">
        <v>74</v>
      </c>
      <c r="P284" t="s">
        <v>74</v>
      </c>
      <c r="Q284" t="s">
        <v>74</v>
      </c>
      <c r="R284" t="s">
        <v>74</v>
      </c>
      <c r="S284" t="s">
        <v>74</v>
      </c>
      <c r="T284" t="s">
        <v>74</v>
      </c>
      <c r="U284" t="s">
        <v>74</v>
      </c>
      <c r="V284" t="s">
        <v>74</v>
      </c>
      <c r="W284" t="s">
        <v>74</v>
      </c>
      <c r="X284" t="s">
        <v>74</v>
      </c>
      <c r="Y284" t="s">
        <v>2542</v>
      </c>
      <c r="Z284" t="s">
        <v>74</v>
      </c>
      <c r="AA284" t="s">
        <v>74</v>
      </c>
      <c r="AB284" t="s">
        <v>74</v>
      </c>
      <c r="AC284" t="s">
        <v>74</v>
      </c>
      <c r="AD284" t="s">
        <v>74</v>
      </c>
      <c r="AE284" t="s">
        <v>74</v>
      </c>
      <c r="AF284" t="s">
        <v>74</v>
      </c>
      <c r="AG284">
        <v>0</v>
      </c>
      <c r="AH284">
        <v>7</v>
      </c>
      <c r="AI284">
        <v>8</v>
      </c>
      <c r="AJ284">
        <v>0</v>
      </c>
      <c r="AK284">
        <v>1</v>
      </c>
      <c r="AL284" t="s">
        <v>227</v>
      </c>
      <c r="AM284" t="s">
        <v>209</v>
      </c>
      <c r="AN284" t="s">
        <v>228</v>
      </c>
      <c r="AO284" t="s">
        <v>2494</v>
      </c>
      <c r="AP284" t="s">
        <v>74</v>
      </c>
      <c r="AQ284" t="s">
        <v>74</v>
      </c>
      <c r="AR284" t="s">
        <v>2495</v>
      </c>
      <c r="AS284" t="s">
        <v>2496</v>
      </c>
      <c r="AT284" t="s">
        <v>2497</v>
      </c>
      <c r="AU284">
        <v>1989</v>
      </c>
      <c r="AV284">
        <v>1</v>
      </c>
      <c r="AW284">
        <v>4</v>
      </c>
      <c r="AX284" t="s">
        <v>74</v>
      </c>
      <c r="AY284" t="s">
        <v>74</v>
      </c>
      <c r="AZ284" t="s">
        <v>74</v>
      </c>
      <c r="BA284" t="s">
        <v>74</v>
      </c>
      <c r="BB284">
        <v>351</v>
      </c>
      <c r="BC284">
        <v>362</v>
      </c>
      <c r="BD284" t="s">
        <v>74</v>
      </c>
      <c r="BE284" t="s">
        <v>2543</v>
      </c>
      <c r="BF284" t="str">
        <f>HYPERLINK("http://dx.doi.org/10.1017/S0954102089000532","http://dx.doi.org/10.1017/S0954102089000532")</f>
        <v>http://dx.doi.org/10.1017/S0954102089000532</v>
      </c>
      <c r="BG284" t="s">
        <v>74</v>
      </c>
      <c r="BH284" t="s">
        <v>74</v>
      </c>
      <c r="BI284">
        <v>12</v>
      </c>
      <c r="BJ284" t="s">
        <v>2499</v>
      </c>
      <c r="BK284" t="s">
        <v>92</v>
      </c>
      <c r="BL284" t="s">
        <v>2500</v>
      </c>
      <c r="BM284" t="s">
        <v>2501</v>
      </c>
      <c r="BN284" t="s">
        <v>74</v>
      </c>
      <c r="BO284" t="s">
        <v>74</v>
      </c>
      <c r="BP284" t="s">
        <v>74</v>
      </c>
      <c r="BQ284" t="s">
        <v>74</v>
      </c>
      <c r="BR284" t="s">
        <v>95</v>
      </c>
      <c r="BS284" t="s">
        <v>2544</v>
      </c>
      <c r="BT284" t="str">
        <f>HYPERLINK("https%3A%2F%2Fwww.webofscience.com%2Fwos%2Fwoscc%2Ffull-record%2FWOS:A1989CD57400009","View Full Record in Web of Science")</f>
        <v>View Full Record in Web of Science</v>
      </c>
    </row>
    <row r="285" spans="1:72" x14ac:dyDescent="0.15">
      <c r="A285" t="s">
        <v>72</v>
      </c>
      <c r="B285" t="s">
        <v>2545</v>
      </c>
      <c r="C285" t="s">
        <v>74</v>
      </c>
      <c r="D285" t="s">
        <v>74</v>
      </c>
      <c r="E285" t="s">
        <v>74</v>
      </c>
      <c r="F285" t="s">
        <v>2545</v>
      </c>
      <c r="G285" t="s">
        <v>74</v>
      </c>
      <c r="H285" t="s">
        <v>74</v>
      </c>
      <c r="I285" t="s">
        <v>2546</v>
      </c>
      <c r="J285" t="s">
        <v>2492</v>
      </c>
      <c r="K285" t="s">
        <v>74</v>
      </c>
      <c r="L285" t="s">
        <v>74</v>
      </c>
      <c r="M285" t="s">
        <v>77</v>
      </c>
      <c r="N285" t="s">
        <v>78</v>
      </c>
      <c r="O285" t="s">
        <v>74</v>
      </c>
      <c r="P285" t="s">
        <v>74</v>
      </c>
      <c r="Q285" t="s">
        <v>74</v>
      </c>
      <c r="R285" t="s">
        <v>74</v>
      </c>
      <c r="S285" t="s">
        <v>74</v>
      </c>
      <c r="T285" t="s">
        <v>74</v>
      </c>
      <c r="U285" t="s">
        <v>74</v>
      </c>
      <c r="V285" t="s">
        <v>74</v>
      </c>
      <c r="W285" t="s">
        <v>74</v>
      </c>
      <c r="X285" t="s">
        <v>74</v>
      </c>
      <c r="Y285" t="s">
        <v>2547</v>
      </c>
      <c r="Z285" t="s">
        <v>74</v>
      </c>
      <c r="AA285" t="s">
        <v>74</v>
      </c>
      <c r="AB285" t="s">
        <v>74</v>
      </c>
      <c r="AC285" t="s">
        <v>74</v>
      </c>
      <c r="AD285" t="s">
        <v>74</v>
      </c>
      <c r="AE285" t="s">
        <v>74</v>
      </c>
      <c r="AF285" t="s">
        <v>74</v>
      </c>
      <c r="AG285">
        <v>0</v>
      </c>
      <c r="AH285">
        <v>14</v>
      </c>
      <c r="AI285">
        <v>15</v>
      </c>
      <c r="AJ285">
        <v>0</v>
      </c>
      <c r="AK285">
        <v>1</v>
      </c>
      <c r="AL285" t="s">
        <v>227</v>
      </c>
      <c r="AM285" t="s">
        <v>209</v>
      </c>
      <c r="AN285" t="s">
        <v>228</v>
      </c>
      <c r="AO285" t="s">
        <v>2494</v>
      </c>
      <c r="AP285" t="s">
        <v>74</v>
      </c>
      <c r="AQ285" t="s">
        <v>74</v>
      </c>
      <c r="AR285" t="s">
        <v>2495</v>
      </c>
      <c r="AS285" t="s">
        <v>2496</v>
      </c>
      <c r="AT285" t="s">
        <v>2497</v>
      </c>
      <c r="AU285">
        <v>1989</v>
      </c>
      <c r="AV285">
        <v>1</v>
      </c>
      <c r="AW285">
        <v>4</v>
      </c>
      <c r="AX285" t="s">
        <v>74</v>
      </c>
      <c r="AY285" t="s">
        <v>74</v>
      </c>
      <c r="AZ285" t="s">
        <v>74</v>
      </c>
      <c r="BA285" t="s">
        <v>74</v>
      </c>
      <c r="BB285">
        <v>363</v>
      </c>
      <c r="BC285">
        <v>372</v>
      </c>
      <c r="BD285" t="s">
        <v>74</v>
      </c>
      <c r="BE285" t="s">
        <v>2548</v>
      </c>
      <c r="BF285" t="str">
        <f>HYPERLINK("http://dx.doi.org/10.1017/S0954102089000544","http://dx.doi.org/10.1017/S0954102089000544")</f>
        <v>http://dx.doi.org/10.1017/S0954102089000544</v>
      </c>
      <c r="BG285" t="s">
        <v>74</v>
      </c>
      <c r="BH285" t="s">
        <v>74</v>
      </c>
      <c r="BI285">
        <v>10</v>
      </c>
      <c r="BJ285" t="s">
        <v>2499</v>
      </c>
      <c r="BK285" t="s">
        <v>92</v>
      </c>
      <c r="BL285" t="s">
        <v>2500</v>
      </c>
      <c r="BM285" t="s">
        <v>2501</v>
      </c>
      <c r="BN285" t="s">
        <v>74</v>
      </c>
      <c r="BO285" t="s">
        <v>74</v>
      </c>
      <c r="BP285" t="s">
        <v>74</v>
      </c>
      <c r="BQ285" t="s">
        <v>74</v>
      </c>
      <c r="BR285" t="s">
        <v>95</v>
      </c>
      <c r="BS285" t="s">
        <v>2549</v>
      </c>
      <c r="BT285" t="str">
        <f>HYPERLINK("https%3A%2F%2Fwww.webofscience.com%2Fwos%2Fwoscc%2Ffull-record%2FWOS:A1989CD57400010","View Full Record in Web of Science")</f>
        <v>View Full Record in Web of Science</v>
      </c>
    </row>
    <row r="286" spans="1:72" x14ac:dyDescent="0.15">
      <c r="A286" t="s">
        <v>72</v>
      </c>
      <c r="B286" t="s">
        <v>2550</v>
      </c>
      <c r="C286" t="s">
        <v>74</v>
      </c>
      <c r="D286" t="s">
        <v>74</v>
      </c>
      <c r="E286" t="s">
        <v>74</v>
      </c>
      <c r="F286" t="s">
        <v>2550</v>
      </c>
      <c r="G286" t="s">
        <v>74</v>
      </c>
      <c r="H286" t="s">
        <v>74</v>
      </c>
      <c r="I286" t="s">
        <v>2551</v>
      </c>
      <c r="J286" t="s">
        <v>2552</v>
      </c>
      <c r="K286" t="s">
        <v>74</v>
      </c>
      <c r="L286" t="s">
        <v>74</v>
      </c>
      <c r="M286" t="s">
        <v>77</v>
      </c>
      <c r="N286" t="s">
        <v>1473</v>
      </c>
      <c r="O286" t="s">
        <v>74</v>
      </c>
      <c r="P286" t="s">
        <v>74</v>
      </c>
      <c r="Q286" t="s">
        <v>74</v>
      </c>
      <c r="R286" t="s">
        <v>74</v>
      </c>
      <c r="S286" t="s">
        <v>74</v>
      </c>
      <c r="T286" t="s">
        <v>74</v>
      </c>
      <c r="U286" t="s">
        <v>74</v>
      </c>
      <c r="V286" t="s">
        <v>74</v>
      </c>
      <c r="W286" t="s">
        <v>74</v>
      </c>
      <c r="X286" t="s">
        <v>74</v>
      </c>
      <c r="Y286" t="s">
        <v>74</v>
      </c>
      <c r="Z286" t="s">
        <v>74</v>
      </c>
      <c r="AA286" t="s">
        <v>74</v>
      </c>
      <c r="AB286" t="s">
        <v>74</v>
      </c>
      <c r="AC286" t="s">
        <v>74</v>
      </c>
      <c r="AD286" t="s">
        <v>74</v>
      </c>
      <c r="AE286" t="s">
        <v>74</v>
      </c>
      <c r="AF286" t="s">
        <v>74</v>
      </c>
      <c r="AG286">
        <v>1</v>
      </c>
      <c r="AH286">
        <v>0</v>
      </c>
      <c r="AI286">
        <v>0</v>
      </c>
      <c r="AJ286">
        <v>0</v>
      </c>
      <c r="AK286">
        <v>1</v>
      </c>
      <c r="AL286" t="s">
        <v>2553</v>
      </c>
      <c r="AM286" t="s">
        <v>2554</v>
      </c>
      <c r="AN286" t="s">
        <v>2555</v>
      </c>
      <c r="AO286" t="s">
        <v>2556</v>
      </c>
      <c r="AP286" t="s">
        <v>74</v>
      </c>
      <c r="AQ286" t="s">
        <v>74</v>
      </c>
      <c r="AR286" t="s">
        <v>2557</v>
      </c>
      <c r="AS286" t="s">
        <v>2558</v>
      </c>
      <c r="AT286" t="s">
        <v>2559</v>
      </c>
      <c r="AU286">
        <v>1989</v>
      </c>
      <c r="AV286">
        <v>33</v>
      </c>
      <c r="AW286">
        <v>4</v>
      </c>
      <c r="AX286" t="s">
        <v>74</v>
      </c>
      <c r="AY286" t="s">
        <v>74</v>
      </c>
      <c r="AZ286" t="s">
        <v>74</v>
      </c>
      <c r="BA286" t="s">
        <v>74</v>
      </c>
      <c r="BB286">
        <v>374</v>
      </c>
      <c r="BC286">
        <v>375</v>
      </c>
      <c r="BD286" t="s">
        <v>74</v>
      </c>
      <c r="BE286" t="s">
        <v>74</v>
      </c>
      <c r="BF286" t="s">
        <v>74</v>
      </c>
      <c r="BG286" t="s">
        <v>74</v>
      </c>
      <c r="BH286" t="s">
        <v>74</v>
      </c>
      <c r="BI286">
        <v>2</v>
      </c>
      <c r="BJ286" t="s">
        <v>2560</v>
      </c>
      <c r="BK286" t="s">
        <v>1462</v>
      </c>
      <c r="BL286" t="s">
        <v>2560</v>
      </c>
      <c r="BM286" t="s">
        <v>2561</v>
      </c>
      <c r="BN286" t="s">
        <v>74</v>
      </c>
      <c r="BO286" t="s">
        <v>74</v>
      </c>
      <c r="BP286" t="s">
        <v>74</v>
      </c>
      <c r="BQ286" t="s">
        <v>74</v>
      </c>
      <c r="BR286" t="s">
        <v>95</v>
      </c>
      <c r="BS286" t="s">
        <v>2562</v>
      </c>
      <c r="BT286" t="str">
        <f>HYPERLINK("https%3A%2F%2Fwww.webofscience.com%2Fwos%2Fwoscc%2Ffull-record%2FWOS:A1989CN91400015","View Full Record in Web of Science")</f>
        <v>View Full Record in Web of Science</v>
      </c>
    </row>
    <row r="287" spans="1:72" x14ac:dyDescent="0.15">
      <c r="A287" t="s">
        <v>72</v>
      </c>
      <c r="B287" t="s">
        <v>2563</v>
      </c>
      <c r="C287" t="s">
        <v>74</v>
      </c>
      <c r="D287" t="s">
        <v>74</v>
      </c>
      <c r="E287" t="s">
        <v>74</v>
      </c>
      <c r="F287" t="s">
        <v>2563</v>
      </c>
      <c r="G287" t="s">
        <v>74</v>
      </c>
      <c r="H287" t="s">
        <v>74</v>
      </c>
      <c r="I287" t="s">
        <v>2564</v>
      </c>
      <c r="J287" t="s">
        <v>2565</v>
      </c>
      <c r="K287" t="s">
        <v>74</v>
      </c>
      <c r="L287" t="s">
        <v>74</v>
      </c>
      <c r="M287" t="s">
        <v>77</v>
      </c>
      <c r="N287" t="s">
        <v>78</v>
      </c>
      <c r="O287" t="s">
        <v>74</v>
      </c>
      <c r="P287" t="s">
        <v>74</v>
      </c>
      <c r="Q287" t="s">
        <v>74</v>
      </c>
      <c r="R287" t="s">
        <v>74</v>
      </c>
      <c r="S287" t="s">
        <v>74</v>
      </c>
      <c r="T287" t="s">
        <v>74</v>
      </c>
      <c r="U287" t="s">
        <v>74</v>
      </c>
      <c r="V287" t="s">
        <v>74</v>
      </c>
      <c r="W287" t="s">
        <v>2566</v>
      </c>
      <c r="X287" t="s">
        <v>74</v>
      </c>
      <c r="Y287" t="s">
        <v>2567</v>
      </c>
      <c r="Z287" t="s">
        <v>74</v>
      </c>
      <c r="AA287" t="s">
        <v>74</v>
      </c>
      <c r="AB287" t="s">
        <v>74</v>
      </c>
      <c r="AC287" t="s">
        <v>74</v>
      </c>
      <c r="AD287" t="s">
        <v>74</v>
      </c>
      <c r="AE287" t="s">
        <v>74</v>
      </c>
      <c r="AF287" t="s">
        <v>74</v>
      </c>
      <c r="AG287">
        <v>138</v>
      </c>
      <c r="AH287">
        <v>121</v>
      </c>
      <c r="AI287">
        <v>140</v>
      </c>
      <c r="AJ287">
        <v>0</v>
      </c>
      <c r="AK287">
        <v>10</v>
      </c>
      <c r="AL287" t="s">
        <v>2568</v>
      </c>
      <c r="AM287" t="s">
        <v>940</v>
      </c>
      <c r="AN287" t="s">
        <v>2569</v>
      </c>
      <c r="AO287" t="s">
        <v>2570</v>
      </c>
      <c r="AP287" t="s">
        <v>74</v>
      </c>
      <c r="AQ287" t="s">
        <v>74</v>
      </c>
      <c r="AR287" t="s">
        <v>2571</v>
      </c>
      <c r="AS287" t="s">
        <v>2572</v>
      </c>
      <c r="AT287" t="s">
        <v>2497</v>
      </c>
      <c r="AU287">
        <v>1989</v>
      </c>
      <c r="AV287">
        <v>46</v>
      </c>
      <c r="AW287">
        <v>12</v>
      </c>
      <c r="AX287" t="s">
        <v>74</v>
      </c>
      <c r="AY287" t="s">
        <v>74</v>
      </c>
      <c r="AZ287" t="s">
        <v>74</v>
      </c>
      <c r="BA287" t="s">
        <v>74</v>
      </c>
      <c r="BB287">
        <v>2219</v>
      </c>
      <c r="BC287">
        <v>2235</v>
      </c>
      <c r="BD287" t="s">
        <v>74</v>
      </c>
      <c r="BE287" t="s">
        <v>2573</v>
      </c>
      <c r="BF287" t="str">
        <f>HYPERLINK("http://dx.doi.org/10.1139/f89-273","http://dx.doi.org/10.1139/f89-273")</f>
        <v>http://dx.doi.org/10.1139/f89-273</v>
      </c>
      <c r="BG287" t="s">
        <v>74</v>
      </c>
      <c r="BH287" t="s">
        <v>74</v>
      </c>
      <c r="BI287">
        <v>17</v>
      </c>
      <c r="BJ287" t="s">
        <v>2574</v>
      </c>
      <c r="BK287" t="s">
        <v>92</v>
      </c>
      <c r="BL287" t="s">
        <v>2574</v>
      </c>
      <c r="BM287" t="s">
        <v>2575</v>
      </c>
      <c r="BN287" t="s">
        <v>74</v>
      </c>
      <c r="BO287" t="s">
        <v>74</v>
      </c>
      <c r="BP287" t="s">
        <v>74</v>
      </c>
      <c r="BQ287" t="s">
        <v>74</v>
      </c>
      <c r="BR287" t="s">
        <v>95</v>
      </c>
      <c r="BS287" t="s">
        <v>2576</v>
      </c>
      <c r="BT287" t="str">
        <f>HYPERLINK("https%3A%2F%2Fwww.webofscience.com%2Fwos%2Fwoscc%2Ffull-record%2FWOS:A1989CC26600021","View Full Record in Web of Science")</f>
        <v>View Full Record in Web of Science</v>
      </c>
    </row>
    <row r="288" spans="1:72" x14ac:dyDescent="0.15">
      <c r="A288" t="s">
        <v>72</v>
      </c>
      <c r="B288" t="s">
        <v>2577</v>
      </c>
      <c r="C288" t="s">
        <v>74</v>
      </c>
      <c r="D288" t="s">
        <v>74</v>
      </c>
      <c r="E288" t="s">
        <v>74</v>
      </c>
      <c r="F288" t="s">
        <v>2577</v>
      </c>
      <c r="G288" t="s">
        <v>74</v>
      </c>
      <c r="H288" t="s">
        <v>74</v>
      </c>
      <c r="I288" t="s">
        <v>2578</v>
      </c>
      <c r="J288" t="s">
        <v>2579</v>
      </c>
      <c r="K288" t="s">
        <v>74</v>
      </c>
      <c r="L288" t="s">
        <v>74</v>
      </c>
      <c r="M288" t="s">
        <v>2580</v>
      </c>
      <c r="N288" t="s">
        <v>414</v>
      </c>
      <c r="O288" t="s">
        <v>74</v>
      </c>
      <c r="P288" t="s">
        <v>74</v>
      </c>
      <c r="Q288" t="s">
        <v>74</v>
      </c>
      <c r="R288" t="s">
        <v>74</v>
      </c>
      <c r="S288" t="s">
        <v>74</v>
      </c>
      <c r="T288" t="s">
        <v>74</v>
      </c>
      <c r="U288" t="s">
        <v>74</v>
      </c>
      <c r="V288" t="s">
        <v>74</v>
      </c>
      <c r="W288" t="s">
        <v>74</v>
      </c>
      <c r="X288" t="s">
        <v>74</v>
      </c>
      <c r="Y288" t="s">
        <v>2581</v>
      </c>
      <c r="Z288" t="s">
        <v>74</v>
      </c>
      <c r="AA288" t="s">
        <v>74</v>
      </c>
      <c r="AB288" t="s">
        <v>74</v>
      </c>
      <c r="AC288" t="s">
        <v>74</v>
      </c>
      <c r="AD288" t="s">
        <v>74</v>
      </c>
      <c r="AE288" t="s">
        <v>74</v>
      </c>
      <c r="AF288" t="s">
        <v>74</v>
      </c>
      <c r="AG288">
        <v>8</v>
      </c>
      <c r="AH288">
        <v>0</v>
      </c>
      <c r="AI288">
        <v>0</v>
      </c>
      <c r="AJ288">
        <v>0</v>
      </c>
      <c r="AK288">
        <v>1</v>
      </c>
      <c r="AL288" t="s">
        <v>2582</v>
      </c>
      <c r="AM288" t="s">
        <v>2583</v>
      </c>
      <c r="AN288" t="s">
        <v>2584</v>
      </c>
      <c r="AO288" t="s">
        <v>2585</v>
      </c>
      <c r="AP288" t="s">
        <v>74</v>
      </c>
      <c r="AQ288" t="s">
        <v>74</v>
      </c>
      <c r="AR288" t="s">
        <v>2586</v>
      </c>
      <c r="AS288" t="s">
        <v>2587</v>
      </c>
      <c r="AT288" t="s">
        <v>2497</v>
      </c>
      <c r="AU288">
        <v>1989</v>
      </c>
      <c r="AV288">
        <v>23</v>
      </c>
      <c r="AW288">
        <v>6</v>
      </c>
      <c r="AX288" t="s">
        <v>74</v>
      </c>
      <c r="AY288" t="s">
        <v>74</v>
      </c>
      <c r="AZ288" t="s">
        <v>74</v>
      </c>
      <c r="BA288" t="s">
        <v>74</v>
      </c>
      <c r="BB288">
        <v>214</v>
      </c>
      <c r="BC288">
        <v>214</v>
      </c>
      <c r="BD288" t="s">
        <v>74</v>
      </c>
      <c r="BE288" t="s">
        <v>74</v>
      </c>
      <c r="BF288" t="s">
        <v>74</v>
      </c>
      <c r="BG288" t="s">
        <v>74</v>
      </c>
      <c r="BH288" t="s">
        <v>74</v>
      </c>
      <c r="BI288">
        <v>1</v>
      </c>
      <c r="BJ288" t="s">
        <v>750</v>
      </c>
      <c r="BK288" t="s">
        <v>92</v>
      </c>
      <c r="BL288" t="s">
        <v>452</v>
      </c>
      <c r="BM288" t="s">
        <v>2588</v>
      </c>
      <c r="BN288" t="s">
        <v>74</v>
      </c>
      <c r="BO288" t="s">
        <v>74</v>
      </c>
      <c r="BP288" t="s">
        <v>74</v>
      </c>
      <c r="BQ288" t="s">
        <v>74</v>
      </c>
      <c r="BR288" t="s">
        <v>95</v>
      </c>
      <c r="BS288" t="s">
        <v>2589</v>
      </c>
      <c r="BT288" t="str">
        <f>HYPERLINK("https%3A%2F%2Fwww.webofscience.com%2Fwos%2Fwoscc%2Ffull-record%2FWOS:A1989CL26200009","View Full Record in Web of Science")</f>
        <v>View Full Record in Web of Science</v>
      </c>
    </row>
    <row r="289" spans="1:72" x14ac:dyDescent="0.15">
      <c r="A289" t="s">
        <v>72</v>
      </c>
      <c r="B289" t="s">
        <v>2590</v>
      </c>
      <c r="C289" t="s">
        <v>74</v>
      </c>
      <c r="D289" t="s">
        <v>74</v>
      </c>
      <c r="E289" t="s">
        <v>74</v>
      </c>
      <c r="F289" t="s">
        <v>2590</v>
      </c>
      <c r="G289" t="s">
        <v>74</v>
      </c>
      <c r="H289" t="s">
        <v>74</v>
      </c>
      <c r="I289" t="s">
        <v>2591</v>
      </c>
      <c r="J289" t="s">
        <v>2592</v>
      </c>
      <c r="K289" t="s">
        <v>74</v>
      </c>
      <c r="L289" t="s">
        <v>74</v>
      </c>
      <c r="M289" t="s">
        <v>77</v>
      </c>
      <c r="N289" t="s">
        <v>78</v>
      </c>
      <c r="O289" t="s">
        <v>74</v>
      </c>
      <c r="P289" t="s">
        <v>74</v>
      </c>
      <c r="Q289" t="s">
        <v>74</v>
      </c>
      <c r="R289" t="s">
        <v>74</v>
      </c>
      <c r="S289" t="s">
        <v>74</v>
      </c>
      <c r="T289" t="s">
        <v>74</v>
      </c>
      <c r="U289" t="s">
        <v>74</v>
      </c>
      <c r="V289" t="s">
        <v>74</v>
      </c>
      <c r="W289" t="s">
        <v>74</v>
      </c>
      <c r="X289" t="s">
        <v>74</v>
      </c>
      <c r="Y289" t="s">
        <v>2593</v>
      </c>
      <c r="Z289" t="s">
        <v>74</v>
      </c>
      <c r="AA289" t="s">
        <v>74</v>
      </c>
      <c r="AB289" t="s">
        <v>74</v>
      </c>
      <c r="AC289" t="s">
        <v>74</v>
      </c>
      <c r="AD289" t="s">
        <v>74</v>
      </c>
      <c r="AE289" t="s">
        <v>74</v>
      </c>
      <c r="AF289" t="s">
        <v>74</v>
      </c>
      <c r="AG289">
        <v>39</v>
      </c>
      <c r="AH289">
        <v>36</v>
      </c>
      <c r="AI289">
        <v>41</v>
      </c>
      <c r="AJ289">
        <v>0</v>
      </c>
      <c r="AK289">
        <v>5</v>
      </c>
      <c r="AL289" t="s">
        <v>831</v>
      </c>
      <c r="AM289" t="s">
        <v>209</v>
      </c>
      <c r="AN289" t="s">
        <v>2594</v>
      </c>
      <c r="AO289" t="s">
        <v>2595</v>
      </c>
      <c r="AP289" t="s">
        <v>2596</v>
      </c>
      <c r="AQ289" t="s">
        <v>74</v>
      </c>
      <c r="AR289" t="s">
        <v>2597</v>
      </c>
      <c r="AS289" t="s">
        <v>2598</v>
      </c>
      <c r="AT289" t="s">
        <v>2559</v>
      </c>
      <c r="AU289">
        <v>1989</v>
      </c>
      <c r="AV289">
        <v>13</v>
      </c>
      <c r="AW289">
        <v>1</v>
      </c>
      <c r="AX289" t="s">
        <v>74</v>
      </c>
      <c r="AY289" t="s">
        <v>74</v>
      </c>
      <c r="AZ289" t="s">
        <v>74</v>
      </c>
      <c r="BA289" t="s">
        <v>74</v>
      </c>
      <c r="BB289">
        <v>25</v>
      </c>
      <c r="BC289">
        <v>33</v>
      </c>
      <c r="BD289" t="s">
        <v>74</v>
      </c>
      <c r="BE289" t="s">
        <v>2599</v>
      </c>
      <c r="BF289" t="str">
        <f>HYPERLINK("http://dx.doi.org/10.1016/0145-305X(89)90013-X","http://dx.doi.org/10.1016/0145-305X(89)90013-X")</f>
        <v>http://dx.doi.org/10.1016/0145-305X(89)90013-X</v>
      </c>
      <c r="BG289" t="s">
        <v>74</v>
      </c>
      <c r="BH289" t="s">
        <v>74</v>
      </c>
      <c r="BI289">
        <v>9</v>
      </c>
      <c r="BJ289" t="s">
        <v>2600</v>
      </c>
      <c r="BK289" t="s">
        <v>92</v>
      </c>
      <c r="BL289" t="s">
        <v>2600</v>
      </c>
      <c r="BM289" t="s">
        <v>2601</v>
      </c>
      <c r="BN289">
        <v>2767306</v>
      </c>
      <c r="BO289" t="s">
        <v>74</v>
      </c>
      <c r="BP289" t="s">
        <v>74</v>
      </c>
      <c r="BQ289" t="s">
        <v>74</v>
      </c>
      <c r="BR289" t="s">
        <v>95</v>
      </c>
      <c r="BS289" t="s">
        <v>2602</v>
      </c>
      <c r="BT289" t="str">
        <f>HYPERLINK("https%3A%2F%2Fwww.webofscience.com%2Fwos%2Fwoscc%2Ffull-record%2FWOS:A1989AC49600004","View Full Record in Web of Science")</f>
        <v>View Full Record in Web of Science</v>
      </c>
    </row>
    <row r="290" spans="1:72" x14ac:dyDescent="0.15">
      <c r="A290" t="s">
        <v>72</v>
      </c>
      <c r="B290" t="s">
        <v>2603</v>
      </c>
      <c r="C290" t="s">
        <v>74</v>
      </c>
      <c r="D290" t="s">
        <v>74</v>
      </c>
      <c r="E290" t="s">
        <v>74</v>
      </c>
      <c r="F290" t="s">
        <v>2603</v>
      </c>
      <c r="G290" t="s">
        <v>74</v>
      </c>
      <c r="H290" t="s">
        <v>74</v>
      </c>
      <c r="I290" t="s">
        <v>2604</v>
      </c>
      <c r="J290" t="s">
        <v>2605</v>
      </c>
      <c r="K290" t="s">
        <v>74</v>
      </c>
      <c r="L290" t="s">
        <v>74</v>
      </c>
      <c r="M290" t="s">
        <v>77</v>
      </c>
      <c r="N290" t="s">
        <v>78</v>
      </c>
      <c r="O290" t="s">
        <v>74</v>
      </c>
      <c r="P290" t="s">
        <v>74</v>
      </c>
      <c r="Q290" t="s">
        <v>74</v>
      </c>
      <c r="R290" t="s">
        <v>74</v>
      </c>
      <c r="S290" t="s">
        <v>74</v>
      </c>
      <c r="T290" t="s">
        <v>74</v>
      </c>
      <c r="U290" t="s">
        <v>74</v>
      </c>
      <c r="V290" t="s">
        <v>74</v>
      </c>
      <c r="W290" t="s">
        <v>74</v>
      </c>
      <c r="X290" t="s">
        <v>74</v>
      </c>
      <c r="Y290" t="s">
        <v>2606</v>
      </c>
      <c r="Z290" t="s">
        <v>74</v>
      </c>
      <c r="AA290" t="s">
        <v>74</v>
      </c>
      <c r="AB290" t="s">
        <v>74</v>
      </c>
      <c r="AC290" t="s">
        <v>74</v>
      </c>
      <c r="AD290" t="s">
        <v>74</v>
      </c>
      <c r="AE290" t="s">
        <v>74</v>
      </c>
      <c r="AF290" t="s">
        <v>74</v>
      </c>
      <c r="AG290">
        <v>27</v>
      </c>
      <c r="AH290">
        <v>8</v>
      </c>
      <c r="AI290">
        <v>8</v>
      </c>
      <c r="AJ290">
        <v>0</v>
      </c>
      <c r="AK290">
        <v>5</v>
      </c>
      <c r="AL290" t="s">
        <v>267</v>
      </c>
      <c r="AM290" t="s">
        <v>268</v>
      </c>
      <c r="AN290" t="s">
        <v>269</v>
      </c>
      <c r="AO290" t="s">
        <v>2607</v>
      </c>
      <c r="AP290" t="s">
        <v>74</v>
      </c>
      <c r="AQ290" t="s">
        <v>74</v>
      </c>
      <c r="AR290" t="s">
        <v>2608</v>
      </c>
      <c r="AS290" t="s">
        <v>2609</v>
      </c>
      <c r="AT290" t="s">
        <v>2497</v>
      </c>
      <c r="AU290">
        <v>1989</v>
      </c>
      <c r="AV290">
        <v>96</v>
      </c>
      <c r="AW290" t="s">
        <v>256</v>
      </c>
      <c r="AX290" t="s">
        <v>74</v>
      </c>
      <c r="AY290" t="s">
        <v>74</v>
      </c>
      <c r="AZ290" t="s">
        <v>74</v>
      </c>
      <c r="BA290" t="s">
        <v>74</v>
      </c>
      <c r="BB290">
        <v>229</v>
      </c>
      <c r="BC290">
        <v>234</v>
      </c>
      <c r="BD290" t="s">
        <v>74</v>
      </c>
      <c r="BE290" t="s">
        <v>2610</v>
      </c>
      <c r="BF290" t="str">
        <f>HYPERLINK("http://dx.doi.org/10.1016/0012-821X(89)90135-0","http://dx.doi.org/10.1016/0012-821X(89)90135-0")</f>
        <v>http://dx.doi.org/10.1016/0012-821X(89)90135-0</v>
      </c>
      <c r="BG290" t="s">
        <v>74</v>
      </c>
      <c r="BH290" t="s">
        <v>74</v>
      </c>
      <c r="BI290">
        <v>6</v>
      </c>
      <c r="BJ290" t="s">
        <v>288</v>
      </c>
      <c r="BK290" t="s">
        <v>92</v>
      </c>
      <c r="BL290" t="s">
        <v>288</v>
      </c>
      <c r="BM290" t="s">
        <v>2611</v>
      </c>
      <c r="BN290" t="s">
        <v>74</v>
      </c>
      <c r="BO290" t="s">
        <v>74</v>
      </c>
      <c r="BP290" t="s">
        <v>74</v>
      </c>
      <c r="BQ290" t="s">
        <v>74</v>
      </c>
      <c r="BR290" t="s">
        <v>95</v>
      </c>
      <c r="BS290" t="s">
        <v>2612</v>
      </c>
      <c r="BT290" t="str">
        <f>HYPERLINK("https%3A%2F%2Fwww.webofscience.com%2Fwos%2Fwoscc%2Ffull-record%2FWOS:A1989CJ22300018","View Full Record in Web of Science")</f>
        <v>View Full Record in Web of Science</v>
      </c>
    </row>
    <row r="291" spans="1:72" x14ac:dyDescent="0.15">
      <c r="A291" t="s">
        <v>72</v>
      </c>
      <c r="B291" t="s">
        <v>2613</v>
      </c>
      <c r="C291" t="s">
        <v>74</v>
      </c>
      <c r="D291" t="s">
        <v>74</v>
      </c>
      <c r="E291" t="s">
        <v>74</v>
      </c>
      <c r="F291" t="s">
        <v>2613</v>
      </c>
      <c r="G291" t="s">
        <v>74</v>
      </c>
      <c r="H291" t="s">
        <v>74</v>
      </c>
      <c r="I291" t="s">
        <v>2614</v>
      </c>
      <c r="J291" t="s">
        <v>76</v>
      </c>
      <c r="K291" t="s">
        <v>74</v>
      </c>
      <c r="L291" t="s">
        <v>74</v>
      </c>
      <c r="M291" t="s">
        <v>77</v>
      </c>
      <c r="N291" t="s">
        <v>78</v>
      </c>
      <c r="O291" t="s">
        <v>74</v>
      </c>
      <c r="P291" t="s">
        <v>74</v>
      </c>
      <c r="Q291" t="s">
        <v>74</v>
      </c>
      <c r="R291" t="s">
        <v>74</v>
      </c>
      <c r="S291" t="s">
        <v>74</v>
      </c>
      <c r="T291" t="s">
        <v>74</v>
      </c>
      <c r="U291" t="s">
        <v>74</v>
      </c>
      <c r="V291" t="s">
        <v>74</v>
      </c>
      <c r="W291" t="s">
        <v>74</v>
      </c>
      <c r="X291" t="s">
        <v>74</v>
      </c>
      <c r="Y291" t="s">
        <v>2615</v>
      </c>
      <c r="Z291" t="s">
        <v>74</v>
      </c>
      <c r="AA291" t="s">
        <v>74</v>
      </c>
      <c r="AB291" t="s">
        <v>74</v>
      </c>
      <c r="AC291" t="s">
        <v>74</v>
      </c>
      <c r="AD291" t="s">
        <v>74</v>
      </c>
      <c r="AE291" t="s">
        <v>74</v>
      </c>
      <c r="AF291" t="s">
        <v>74</v>
      </c>
      <c r="AG291">
        <v>11</v>
      </c>
      <c r="AH291">
        <v>20</v>
      </c>
      <c r="AI291">
        <v>21</v>
      </c>
      <c r="AJ291">
        <v>0</v>
      </c>
      <c r="AK291">
        <v>1</v>
      </c>
      <c r="AL291" t="s">
        <v>82</v>
      </c>
      <c r="AM291" t="s">
        <v>83</v>
      </c>
      <c r="AN291" t="s">
        <v>84</v>
      </c>
      <c r="AO291" t="s">
        <v>85</v>
      </c>
      <c r="AP291" t="s">
        <v>74</v>
      </c>
      <c r="AQ291" t="s">
        <v>74</v>
      </c>
      <c r="AR291" t="s">
        <v>86</v>
      </c>
      <c r="AS291" t="s">
        <v>87</v>
      </c>
      <c r="AT291" t="s">
        <v>2497</v>
      </c>
      <c r="AU291">
        <v>1989</v>
      </c>
      <c r="AV291">
        <v>16</v>
      </c>
      <c r="AW291">
        <v>12</v>
      </c>
      <c r="AX291" t="s">
        <v>74</v>
      </c>
      <c r="AY291" t="s">
        <v>74</v>
      </c>
      <c r="AZ291" t="s">
        <v>74</v>
      </c>
      <c r="BA291" t="s">
        <v>74</v>
      </c>
      <c r="BB291">
        <v>1375</v>
      </c>
      <c r="BC291">
        <v>1377</v>
      </c>
      <c r="BD291" t="s">
        <v>74</v>
      </c>
      <c r="BE291" t="s">
        <v>2616</v>
      </c>
      <c r="BF291" t="str">
        <f>HYPERLINK("http://dx.doi.org/10.1029/GL016i012p01375","http://dx.doi.org/10.1029/GL016i012p01375")</f>
        <v>http://dx.doi.org/10.1029/GL016i012p01375</v>
      </c>
      <c r="BG291" t="s">
        <v>74</v>
      </c>
      <c r="BH291" t="s">
        <v>74</v>
      </c>
      <c r="BI291">
        <v>3</v>
      </c>
      <c r="BJ291" t="s">
        <v>91</v>
      </c>
      <c r="BK291" t="s">
        <v>92</v>
      </c>
      <c r="BL291" t="s">
        <v>93</v>
      </c>
      <c r="BM291" t="s">
        <v>2617</v>
      </c>
      <c r="BN291" t="s">
        <v>74</v>
      </c>
      <c r="BO291" t="s">
        <v>74</v>
      </c>
      <c r="BP291" t="s">
        <v>74</v>
      </c>
      <c r="BQ291" t="s">
        <v>74</v>
      </c>
      <c r="BR291" t="s">
        <v>95</v>
      </c>
      <c r="BS291" t="s">
        <v>2618</v>
      </c>
      <c r="BT291" t="str">
        <f>HYPERLINK("https%3A%2F%2Fwww.webofscience.com%2Fwos%2Fwoscc%2Ffull-record%2FWOS:A1989CE18000006","View Full Record in Web of Science")</f>
        <v>View Full Record in Web of Science</v>
      </c>
    </row>
    <row r="292" spans="1:72" x14ac:dyDescent="0.15">
      <c r="A292" t="s">
        <v>72</v>
      </c>
      <c r="B292" t="s">
        <v>2619</v>
      </c>
      <c r="C292" t="s">
        <v>74</v>
      </c>
      <c r="D292" t="s">
        <v>74</v>
      </c>
      <c r="E292" t="s">
        <v>74</v>
      </c>
      <c r="F292" t="s">
        <v>2619</v>
      </c>
      <c r="G292" t="s">
        <v>74</v>
      </c>
      <c r="H292" t="s">
        <v>74</v>
      </c>
      <c r="I292" t="s">
        <v>2620</v>
      </c>
      <c r="J292" t="s">
        <v>76</v>
      </c>
      <c r="K292" t="s">
        <v>74</v>
      </c>
      <c r="L292" t="s">
        <v>74</v>
      </c>
      <c r="M292" t="s">
        <v>77</v>
      </c>
      <c r="N292" t="s">
        <v>78</v>
      </c>
      <c r="O292" t="s">
        <v>74</v>
      </c>
      <c r="P292" t="s">
        <v>74</v>
      </c>
      <c r="Q292" t="s">
        <v>74</v>
      </c>
      <c r="R292" t="s">
        <v>74</v>
      </c>
      <c r="S292" t="s">
        <v>74</v>
      </c>
      <c r="T292" t="s">
        <v>74</v>
      </c>
      <c r="U292" t="s">
        <v>74</v>
      </c>
      <c r="V292" t="s">
        <v>74</v>
      </c>
      <c r="W292" t="s">
        <v>74</v>
      </c>
      <c r="X292" t="s">
        <v>74</v>
      </c>
      <c r="Y292" t="s">
        <v>2621</v>
      </c>
      <c r="Z292" t="s">
        <v>74</v>
      </c>
      <c r="AA292" t="s">
        <v>74</v>
      </c>
      <c r="AB292" t="s">
        <v>74</v>
      </c>
      <c r="AC292" t="s">
        <v>74</v>
      </c>
      <c r="AD292" t="s">
        <v>74</v>
      </c>
      <c r="AE292" t="s">
        <v>74</v>
      </c>
      <c r="AF292" t="s">
        <v>74</v>
      </c>
      <c r="AG292">
        <v>10</v>
      </c>
      <c r="AH292">
        <v>16</v>
      </c>
      <c r="AI292">
        <v>16</v>
      </c>
      <c r="AJ292">
        <v>0</v>
      </c>
      <c r="AK292">
        <v>2</v>
      </c>
      <c r="AL292" t="s">
        <v>82</v>
      </c>
      <c r="AM292" t="s">
        <v>83</v>
      </c>
      <c r="AN292" t="s">
        <v>84</v>
      </c>
      <c r="AO292" t="s">
        <v>85</v>
      </c>
      <c r="AP292" t="s">
        <v>74</v>
      </c>
      <c r="AQ292" t="s">
        <v>74</v>
      </c>
      <c r="AR292" t="s">
        <v>86</v>
      </c>
      <c r="AS292" t="s">
        <v>87</v>
      </c>
      <c r="AT292" t="s">
        <v>2497</v>
      </c>
      <c r="AU292">
        <v>1989</v>
      </c>
      <c r="AV292">
        <v>16</v>
      </c>
      <c r="AW292">
        <v>12</v>
      </c>
      <c r="AX292" t="s">
        <v>74</v>
      </c>
      <c r="AY292" t="s">
        <v>74</v>
      </c>
      <c r="AZ292" t="s">
        <v>74</v>
      </c>
      <c r="BA292" t="s">
        <v>74</v>
      </c>
      <c r="BB292">
        <v>1429</v>
      </c>
      <c r="BC292">
        <v>1432</v>
      </c>
      <c r="BD292" t="s">
        <v>74</v>
      </c>
      <c r="BE292" t="s">
        <v>2622</v>
      </c>
      <c r="BF292" t="str">
        <f>HYPERLINK("http://dx.doi.org/10.1029/GL016i012p01429","http://dx.doi.org/10.1029/GL016i012p01429")</f>
        <v>http://dx.doi.org/10.1029/GL016i012p01429</v>
      </c>
      <c r="BG292" t="s">
        <v>74</v>
      </c>
      <c r="BH292" t="s">
        <v>74</v>
      </c>
      <c r="BI292">
        <v>4</v>
      </c>
      <c r="BJ292" t="s">
        <v>91</v>
      </c>
      <c r="BK292" t="s">
        <v>92</v>
      </c>
      <c r="BL292" t="s">
        <v>93</v>
      </c>
      <c r="BM292" t="s">
        <v>2617</v>
      </c>
      <c r="BN292" t="s">
        <v>74</v>
      </c>
      <c r="BO292" t="s">
        <v>74</v>
      </c>
      <c r="BP292" t="s">
        <v>74</v>
      </c>
      <c r="BQ292" t="s">
        <v>74</v>
      </c>
      <c r="BR292" t="s">
        <v>95</v>
      </c>
      <c r="BS292" t="s">
        <v>2623</v>
      </c>
      <c r="BT292" t="str">
        <f>HYPERLINK("https%3A%2F%2Fwww.webofscience.com%2Fwos%2Fwoscc%2Ffull-record%2FWOS:A1989CE18000020","View Full Record in Web of Science")</f>
        <v>View Full Record in Web of Science</v>
      </c>
    </row>
    <row r="293" spans="1:72" x14ac:dyDescent="0.15">
      <c r="A293" t="s">
        <v>72</v>
      </c>
      <c r="B293" t="s">
        <v>2624</v>
      </c>
      <c r="C293" t="s">
        <v>74</v>
      </c>
      <c r="D293" t="s">
        <v>74</v>
      </c>
      <c r="E293" t="s">
        <v>74</v>
      </c>
      <c r="F293" t="s">
        <v>2625</v>
      </c>
      <c r="G293" t="s">
        <v>74</v>
      </c>
      <c r="H293" t="s">
        <v>74</v>
      </c>
      <c r="I293" t="s">
        <v>2626</v>
      </c>
      <c r="J293" t="s">
        <v>109</v>
      </c>
      <c r="K293" t="s">
        <v>74</v>
      </c>
      <c r="L293" t="s">
        <v>74</v>
      </c>
      <c r="M293" t="s">
        <v>77</v>
      </c>
      <c r="N293" t="s">
        <v>78</v>
      </c>
      <c r="O293" t="s">
        <v>74</v>
      </c>
      <c r="P293" t="s">
        <v>74</v>
      </c>
      <c r="Q293" t="s">
        <v>74</v>
      </c>
      <c r="R293" t="s">
        <v>74</v>
      </c>
      <c r="S293" t="s">
        <v>74</v>
      </c>
      <c r="T293" t="s">
        <v>74</v>
      </c>
      <c r="U293" t="s">
        <v>74</v>
      </c>
      <c r="V293" t="s">
        <v>2627</v>
      </c>
      <c r="W293" t="s">
        <v>2628</v>
      </c>
      <c r="X293" t="s">
        <v>74</v>
      </c>
      <c r="Y293" t="s">
        <v>2629</v>
      </c>
      <c r="Z293" t="s">
        <v>74</v>
      </c>
      <c r="AA293" t="s">
        <v>2630</v>
      </c>
      <c r="AB293" t="s">
        <v>2631</v>
      </c>
      <c r="AC293" t="s">
        <v>2632</v>
      </c>
      <c r="AD293" t="s">
        <v>2633</v>
      </c>
      <c r="AE293" t="s">
        <v>2634</v>
      </c>
      <c r="AF293" t="s">
        <v>74</v>
      </c>
      <c r="AG293">
        <v>116</v>
      </c>
      <c r="AH293">
        <v>51</v>
      </c>
      <c r="AI293">
        <v>62</v>
      </c>
      <c r="AJ293">
        <v>2</v>
      </c>
      <c r="AK293">
        <v>15</v>
      </c>
      <c r="AL293" t="s">
        <v>82</v>
      </c>
      <c r="AM293" t="s">
        <v>83</v>
      </c>
      <c r="AN293" t="s">
        <v>114</v>
      </c>
      <c r="AO293" t="s">
        <v>115</v>
      </c>
      <c r="AP293" t="s">
        <v>116</v>
      </c>
      <c r="AQ293" t="s">
        <v>74</v>
      </c>
      <c r="AR293" t="s">
        <v>117</v>
      </c>
      <c r="AS293" t="s">
        <v>118</v>
      </c>
      <c r="AT293" t="s">
        <v>2497</v>
      </c>
      <c r="AU293">
        <v>1989</v>
      </c>
      <c r="AV293">
        <v>3</v>
      </c>
      <c r="AW293">
        <v>4</v>
      </c>
      <c r="AX293" t="s">
        <v>74</v>
      </c>
      <c r="AY293" t="s">
        <v>74</v>
      </c>
      <c r="AZ293" t="s">
        <v>74</v>
      </c>
      <c r="BA293" t="s">
        <v>74</v>
      </c>
      <c r="BB293">
        <v>393</v>
      </c>
      <c r="BC293">
        <v>411</v>
      </c>
      <c r="BD293" t="s">
        <v>74</v>
      </c>
      <c r="BE293" t="s">
        <v>2635</v>
      </c>
      <c r="BF293" t="str">
        <f>HYPERLINK("http://dx.doi.org/10.1029/GB003i004p00393","http://dx.doi.org/10.1029/GB003i004p00393")</f>
        <v>http://dx.doi.org/10.1029/GB003i004p00393</v>
      </c>
      <c r="BG293" t="s">
        <v>74</v>
      </c>
      <c r="BH293" t="s">
        <v>74</v>
      </c>
      <c r="BI293">
        <v>19</v>
      </c>
      <c r="BJ293" t="s">
        <v>120</v>
      </c>
      <c r="BK293" t="s">
        <v>92</v>
      </c>
      <c r="BL293" t="s">
        <v>121</v>
      </c>
      <c r="BM293" t="s">
        <v>2636</v>
      </c>
      <c r="BN293" t="s">
        <v>74</v>
      </c>
      <c r="BO293" t="s">
        <v>74</v>
      </c>
      <c r="BP293" t="s">
        <v>74</v>
      </c>
      <c r="BQ293" t="s">
        <v>74</v>
      </c>
      <c r="BR293" t="s">
        <v>95</v>
      </c>
      <c r="BS293" t="s">
        <v>2637</v>
      </c>
      <c r="BT293" t="str">
        <f>HYPERLINK("https%3A%2F%2Fwww.webofscience.com%2Fwos%2Fwoscc%2Ffull-record%2FWOS:000211480500009","View Full Record in Web of Science")</f>
        <v>View Full Record in Web of Science</v>
      </c>
    </row>
    <row r="294" spans="1:72" x14ac:dyDescent="0.15">
      <c r="A294" t="s">
        <v>72</v>
      </c>
      <c r="B294" t="s">
        <v>2638</v>
      </c>
      <c r="C294" t="s">
        <v>74</v>
      </c>
      <c r="D294" t="s">
        <v>74</v>
      </c>
      <c r="E294" t="s">
        <v>74</v>
      </c>
      <c r="F294" t="s">
        <v>2638</v>
      </c>
      <c r="G294" t="s">
        <v>74</v>
      </c>
      <c r="H294" t="s">
        <v>74</v>
      </c>
      <c r="I294" t="s">
        <v>2639</v>
      </c>
      <c r="J294" t="s">
        <v>280</v>
      </c>
      <c r="K294" t="s">
        <v>74</v>
      </c>
      <c r="L294" t="s">
        <v>74</v>
      </c>
      <c r="M294" t="s">
        <v>77</v>
      </c>
      <c r="N294" t="s">
        <v>52</v>
      </c>
      <c r="O294" t="s">
        <v>74</v>
      </c>
      <c r="P294" t="s">
        <v>74</v>
      </c>
      <c r="Q294" t="s">
        <v>74</v>
      </c>
      <c r="R294" t="s">
        <v>74</v>
      </c>
      <c r="S294" t="s">
        <v>74</v>
      </c>
      <c r="T294" t="s">
        <v>74</v>
      </c>
      <c r="U294" t="s">
        <v>74</v>
      </c>
      <c r="V294" t="s">
        <v>74</v>
      </c>
      <c r="W294" t="s">
        <v>2640</v>
      </c>
      <c r="X294" t="s">
        <v>2641</v>
      </c>
      <c r="Y294" t="s">
        <v>74</v>
      </c>
      <c r="Z294" t="s">
        <v>74</v>
      </c>
      <c r="AA294" t="s">
        <v>74</v>
      </c>
      <c r="AB294" t="s">
        <v>74</v>
      </c>
      <c r="AC294" t="s">
        <v>74</v>
      </c>
      <c r="AD294" t="s">
        <v>74</v>
      </c>
      <c r="AE294" t="s">
        <v>74</v>
      </c>
      <c r="AF294" t="s">
        <v>74</v>
      </c>
      <c r="AG294">
        <v>7</v>
      </c>
      <c r="AH294">
        <v>6</v>
      </c>
      <c r="AI294">
        <v>6</v>
      </c>
      <c r="AJ294">
        <v>0</v>
      </c>
      <c r="AK294">
        <v>1</v>
      </c>
      <c r="AL294" t="s">
        <v>282</v>
      </c>
      <c r="AM294" t="s">
        <v>283</v>
      </c>
      <c r="AN294" t="s">
        <v>284</v>
      </c>
      <c r="AO294" t="s">
        <v>285</v>
      </c>
      <c r="AP294" t="s">
        <v>74</v>
      </c>
      <c r="AQ294" t="s">
        <v>74</v>
      </c>
      <c r="AR294" t="s">
        <v>280</v>
      </c>
      <c r="AS294" t="s">
        <v>286</v>
      </c>
      <c r="AT294" t="s">
        <v>2497</v>
      </c>
      <c r="AU294">
        <v>1989</v>
      </c>
      <c r="AV294">
        <v>24</v>
      </c>
      <c r="AW294">
        <v>4</v>
      </c>
      <c r="AX294" t="s">
        <v>74</v>
      </c>
      <c r="AY294" t="s">
        <v>74</v>
      </c>
      <c r="AZ294" t="s">
        <v>74</v>
      </c>
      <c r="BA294" t="s">
        <v>74</v>
      </c>
      <c r="BB294">
        <v>274</v>
      </c>
      <c r="BC294">
        <v>275</v>
      </c>
      <c r="BD294" t="s">
        <v>74</v>
      </c>
      <c r="BE294" t="s">
        <v>74</v>
      </c>
      <c r="BF294" t="s">
        <v>74</v>
      </c>
      <c r="BG294" t="s">
        <v>74</v>
      </c>
      <c r="BH294" t="s">
        <v>74</v>
      </c>
      <c r="BI294">
        <v>2</v>
      </c>
      <c r="BJ294" t="s">
        <v>288</v>
      </c>
      <c r="BK294" t="s">
        <v>92</v>
      </c>
      <c r="BL294" t="s">
        <v>288</v>
      </c>
      <c r="BM294" t="s">
        <v>2642</v>
      </c>
      <c r="BN294" t="s">
        <v>74</v>
      </c>
      <c r="BO294" t="s">
        <v>74</v>
      </c>
      <c r="BP294" t="s">
        <v>74</v>
      </c>
      <c r="BQ294" t="s">
        <v>74</v>
      </c>
      <c r="BR294" t="s">
        <v>95</v>
      </c>
      <c r="BS294" t="s">
        <v>2643</v>
      </c>
      <c r="BT294" t="str">
        <f>HYPERLINK("https%3A%2F%2Fwww.webofscience.com%2Fwos%2Fwoscc%2Ffull-record%2FWOS:A1989CJ69700085","View Full Record in Web of Science")</f>
        <v>View Full Record in Web of Science</v>
      </c>
    </row>
    <row r="295" spans="1:72" x14ac:dyDescent="0.15">
      <c r="A295" t="s">
        <v>72</v>
      </c>
      <c r="B295" t="s">
        <v>2644</v>
      </c>
      <c r="C295" t="s">
        <v>74</v>
      </c>
      <c r="D295" t="s">
        <v>74</v>
      </c>
      <c r="E295" t="s">
        <v>74</v>
      </c>
      <c r="F295" t="s">
        <v>2644</v>
      </c>
      <c r="G295" t="s">
        <v>74</v>
      </c>
      <c r="H295" t="s">
        <v>74</v>
      </c>
      <c r="I295" t="s">
        <v>2645</v>
      </c>
      <c r="J295" t="s">
        <v>280</v>
      </c>
      <c r="K295" t="s">
        <v>74</v>
      </c>
      <c r="L295" t="s">
        <v>74</v>
      </c>
      <c r="M295" t="s">
        <v>77</v>
      </c>
      <c r="N295" t="s">
        <v>52</v>
      </c>
      <c r="O295" t="s">
        <v>74</v>
      </c>
      <c r="P295" t="s">
        <v>74</v>
      </c>
      <c r="Q295" t="s">
        <v>74</v>
      </c>
      <c r="R295" t="s">
        <v>74</v>
      </c>
      <c r="S295" t="s">
        <v>74</v>
      </c>
      <c r="T295" t="s">
        <v>74</v>
      </c>
      <c r="U295" t="s">
        <v>74</v>
      </c>
      <c r="V295" t="s">
        <v>74</v>
      </c>
      <c r="W295" t="s">
        <v>2646</v>
      </c>
      <c r="X295" t="s">
        <v>2647</v>
      </c>
      <c r="Y295" t="s">
        <v>74</v>
      </c>
      <c r="Z295" t="s">
        <v>74</v>
      </c>
      <c r="AA295" t="s">
        <v>2648</v>
      </c>
      <c r="AB295" t="s">
        <v>74</v>
      </c>
      <c r="AC295" t="s">
        <v>74</v>
      </c>
      <c r="AD295" t="s">
        <v>74</v>
      </c>
      <c r="AE295" t="s">
        <v>74</v>
      </c>
      <c r="AF295" t="s">
        <v>74</v>
      </c>
      <c r="AG295">
        <v>0</v>
      </c>
      <c r="AH295">
        <v>2</v>
      </c>
      <c r="AI295">
        <v>2</v>
      </c>
      <c r="AJ295">
        <v>0</v>
      </c>
      <c r="AK295">
        <v>0</v>
      </c>
      <c r="AL295" t="s">
        <v>282</v>
      </c>
      <c r="AM295" t="s">
        <v>283</v>
      </c>
      <c r="AN295" t="s">
        <v>284</v>
      </c>
      <c r="AO295" t="s">
        <v>285</v>
      </c>
      <c r="AP295" t="s">
        <v>74</v>
      </c>
      <c r="AQ295" t="s">
        <v>74</v>
      </c>
      <c r="AR295" t="s">
        <v>280</v>
      </c>
      <c r="AS295" t="s">
        <v>286</v>
      </c>
      <c r="AT295" t="s">
        <v>2497</v>
      </c>
      <c r="AU295">
        <v>1989</v>
      </c>
      <c r="AV295">
        <v>24</v>
      </c>
      <c r="AW295">
        <v>4</v>
      </c>
      <c r="AX295" t="s">
        <v>74</v>
      </c>
      <c r="AY295" t="s">
        <v>74</v>
      </c>
      <c r="AZ295" t="s">
        <v>74</v>
      </c>
      <c r="BA295" t="s">
        <v>74</v>
      </c>
      <c r="BB295">
        <v>304</v>
      </c>
      <c r="BC295">
        <v>305</v>
      </c>
      <c r="BD295" t="s">
        <v>74</v>
      </c>
      <c r="BE295" t="s">
        <v>74</v>
      </c>
      <c r="BF295" t="s">
        <v>74</v>
      </c>
      <c r="BG295" t="s">
        <v>74</v>
      </c>
      <c r="BH295" t="s">
        <v>74</v>
      </c>
      <c r="BI295">
        <v>2</v>
      </c>
      <c r="BJ295" t="s">
        <v>288</v>
      </c>
      <c r="BK295" t="s">
        <v>92</v>
      </c>
      <c r="BL295" t="s">
        <v>288</v>
      </c>
      <c r="BM295" t="s">
        <v>2642</v>
      </c>
      <c r="BN295" t="s">
        <v>74</v>
      </c>
      <c r="BO295" t="s">
        <v>74</v>
      </c>
      <c r="BP295" t="s">
        <v>74</v>
      </c>
      <c r="BQ295" t="s">
        <v>74</v>
      </c>
      <c r="BR295" t="s">
        <v>95</v>
      </c>
      <c r="BS295" t="s">
        <v>2649</v>
      </c>
      <c r="BT295" t="str">
        <f>HYPERLINK("https%3A%2F%2Fwww.webofscience.com%2Fwos%2Fwoscc%2Ffull-record%2FWOS:A1989CJ69700165","View Full Record in Web of Science")</f>
        <v>View Full Record in Web of Science</v>
      </c>
    </row>
    <row r="296" spans="1:72" x14ac:dyDescent="0.15">
      <c r="A296" t="s">
        <v>72</v>
      </c>
      <c r="B296" t="s">
        <v>2650</v>
      </c>
      <c r="C296" t="s">
        <v>74</v>
      </c>
      <c r="D296" t="s">
        <v>74</v>
      </c>
      <c r="E296" t="s">
        <v>74</v>
      </c>
      <c r="F296" t="s">
        <v>2650</v>
      </c>
      <c r="G296" t="s">
        <v>74</v>
      </c>
      <c r="H296" t="s">
        <v>74</v>
      </c>
      <c r="I296" t="s">
        <v>2651</v>
      </c>
      <c r="J296" t="s">
        <v>280</v>
      </c>
      <c r="K296" t="s">
        <v>74</v>
      </c>
      <c r="L296" t="s">
        <v>74</v>
      </c>
      <c r="M296" t="s">
        <v>77</v>
      </c>
      <c r="N296" t="s">
        <v>52</v>
      </c>
      <c r="O296" t="s">
        <v>74</v>
      </c>
      <c r="P296" t="s">
        <v>74</v>
      </c>
      <c r="Q296" t="s">
        <v>74</v>
      </c>
      <c r="R296" t="s">
        <v>74</v>
      </c>
      <c r="S296" t="s">
        <v>74</v>
      </c>
      <c r="T296" t="s">
        <v>74</v>
      </c>
      <c r="U296" t="s">
        <v>74</v>
      </c>
      <c r="V296" t="s">
        <v>74</v>
      </c>
      <c r="W296" t="s">
        <v>2652</v>
      </c>
      <c r="X296" t="s">
        <v>2653</v>
      </c>
      <c r="Y296" t="s">
        <v>74</v>
      </c>
      <c r="Z296" t="s">
        <v>74</v>
      </c>
      <c r="AA296" t="s">
        <v>74</v>
      </c>
      <c r="AB296" t="s">
        <v>74</v>
      </c>
      <c r="AC296" t="s">
        <v>74</v>
      </c>
      <c r="AD296" t="s">
        <v>74</v>
      </c>
      <c r="AE296" t="s">
        <v>74</v>
      </c>
      <c r="AF296" t="s">
        <v>74</v>
      </c>
      <c r="AG296">
        <v>4</v>
      </c>
      <c r="AH296">
        <v>2</v>
      </c>
      <c r="AI296">
        <v>2</v>
      </c>
      <c r="AJ296">
        <v>0</v>
      </c>
      <c r="AK296">
        <v>0</v>
      </c>
      <c r="AL296" t="s">
        <v>282</v>
      </c>
      <c r="AM296" t="s">
        <v>283</v>
      </c>
      <c r="AN296" t="s">
        <v>284</v>
      </c>
      <c r="AO296" t="s">
        <v>285</v>
      </c>
      <c r="AP296" t="s">
        <v>74</v>
      </c>
      <c r="AQ296" t="s">
        <v>74</v>
      </c>
      <c r="AR296" t="s">
        <v>280</v>
      </c>
      <c r="AS296" t="s">
        <v>286</v>
      </c>
      <c r="AT296" t="s">
        <v>2497</v>
      </c>
      <c r="AU296">
        <v>1989</v>
      </c>
      <c r="AV296">
        <v>24</v>
      </c>
      <c r="AW296">
        <v>4</v>
      </c>
      <c r="AX296" t="s">
        <v>74</v>
      </c>
      <c r="AY296" t="s">
        <v>74</v>
      </c>
      <c r="AZ296" t="s">
        <v>74</v>
      </c>
      <c r="BA296" t="s">
        <v>74</v>
      </c>
      <c r="BB296">
        <v>312</v>
      </c>
      <c r="BC296">
        <v>312</v>
      </c>
      <c r="BD296" t="s">
        <v>74</v>
      </c>
      <c r="BE296" t="s">
        <v>74</v>
      </c>
      <c r="BF296" t="s">
        <v>74</v>
      </c>
      <c r="BG296" t="s">
        <v>74</v>
      </c>
      <c r="BH296" t="s">
        <v>74</v>
      </c>
      <c r="BI296">
        <v>1</v>
      </c>
      <c r="BJ296" t="s">
        <v>288</v>
      </c>
      <c r="BK296" t="s">
        <v>92</v>
      </c>
      <c r="BL296" t="s">
        <v>288</v>
      </c>
      <c r="BM296" t="s">
        <v>2642</v>
      </c>
      <c r="BN296" t="s">
        <v>74</v>
      </c>
      <c r="BO296" t="s">
        <v>74</v>
      </c>
      <c r="BP296" t="s">
        <v>74</v>
      </c>
      <c r="BQ296" t="s">
        <v>74</v>
      </c>
      <c r="BR296" t="s">
        <v>95</v>
      </c>
      <c r="BS296" t="s">
        <v>2654</v>
      </c>
      <c r="BT296" t="str">
        <f>HYPERLINK("https%3A%2F%2Fwww.webofscience.com%2Fwos%2Fwoscc%2Ffull-record%2FWOS:A1989CJ69700187","View Full Record in Web of Science")</f>
        <v>View Full Record in Web of Science</v>
      </c>
    </row>
    <row r="297" spans="1:72" x14ac:dyDescent="0.15">
      <c r="A297" t="s">
        <v>72</v>
      </c>
      <c r="B297" t="s">
        <v>2655</v>
      </c>
      <c r="C297" t="s">
        <v>74</v>
      </c>
      <c r="D297" t="s">
        <v>74</v>
      </c>
      <c r="E297" t="s">
        <v>74</v>
      </c>
      <c r="F297" t="s">
        <v>2655</v>
      </c>
      <c r="G297" t="s">
        <v>74</v>
      </c>
      <c r="H297" t="s">
        <v>74</v>
      </c>
      <c r="I297" t="s">
        <v>2656</v>
      </c>
      <c r="J297" t="s">
        <v>280</v>
      </c>
      <c r="K297" t="s">
        <v>74</v>
      </c>
      <c r="L297" t="s">
        <v>74</v>
      </c>
      <c r="M297" t="s">
        <v>77</v>
      </c>
      <c r="N297" t="s">
        <v>52</v>
      </c>
      <c r="O297" t="s">
        <v>74</v>
      </c>
      <c r="P297" t="s">
        <v>74</v>
      </c>
      <c r="Q297" t="s">
        <v>74</v>
      </c>
      <c r="R297" t="s">
        <v>74</v>
      </c>
      <c r="S297" t="s">
        <v>74</v>
      </c>
      <c r="T297" t="s">
        <v>74</v>
      </c>
      <c r="U297" t="s">
        <v>74</v>
      </c>
      <c r="V297" t="s">
        <v>74</v>
      </c>
      <c r="W297" t="s">
        <v>2657</v>
      </c>
      <c r="X297" t="s">
        <v>2658</v>
      </c>
      <c r="Y297" t="s">
        <v>74</v>
      </c>
      <c r="Z297" t="s">
        <v>74</v>
      </c>
      <c r="AA297" t="s">
        <v>74</v>
      </c>
      <c r="AB297" t="s">
        <v>74</v>
      </c>
      <c r="AC297" t="s">
        <v>74</v>
      </c>
      <c r="AD297" t="s">
        <v>74</v>
      </c>
      <c r="AE297" t="s">
        <v>74</v>
      </c>
      <c r="AF297" t="s">
        <v>74</v>
      </c>
      <c r="AG297">
        <v>1</v>
      </c>
      <c r="AH297">
        <v>2</v>
      </c>
      <c r="AI297">
        <v>2</v>
      </c>
      <c r="AJ297">
        <v>0</v>
      </c>
      <c r="AK297">
        <v>0</v>
      </c>
      <c r="AL297" t="s">
        <v>282</v>
      </c>
      <c r="AM297" t="s">
        <v>283</v>
      </c>
      <c r="AN297" t="s">
        <v>284</v>
      </c>
      <c r="AO297" t="s">
        <v>285</v>
      </c>
      <c r="AP297" t="s">
        <v>74</v>
      </c>
      <c r="AQ297" t="s">
        <v>74</v>
      </c>
      <c r="AR297" t="s">
        <v>280</v>
      </c>
      <c r="AS297" t="s">
        <v>286</v>
      </c>
      <c r="AT297" t="s">
        <v>2497</v>
      </c>
      <c r="AU297">
        <v>1989</v>
      </c>
      <c r="AV297">
        <v>24</v>
      </c>
      <c r="AW297">
        <v>4</v>
      </c>
      <c r="AX297" t="s">
        <v>74</v>
      </c>
      <c r="AY297" t="s">
        <v>74</v>
      </c>
      <c r="AZ297" t="s">
        <v>74</v>
      </c>
      <c r="BA297" t="s">
        <v>74</v>
      </c>
      <c r="BB297">
        <v>313</v>
      </c>
      <c r="BC297">
        <v>314</v>
      </c>
      <c r="BD297" t="s">
        <v>74</v>
      </c>
      <c r="BE297" t="s">
        <v>74</v>
      </c>
      <c r="BF297" t="s">
        <v>74</v>
      </c>
      <c r="BG297" t="s">
        <v>74</v>
      </c>
      <c r="BH297" t="s">
        <v>74</v>
      </c>
      <c r="BI297">
        <v>2</v>
      </c>
      <c r="BJ297" t="s">
        <v>288</v>
      </c>
      <c r="BK297" t="s">
        <v>92</v>
      </c>
      <c r="BL297" t="s">
        <v>288</v>
      </c>
      <c r="BM297" t="s">
        <v>2642</v>
      </c>
      <c r="BN297" t="s">
        <v>74</v>
      </c>
      <c r="BO297" t="s">
        <v>74</v>
      </c>
      <c r="BP297" t="s">
        <v>74</v>
      </c>
      <c r="BQ297" t="s">
        <v>74</v>
      </c>
      <c r="BR297" t="s">
        <v>95</v>
      </c>
      <c r="BS297" t="s">
        <v>2659</v>
      </c>
      <c r="BT297" t="str">
        <f>HYPERLINK("https%3A%2F%2Fwww.webofscience.com%2Fwos%2Fwoscc%2Ffull-record%2FWOS:A1989CJ69700192","View Full Record in Web of Science")</f>
        <v>View Full Record in Web of Science</v>
      </c>
    </row>
    <row r="298" spans="1:72" x14ac:dyDescent="0.15">
      <c r="A298" t="s">
        <v>72</v>
      </c>
      <c r="B298" t="s">
        <v>2660</v>
      </c>
      <c r="C298" t="s">
        <v>74</v>
      </c>
      <c r="D298" t="s">
        <v>74</v>
      </c>
      <c r="E298" t="s">
        <v>74</v>
      </c>
      <c r="F298" t="s">
        <v>2660</v>
      </c>
      <c r="G298" t="s">
        <v>74</v>
      </c>
      <c r="H298" t="s">
        <v>74</v>
      </c>
      <c r="I298" t="s">
        <v>2661</v>
      </c>
      <c r="J298" t="s">
        <v>280</v>
      </c>
      <c r="K298" t="s">
        <v>74</v>
      </c>
      <c r="L298" t="s">
        <v>74</v>
      </c>
      <c r="M298" t="s">
        <v>77</v>
      </c>
      <c r="N298" t="s">
        <v>52</v>
      </c>
      <c r="O298" t="s">
        <v>74</v>
      </c>
      <c r="P298" t="s">
        <v>74</v>
      </c>
      <c r="Q298" t="s">
        <v>74</v>
      </c>
      <c r="R298" t="s">
        <v>74</v>
      </c>
      <c r="S298" t="s">
        <v>74</v>
      </c>
      <c r="T298" t="s">
        <v>74</v>
      </c>
      <c r="U298" t="s">
        <v>74</v>
      </c>
      <c r="V298" t="s">
        <v>74</v>
      </c>
      <c r="W298" t="s">
        <v>2662</v>
      </c>
      <c r="X298" t="s">
        <v>2658</v>
      </c>
      <c r="Y298" t="s">
        <v>74</v>
      </c>
      <c r="Z298" t="s">
        <v>74</v>
      </c>
      <c r="AA298" t="s">
        <v>74</v>
      </c>
      <c r="AB298" t="s">
        <v>74</v>
      </c>
      <c r="AC298" t="s">
        <v>74</v>
      </c>
      <c r="AD298" t="s">
        <v>74</v>
      </c>
      <c r="AE298" t="s">
        <v>74</v>
      </c>
      <c r="AF298" t="s">
        <v>74</v>
      </c>
      <c r="AG298">
        <v>8</v>
      </c>
      <c r="AH298">
        <v>0</v>
      </c>
      <c r="AI298">
        <v>0</v>
      </c>
      <c r="AJ298">
        <v>0</v>
      </c>
      <c r="AK298">
        <v>0</v>
      </c>
      <c r="AL298" t="s">
        <v>282</v>
      </c>
      <c r="AM298" t="s">
        <v>283</v>
      </c>
      <c r="AN298" t="s">
        <v>284</v>
      </c>
      <c r="AO298" t="s">
        <v>285</v>
      </c>
      <c r="AP298" t="s">
        <v>74</v>
      </c>
      <c r="AQ298" t="s">
        <v>74</v>
      </c>
      <c r="AR298" t="s">
        <v>280</v>
      </c>
      <c r="AS298" t="s">
        <v>286</v>
      </c>
      <c r="AT298" t="s">
        <v>2497</v>
      </c>
      <c r="AU298">
        <v>1989</v>
      </c>
      <c r="AV298">
        <v>24</v>
      </c>
      <c r="AW298">
        <v>4</v>
      </c>
      <c r="AX298" t="s">
        <v>74</v>
      </c>
      <c r="AY298" t="s">
        <v>74</v>
      </c>
      <c r="AZ298" t="s">
        <v>74</v>
      </c>
      <c r="BA298" t="s">
        <v>74</v>
      </c>
      <c r="BB298">
        <v>323</v>
      </c>
      <c r="BC298">
        <v>323</v>
      </c>
      <c r="BD298" t="s">
        <v>74</v>
      </c>
      <c r="BE298" t="s">
        <v>74</v>
      </c>
      <c r="BF298" t="s">
        <v>74</v>
      </c>
      <c r="BG298" t="s">
        <v>74</v>
      </c>
      <c r="BH298" t="s">
        <v>74</v>
      </c>
      <c r="BI298">
        <v>1</v>
      </c>
      <c r="BJ298" t="s">
        <v>288</v>
      </c>
      <c r="BK298" t="s">
        <v>92</v>
      </c>
      <c r="BL298" t="s">
        <v>288</v>
      </c>
      <c r="BM298" t="s">
        <v>2642</v>
      </c>
      <c r="BN298" t="s">
        <v>74</v>
      </c>
      <c r="BO298" t="s">
        <v>74</v>
      </c>
      <c r="BP298" t="s">
        <v>74</v>
      </c>
      <c r="BQ298" t="s">
        <v>74</v>
      </c>
      <c r="BR298" t="s">
        <v>95</v>
      </c>
      <c r="BS298" t="s">
        <v>2663</v>
      </c>
      <c r="BT298" t="str">
        <f>HYPERLINK("https%3A%2F%2Fwww.webofscience.com%2Fwos%2Fwoscc%2Ffull-record%2FWOS:A1989CJ69700218","View Full Record in Web of Science")</f>
        <v>View Full Record in Web of Science</v>
      </c>
    </row>
    <row r="299" spans="1:72" x14ac:dyDescent="0.15">
      <c r="A299" t="s">
        <v>72</v>
      </c>
      <c r="B299" t="s">
        <v>2664</v>
      </c>
      <c r="C299" t="s">
        <v>74</v>
      </c>
      <c r="D299" t="s">
        <v>74</v>
      </c>
      <c r="E299" t="s">
        <v>74</v>
      </c>
      <c r="F299" t="s">
        <v>2664</v>
      </c>
      <c r="G299" t="s">
        <v>74</v>
      </c>
      <c r="H299" t="s">
        <v>74</v>
      </c>
      <c r="I299" t="s">
        <v>2665</v>
      </c>
      <c r="J299" t="s">
        <v>280</v>
      </c>
      <c r="K299" t="s">
        <v>74</v>
      </c>
      <c r="L299" t="s">
        <v>74</v>
      </c>
      <c r="M299" t="s">
        <v>77</v>
      </c>
      <c r="N299" t="s">
        <v>52</v>
      </c>
      <c r="O299" t="s">
        <v>74</v>
      </c>
      <c r="P299" t="s">
        <v>74</v>
      </c>
      <c r="Q299" t="s">
        <v>74</v>
      </c>
      <c r="R299" t="s">
        <v>74</v>
      </c>
      <c r="S299" t="s">
        <v>74</v>
      </c>
      <c r="T299" t="s">
        <v>74</v>
      </c>
      <c r="U299" t="s">
        <v>74</v>
      </c>
      <c r="V299" t="s">
        <v>74</v>
      </c>
      <c r="W299" t="s">
        <v>2666</v>
      </c>
      <c r="X299" t="s">
        <v>2667</v>
      </c>
      <c r="Y299" t="s">
        <v>74</v>
      </c>
      <c r="Z299" t="s">
        <v>74</v>
      </c>
      <c r="AA299" t="s">
        <v>74</v>
      </c>
      <c r="AB299" t="s">
        <v>74</v>
      </c>
      <c r="AC299" t="s">
        <v>74</v>
      </c>
      <c r="AD299" t="s">
        <v>74</v>
      </c>
      <c r="AE299" t="s">
        <v>74</v>
      </c>
      <c r="AF299" t="s">
        <v>74</v>
      </c>
      <c r="AG299">
        <v>0</v>
      </c>
      <c r="AH299">
        <v>4</v>
      </c>
      <c r="AI299">
        <v>4</v>
      </c>
      <c r="AJ299">
        <v>0</v>
      </c>
      <c r="AK299">
        <v>0</v>
      </c>
      <c r="AL299" t="s">
        <v>282</v>
      </c>
      <c r="AM299" t="s">
        <v>283</v>
      </c>
      <c r="AN299" t="s">
        <v>284</v>
      </c>
      <c r="AO299" t="s">
        <v>285</v>
      </c>
      <c r="AP299" t="s">
        <v>74</v>
      </c>
      <c r="AQ299" t="s">
        <v>74</v>
      </c>
      <c r="AR299" t="s">
        <v>280</v>
      </c>
      <c r="AS299" t="s">
        <v>286</v>
      </c>
      <c r="AT299" t="s">
        <v>2497</v>
      </c>
      <c r="AU299">
        <v>1989</v>
      </c>
      <c r="AV299">
        <v>24</v>
      </c>
      <c r="AW299">
        <v>4</v>
      </c>
      <c r="AX299" t="s">
        <v>74</v>
      </c>
      <c r="AY299" t="s">
        <v>74</v>
      </c>
      <c r="AZ299" t="s">
        <v>74</v>
      </c>
      <c r="BA299" t="s">
        <v>74</v>
      </c>
      <c r="BB299">
        <v>324</v>
      </c>
      <c r="BC299">
        <v>324</v>
      </c>
      <c r="BD299" t="s">
        <v>74</v>
      </c>
      <c r="BE299" t="s">
        <v>74</v>
      </c>
      <c r="BF299" t="s">
        <v>74</v>
      </c>
      <c r="BG299" t="s">
        <v>74</v>
      </c>
      <c r="BH299" t="s">
        <v>74</v>
      </c>
      <c r="BI299">
        <v>1</v>
      </c>
      <c r="BJ299" t="s">
        <v>288</v>
      </c>
      <c r="BK299" t="s">
        <v>92</v>
      </c>
      <c r="BL299" t="s">
        <v>288</v>
      </c>
      <c r="BM299" t="s">
        <v>2642</v>
      </c>
      <c r="BN299" t="s">
        <v>74</v>
      </c>
      <c r="BO299" t="s">
        <v>74</v>
      </c>
      <c r="BP299" t="s">
        <v>74</v>
      </c>
      <c r="BQ299" t="s">
        <v>74</v>
      </c>
      <c r="BR299" t="s">
        <v>95</v>
      </c>
      <c r="BS299" t="s">
        <v>2668</v>
      </c>
      <c r="BT299" t="str">
        <f>HYPERLINK("https%3A%2F%2Fwww.webofscience.com%2Fwos%2Fwoscc%2Ffull-record%2FWOS:A1989CJ69700222","View Full Record in Web of Science")</f>
        <v>View Full Record in Web of Science</v>
      </c>
    </row>
    <row r="300" spans="1:72" x14ac:dyDescent="0.15">
      <c r="A300" t="s">
        <v>72</v>
      </c>
      <c r="B300" t="s">
        <v>2669</v>
      </c>
      <c r="C300" t="s">
        <v>74</v>
      </c>
      <c r="D300" t="s">
        <v>74</v>
      </c>
      <c r="E300" t="s">
        <v>74</v>
      </c>
      <c r="F300" t="s">
        <v>2669</v>
      </c>
      <c r="G300" t="s">
        <v>74</v>
      </c>
      <c r="H300" t="s">
        <v>74</v>
      </c>
      <c r="I300" t="s">
        <v>2670</v>
      </c>
      <c r="J300" t="s">
        <v>280</v>
      </c>
      <c r="K300" t="s">
        <v>74</v>
      </c>
      <c r="L300" t="s">
        <v>74</v>
      </c>
      <c r="M300" t="s">
        <v>77</v>
      </c>
      <c r="N300" t="s">
        <v>52</v>
      </c>
      <c r="O300" t="s">
        <v>74</v>
      </c>
      <c r="P300" t="s">
        <v>74</v>
      </c>
      <c r="Q300" t="s">
        <v>74</v>
      </c>
      <c r="R300" t="s">
        <v>74</v>
      </c>
      <c r="S300" t="s">
        <v>74</v>
      </c>
      <c r="T300" t="s">
        <v>74</v>
      </c>
      <c r="U300" t="s">
        <v>74</v>
      </c>
      <c r="V300" t="s">
        <v>74</v>
      </c>
      <c r="W300" t="s">
        <v>2671</v>
      </c>
      <c r="X300" t="s">
        <v>2672</v>
      </c>
      <c r="Y300" t="s">
        <v>74</v>
      </c>
      <c r="Z300" t="s">
        <v>74</v>
      </c>
      <c r="AA300" t="s">
        <v>74</v>
      </c>
      <c r="AB300" t="s">
        <v>74</v>
      </c>
      <c r="AC300" t="s">
        <v>74</v>
      </c>
      <c r="AD300" t="s">
        <v>74</v>
      </c>
      <c r="AE300" t="s">
        <v>74</v>
      </c>
      <c r="AF300" t="s">
        <v>74</v>
      </c>
      <c r="AG300">
        <v>2</v>
      </c>
      <c r="AH300">
        <v>0</v>
      </c>
      <c r="AI300">
        <v>0</v>
      </c>
      <c r="AJ300">
        <v>0</v>
      </c>
      <c r="AK300">
        <v>0</v>
      </c>
      <c r="AL300" t="s">
        <v>282</v>
      </c>
      <c r="AM300" t="s">
        <v>283</v>
      </c>
      <c r="AN300" t="s">
        <v>284</v>
      </c>
      <c r="AO300" t="s">
        <v>285</v>
      </c>
      <c r="AP300" t="s">
        <v>74</v>
      </c>
      <c r="AQ300" t="s">
        <v>74</v>
      </c>
      <c r="AR300" t="s">
        <v>280</v>
      </c>
      <c r="AS300" t="s">
        <v>286</v>
      </c>
      <c r="AT300" t="s">
        <v>2497</v>
      </c>
      <c r="AU300">
        <v>1989</v>
      </c>
      <c r="AV300">
        <v>24</v>
      </c>
      <c r="AW300">
        <v>4</v>
      </c>
      <c r="AX300" t="s">
        <v>74</v>
      </c>
      <c r="AY300" t="s">
        <v>74</v>
      </c>
      <c r="AZ300" t="s">
        <v>74</v>
      </c>
      <c r="BA300" t="s">
        <v>74</v>
      </c>
      <c r="BB300">
        <v>334</v>
      </c>
      <c r="BC300">
        <v>334</v>
      </c>
      <c r="BD300" t="s">
        <v>74</v>
      </c>
      <c r="BE300" t="s">
        <v>74</v>
      </c>
      <c r="BF300" t="s">
        <v>74</v>
      </c>
      <c r="BG300" t="s">
        <v>74</v>
      </c>
      <c r="BH300" t="s">
        <v>74</v>
      </c>
      <c r="BI300">
        <v>1</v>
      </c>
      <c r="BJ300" t="s">
        <v>288</v>
      </c>
      <c r="BK300" t="s">
        <v>92</v>
      </c>
      <c r="BL300" t="s">
        <v>288</v>
      </c>
      <c r="BM300" t="s">
        <v>2642</v>
      </c>
      <c r="BN300" t="s">
        <v>74</v>
      </c>
      <c r="BO300" t="s">
        <v>74</v>
      </c>
      <c r="BP300" t="s">
        <v>74</v>
      </c>
      <c r="BQ300" t="s">
        <v>74</v>
      </c>
      <c r="BR300" t="s">
        <v>95</v>
      </c>
      <c r="BS300" t="s">
        <v>2673</v>
      </c>
      <c r="BT300" t="str">
        <f>HYPERLINK("https%3A%2F%2Fwww.webofscience.com%2Fwos%2Fwoscc%2Ffull-record%2FWOS:A1989CJ69700250","View Full Record in Web of Science")</f>
        <v>View Full Record in Web of Science</v>
      </c>
    </row>
    <row r="301" spans="1:72" x14ac:dyDescent="0.15">
      <c r="A301" t="s">
        <v>72</v>
      </c>
      <c r="B301" t="s">
        <v>2674</v>
      </c>
      <c r="C301" t="s">
        <v>74</v>
      </c>
      <c r="D301" t="s">
        <v>74</v>
      </c>
      <c r="E301" t="s">
        <v>74</v>
      </c>
      <c r="F301" t="s">
        <v>2674</v>
      </c>
      <c r="G301" t="s">
        <v>74</v>
      </c>
      <c r="H301" t="s">
        <v>74</v>
      </c>
      <c r="I301" t="s">
        <v>2675</v>
      </c>
      <c r="J301" t="s">
        <v>280</v>
      </c>
      <c r="K301" t="s">
        <v>74</v>
      </c>
      <c r="L301" t="s">
        <v>74</v>
      </c>
      <c r="M301" t="s">
        <v>77</v>
      </c>
      <c r="N301" t="s">
        <v>52</v>
      </c>
      <c r="O301" t="s">
        <v>74</v>
      </c>
      <c r="P301" t="s">
        <v>74</v>
      </c>
      <c r="Q301" t="s">
        <v>74</v>
      </c>
      <c r="R301" t="s">
        <v>74</v>
      </c>
      <c r="S301" t="s">
        <v>74</v>
      </c>
      <c r="T301" t="s">
        <v>74</v>
      </c>
      <c r="U301" t="s">
        <v>74</v>
      </c>
      <c r="V301" t="s">
        <v>74</v>
      </c>
      <c r="W301" t="s">
        <v>2676</v>
      </c>
      <c r="X301" t="s">
        <v>2677</v>
      </c>
      <c r="Y301" t="s">
        <v>74</v>
      </c>
      <c r="Z301" t="s">
        <v>74</v>
      </c>
      <c r="AA301" t="s">
        <v>74</v>
      </c>
      <c r="AB301" t="s">
        <v>74</v>
      </c>
      <c r="AC301" t="s">
        <v>74</v>
      </c>
      <c r="AD301" t="s">
        <v>74</v>
      </c>
      <c r="AE301" t="s">
        <v>74</v>
      </c>
      <c r="AF301" t="s">
        <v>74</v>
      </c>
      <c r="AG301">
        <v>5</v>
      </c>
      <c r="AH301">
        <v>0</v>
      </c>
      <c r="AI301">
        <v>0</v>
      </c>
      <c r="AJ301">
        <v>0</v>
      </c>
      <c r="AK301">
        <v>0</v>
      </c>
      <c r="AL301" t="s">
        <v>282</v>
      </c>
      <c r="AM301" t="s">
        <v>283</v>
      </c>
      <c r="AN301" t="s">
        <v>2678</v>
      </c>
      <c r="AO301" t="s">
        <v>285</v>
      </c>
      <c r="AP301" t="s">
        <v>74</v>
      </c>
      <c r="AQ301" t="s">
        <v>74</v>
      </c>
      <c r="AR301" t="s">
        <v>280</v>
      </c>
      <c r="AS301" t="s">
        <v>286</v>
      </c>
      <c r="AT301" t="s">
        <v>2497</v>
      </c>
      <c r="AU301">
        <v>1989</v>
      </c>
      <c r="AV301">
        <v>24</v>
      </c>
      <c r="AW301">
        <v>4</v>
      </c>
      <c r="AX301" t="s">
        <v>74</v>
      </c>
      <c r="AY301" t="s">
        <v>74</v>
      </c>
      <c r="AZ301" t="s">
        <v>74</v>
      </c>
      <c r="BA301" t="s">
        <v>74</v>
      </c>
      <c r="BB301">
        <v>336</v>
      </c>
      <c r="BC301">
        <v>336</v>
      </c>
      <c r="BD301" t="s">
        <v>74</v>
      </c>
      <c r="BE301" t="s">
        <v>74</v>
      </c>
      <c r="BF301" t="s">
        <v>74</v>
      </c>
      <c r="BG301" t="s">
        <v>74</v>
      </c>
      <c r="BH301" t="s">
        <v>74</v>
      </c>
      <c r="BI301">
        <v>1</v>
      </c>
      <c r="BJ301" t="s">
        <v>288</v>
      </c>
      <c r="BK301" t="s">
        <v>92</v>
      </c>
      <c r="BL301" t="s">
        <v>288</v>
      </c>
      <c r="BM301" t="s">
        <v>2642</v>
      </c>
      <c r="BN301" t="s">
        <v>74</v>
      </c>
      <c r="BO301" t="s">
        <v>74</v>
      </c>
      <c r="BP301" t="s">
        <v>74</v>
      </c>
      <c r="BQ301" t="s">
        <v>74</v>
      </c>
      <c r="BR301" t="s">
        <v>95</v>
      </c>
      <c r="BS301" t="s">
        <v>2679</v>
      </c>
      <c r="BT301" t="str">
        <f>HYPERLINK("https%3A%2F%2Fwww.webofscience.com%2Fwos%2Fwoscc%2Ffull-record%2FWOS:A1989CJ69700255","View Full Record in Web of Science")</f>
        <v>View Full Record in Web of Science</v>
      </c>
    </row>
    <row r="302" spans="1:72" x14ac:dyDescent="0.15">
      <c r="A302" t="s">
        <v>72</v>
      </c>
      <c r="B302" t="s">
        <v>2680</v>
      </c>
      <c r="C302" t="s">
        <v>74</v>
      </c>
      <c r="D302" t="s">
        <v>74</v>
      </c>
      <c r="E302" t="s">
        <v>74</v>
      </c>
      <c r="F302" t="s">
        <v>2680</v>
      </c>
      <c r="G302" t="s">
        <v>74</v>
      </c>
      <c r="H302" t="s">
        <v>74</v>
      </c>
      <c r="I302" t="s">
        <v>2681</v>
      </c>
      <c r="J302" t="s">
        <v>280</v>
      </c>
      <c r="K302" t="s">
        <v>74</v>
      </c>
      <c r="L302" t="s">
        <v>74</v>
      </c>
      <c r="M302" t="s">
        <v>77</v>
      </c>
      <c r="N302" t="s">
        <v>52</v>
      </c>
      <c r="O302" t="s">
        <v>74</v>
      </c>
      <c r="P302" t="s">
        <v>74</v>
      </c>
      <c r="Q302" t="s">
        <v>74</v>
      </c>
      <c r="R302" t="s">
        <v>74</v>
      </c>
      <c r="S302" t="s">
        <v>74</v>
      </c>
      <c r="T302" t="s">
        <v>74</v>
      </c>
      <c r="U302" t="s">
        <v>74</v>
      </c>
      <c r="V302" t="s">
        <v>74</v>
      </c>
      <c r="W302" t="s">
        <v>2682</v>
      </c>
      <c r="X302" t="s">
        <v>2683</v>
      </c>
      <c r="Y302" t="s">
        <v>74</v>
      </c>
      <c r="Z302" t="s">
        <v>74</v>
      </c>
      <c r="AA302" t="s">
        <v>74</v>
      </c>
      <c r="AB302" t="s">
        <v>74</v>
      </c>
      <c r="AC302" t="s">
        <v>74</v>
      </c>
      <c r="AD302" t="s">
        <v>74</v>
      </c>
      <c r="AE302" t="s">
        <v>74</v>
      </c>
      <c r="AF302" t="s">
        <v>74</v>
      </c>
      <c r="AG302">
        <v>0</v>
      </c>
      <c r="AH302">
        <v>0</v>
      </c>
      <c r="AI302">
        <v>0</v>
      </c>
      <c r="AJ302">
        <v>0</v>
      </c>
      <c r="AK302">
        <v>0</v>
      </c>
      <c r="AL302" t="s">
        <v>282</v>
      </c>
      <c r="AM302" t="s">
        <v>283</v>
      </c>
      <c r="AN302" t="s">
        <v>284</v>
      </c>
      <c r="AO302" t="s">
        <v>285</v>
      </c>
      <c r="AP302" t="s">
        <v>74</v>
      </c>
      <c r="AQ302" t="s">
        <v>74</v>
      </c>
      <c r="AR302" t="s">
        <v>280</v>
      </c>
      <c r="AS302" t="s">
        <v>286</v>
      </c>
      <c r="AT302" t="s">
        <v>2497</v>
      </c>
      <c r="AU302">
        <v>1989</v>
      </c>
      <c r="AV302">
        <v>24</v>
      </c>
      <c r="AW302">
        <v>4</v>
      </c>
      <c r="AX302" t="s">
        <v>74</v>
      </c>
      <c r="AY302" t="s">
        <v>74</v>
      </c>
      <c r="AZ302" t="s">
        <v>74</v>
      </c>
      <c r="BA302" t="s">
        <v>74</v>
      </c>
      <c r="BB302">
        <v>343</v>
      </c>
      <c r="BC302">
        <v>343</v>
      </c>
      <c r="BD302" t="s">
        <v>74</v>
      </c>
      <c r="BE302" t="s">
        <v>74</v>
      </c>
      <c r="BF302" t="s">
        <v>74</v>
      </c>
      <c r="BG302" t="s">
        <v>74</v>
      </c>
      <c r="BH302" t="s">
        <v>74</v>
      </c>
      <c r="BI302">
        <v>1</v>
      </c>
      <c r="BJ302" t="s">
        <v>288</v>
      </c>
      <c r="BK302" t="s">
        <v>92</v>
      </c>
      <c r="BL302" t="s">
        <v>288</v>
      </c>
      <c r="BM302" t="s">
        <v>2642</v>
      </c>
      <c r="BN302" t="s">
        <v>74</v>
      </c>
      <c r="BO302" t="s">
        <v>74</v>
      </c>
      <c r="BP302" t="s">
        <v>74</v>
      </c>
      <c r="BQ302" t="s">
        <v>74</v>
      </c>
      <c r="BR302" t="s">
        <v>95</v>
      </c>
      <c r="BS302" t="s">
        <v>2684</v>
      </c>
      <c r="BT302" t="str">
        <f>HYPERLINK("https%3A%2F%2Fwww.webofscience.com%2Fwos%2Fwoscc%2Ffull-record%2FWOS:A1989CJ69700275","View Full Record in Web of Science")</f>
        <v>View Full Record in Web of Science</v>
      </c>
    </row>
    <row r="303" spans="1:72" x14ac:dyDescent="0.15">
      <c r="A303" t="s">
        <v>72</v>
      </c>
      <c r="B303" t="s">
        <v>2685</v>
      </c>
      <c r="C303" t="s">
        <v>74</v>
      </c>
      <c r="D303" t="s">
        <v>74</v>
      </c>
      <c r="E303" t="s">
        <v>74</v>
      </c>
      <c r="F303" t="s">
        <v>2685</v>
      </c>
      <c r="G303" t="s">
        <v>74</v>
      </c>
      <c r="H303" t="s">
        <v>74</v>
      </c>
      <c r="I303" t="s">
        <v>2686</v>
      </c>
      <c r="J303" t="s">
        <v>280</v>
      </c>
      <c r="K303" t="s">
        <v>74</v>
      </c>
      <c r="L303" t="s">
        <v>74</v>
      </c>
      <c r="M303" t="s">
        <v>77</v>
      </c>
      <c r="N303" t="s">
        <v>52</v>
      </c>
      <c r="O303" t="s">
        <v>74</v>
      </c>
      <c r="P303" t="s">
        <v>74</v>
      </c>
      <c r="Q303" t="s">
        <v>74</v>
      </c>
      <c r="R303" t="s">
        <v>74</v>
      </c>
      <c r="S303" t="s">
        <v>74</v>
      </c>
      <c r="T303" t="s">
        <v>74</v>
      </c>
      <c r="U303" t="s">
        <v>74</v>
      </c>
      <c r="V303" t="s">
        <v>74</v>
      </c>
      <c r="W303" t="s">
        <v>2687</v>
      </c>
      <c r="X303" t="s">
        <v>2688</v>
      </c>
      <c r="Y303" t="s">
        <v>74</v>
      </c>
      <c r="Z303" t="s">
        <v>74</v>
      </c>
      <c r="AA303" t="s">
        <v>74</v>
      </c>
      <c r="AB303" t="s">
        <v>74</v>
      </c>
      <c r="AC303" t="s">
        <v>74</v>
      </c>
      <c r="AD303" t="s">
        <v>74</v>
      </c>
      <c r="AE303" t="s">
        <v>74</v>
      </c>
      <c r="AF303" t="s">
        <v>74</v>
      </c>
      <c r="AG303">
        <v>4</v>
      </c>
      <c r="AH303">
        <v>11</v>
      </c>
      <c r="AI303">
        <v>11</v>
      </c>
      <c r="AJ303">
        <v>0</v>
      </c>
      <c r="AK303">
        <v>1</v>
      </c>
      <c r="AL303" t="s">
        <v>282</v>
      </c>
      <c r="AM303" t="s">
        <v>283</v>
      </c>
      <c r="AN303" t="s">
        <v>284</v>
      </c>
      <c r="AO303" t="s">
        <v>285</v>
      </c>
      <c r="AP303" t="s">
        <v>74</v>
      </c>
      <c r="AQ303" t="s">
        <v>74</v>
      </c>
      <c r="AR303" t="s">
        <v>280</v>
      </c>
      <c r="AS303" t="s">
        <v>286</v>
      </c>
      <c r="AT303" t="s">
        <v>2497</v>
      </c>
      <c r="AU303">
        <v>1989</v>
      </c>
      <c r="AV303">
        <v>24</v>
      </c>
      <c r="AW303">
        <v>4</v>
      </c>
      <c r="AX303" t="s">
        <v>74</v>
      </c>
      <c r="AY303" t="s">
        <v>74</v>
      </c>
      <c r="AZ303" t="s">
        <v>74</v>
      </c>
      <c r="BA303" t="s">
        <v>74</v>
      </c>
      <c r="BB303">
        <v>344</v>
      </c>
      <c r="BC303">
        <v>344</v>
      </c>
      <c r="BD303" t="s">
        <v>74</v>
      </c>
      <c r="BE303" t="s">
        <v>74</v>
      </c>
      <c r="BF303" t="s">
        <v>74</v>
      </c>
      <c r="BG303" t="s">
        <v>74</v>
      </c>
      <c r="BH303" t="s">
        <v>74</v>
      </c>
      <c r="BI303">
        <v>1</v>
      </c>
      <c r="BJ303" t="s">
        <v>288</v>
      </c>
      <c r="BK303" t="s">
        <v>92</v>
      </c>
      <c r="BL303" t="s">
        <v>288</v>
      </c>
      <c r="BM303" t="s">
        <v>2642</v>
      </c>
      <c r="BN303" t="s">
        <v>74</v>
      </c>
      <c r="BO303" t="s">
        <v>74</v>
      </c>
      <c r="BP303" t="s">
        <v>74</v>
      </c>
      <c r="BQ303" t="s">
        <v>74</v>
      </c>
      <c r="BR303" t="s">
        <v>95</v>
      </c>
      <c r="BS303" t="s">
        <v>2689</v>
      </c>
      <c r="BT303" t="str">
        <f>HYPERLINK("https%3A%2F%2Fwww.webofscience.com%2Fwos%2Fwoscc%2Ffull-record%2FWOS:A1989CJ69700278","View Full Record in Web of Science")</f>
        <v>View Full Record in Web of Science</v>
      </c>
    </row>
    <row r="304" spans="1:72" x14ac:dyDescent="0.15">
      <c r="A304" t="s">
        <v>72</v>
      </c>
      <c r="B304" t="s">
        <v>2690</v>
      </c>
      <c r="C304" t="s">
        <v>74</v>
      </c>
      <c r="D304" t="s">
        <v>74</v>
      </c>
      <c r="E304" t="s">
        <v>74</v>
      </c>
      <c r="F304" t="s">
        <v>2690</v>
      </c>
      <c r="G304" t="s">
        <v>74</v>
      </c>
      <c r="H304" t="s">
        <v>74</v>
      </c>
      <c r="I304" t="s">
        <v>2691</v>
      </c>
      <c r="J304" t="s">
        <v>505</v>
      </c>
      <c r="K304" t="s">
        <v>74</v>
      </c>
      <c r="L304" t="s">
        <v>74</v>
      </c>
      <c r="M304" t="s">
        <v>77</v>
      </c>
      <c r="N304" t="s">
        <v>78</v>
      </c>
      <c r="O304" t="s">
        <v>74</v>
      </c>
      <c r="P304" t="s">
        <v>74</v>
      </c>
      <c r="Q304" t="s">
        <v>74</v>
      </c>
      <c r="R304" t="s">
        <v>74</v>
      </c>
      <c r="S304" t="s">
        <v>74</v>
      </c>
      <c r="T304" t="s">
        <v>74</v>
      </c>
      <c r="U304" t="s">
        <v>74</v>
      </c>
      <c r="V304" t="s">
        <v>74</v>
      </c>
      <c r="W304" t="s">
        <v>74</v>
      </c>
      <c r="X304" t="s">
        <v>74</v>
      </c>
      <c r="Y304" t="s">
        <v>2692</v>
      </c>
      <c r="Z304" t="s">
        <v>74</v>
      </c>
      <c r="AA304" t="s">
        <v>74</v>
      </c>
      <c r="AB304" t="s">
        <v>74</v>
      </c>
      <c r="AC304" t="s">
        <v>74</v>
      </c>
      <c r="AD304" t="s">
        <v>74</v>
      </c>
      <c r="AE304" t="s">
        <v>74</v>
      </c>
      <c r="AF304" t="s">
        <v>74</v>
      </c>
      <c r="AG304">
        <v>18</v>
      </c>
      <c r="AH304">
        <v>1</v>
      </c>
      <c r="AI304">
        <v>1</v>
      </c>
      <c r="AJ304">
        <v>0</v>
      </c>
      <c r="AK304">
        <v>2</v>
      </c>
      <c r="AL304" t="s">
        <v>511</v>
      </c>
      <c r="AM304" t="s">
        <v>209</v>
      </c>
      <c r="AN304" t="s">
        <v>512</v>
      </c>
      <c r="AO304" t="s">
        <v>513</v>
      </c>
      <c r="AP304" t="s">
        <v>74</v>
      </c>
      <c r="AQ304" t="s">
        <v>74</v>
      </c>
      <c r="AR304" t="s">
        <v>514</v>
      </c>
      <c r="AS304" t="s">
        <v>515</v>
      </c>
      <c r="AT304" t="s">
        <v>2497</v>
      </c>
      <c r="AU304">
        <v>1989</v>
      </c>
      <c r="AV304">
        <v>37</v>
      </c>
      <c r="AW304">
        <v>12</v>
      </c>
      <c r="AX304" t="s">
        <v>74</v>
      </c>
      <c r="AY304" t="s">
        <v>74</v>
      </c>
      <c r="AZ304" t="s">
        <v>74</v>
      </c>
      <c r="BA304" t="s">
        <v>74</v>
      </c>
      <c r="BB304">
        <v>1601</v>
      </c>
      <c r="BC304">
        <v>1604</v>
      </c>
      <c r="BD304" t="s">
        <v>74</v>
      </c>
      <c r="BE304" t="s">
        <v>2693</v>
      </c>
      <c r="BF304" t="str">
        <f>HYPERLINK("http://dx.doi.org/10.1016/0032-0633(89)90148-7","http://dx.doi.org/10.1016/0032-0633(89)90148-7")</f>
        <v>http://dx.doi.org/10.1016/0032-0633(89)90148-7</v>
      </c>
      <c r="BG304" t="s">
        <v>74</v>
      </c>
      <c r="BH304" t="s">
        <v>74</v>
      </c>
      <c r="BI304">
        <v>4</v>
      </c>
      <c r="BJ304" t="s">
        <v>315</v>
      </c>
      <c r="BK304" t="s">
        <v>92</v>
      </c>
      <c r="BL304" t="s">
        <v>315</v>
      </c>
      <c r="BM304" t="s">
        <v>2694</v>
      </c>
      <c r="BN304" t="s">
        <v>74</v>
      </c>
      <c r="BO304" t="s">
        <v>74</v>
      </c>
      <c r="BP304" t="s">
        <v>74</v>
      </c>
      <c r="BQ304" t="s">
        <v>74</v>
      </c>
      <c r="BR304" t="s">
        <v>95</v>
      </c>
      <c r="BS304" t="s">
        <v>2695</v>
      </c>
      <c r="BT304" t="str">
        <f>HYPERLINK("https%3A%2F%2Fwww.webofscience.com%2Fwos%2Fwoscc%2Ffull-record%2FWOS:A1989CK32500008","View Full Record in Web of Science")</f>
        <v>View Full Record in Web of Science</v>
      </c>
    </row>
    <row r="305" spans="1:72" x14ac:dyDescent="0.15">
      <c r="A305" t="s">
        <v>72</v>
      </c>
      <c r="B305" t="s">
        <v>411</v>
      </c>
      <c r="C305" t="s">
        <v>74</v>
      </c>
      <c r="D305" t="s">
        <v>74</v>
      </c>
      <c r="E305" t="s">
        <v>74</v>
      </c>
      <c r="F305" t="s">
        <v>411</v>
      </c>
      <c r="G305" t="s">
        <v>74</v>
      </c>
      <c r="H305" t="s">
        <v>74</v>
      </c>
      <c r="I305" t="s">
        <v>2696</v>
      </c>
      <c r="J305" t="s">
        <v>521</v>
      </c>
      <c r="K305" t="s">
        <v>74</v>
      </c>
      <c r="L305" t="s">
        <v>74</v>
      </c>
      <c r="M305" t="s">
        <v>77</v>
      </c>
      <c r="N305" t="s">
        <v>78</v>
      </c>
      <c r="O305" t="s">
        <v>74</v>
      </c>
      <c r="P305" t="s">
        <v>74</v>
      </c>
      <c r="Q305" t="s">
        <v>74</v>
      </c>
      <c r="R305" t="s">
        <v>74</v>
      </c>
      <c r="S305" t="s">
        <v>74</v>
      </c>
      <c r="T305" t="s">
        <v>74</v>
      </c>
      <c r="U305" t="s">
        <v>74</v>
      </c>
      <c r="V305" t="s">
        <v>74</v>
      </c>
      <c r="W305" t="s">
        <v>74</v>
      </c>
      <c r="X305" t="s">
        <v>74</v>
      </c>
      <c r="Y305" t="s">
        <v>2697</v>
      </c>
      <c r="Z305" t="s">
        <v>74</v>
      </c>
      <c r="AA305" t="s">
        <v>74</v>
      </c>
      <c r="AB305" t="s">
        <v>74</v>
      </c>
      <c r="AC305" t="s">
        <v>74</v>
      </c>
      <c r="AD305" t="s">
        <v>74</v>
      </c>
      <c r="AE305" t="s">
        <v>74</v>
      </c>
      <c r="AF305" t="s">
        <v>74</v>
      </c>
      <c r="AG305">
        <v>30</v>
      </c>
      <c r="AH305">
        <v>24</v>
      </c>
      <c r="AI305">
        <v>24</v>
      </c>
      <c r="AJ305">
        <v>0</v>
      </c>
      <c r="AK305">
        <v>3</v>
      </c>
      <c r="AL305" t="s">
        <v>523</v>
      </c>
      <c r="AM305" t="s">
        <v>460</v>
      </c>
      <c r="AN305" t="s">
        <v>524</v>
      </c>
      <c r="AO305" t="s">
        <v>525</v>
      </c>
      <c r="AP305" t="s">
        <v>74</v>
      </c>
      <c r="AQ305" t="s">
        <v>74</v>
      </c>
      <c r="AR305" t="s">
        <v>526</v>
      </c>
      <c r="AS305" t="s">
        <v>527</v>
      </c>
      <c r="AT305" t="s">
        <v>2497</v>
      </c>
      <c r="AU305">
        <v>1989</v>
      </c>
      <c r="AV305">
        <v>10</v>
      </c>
      <c r="AW305">
        <v>3</v>
      </c>
      <c r="AX305" t="s">
        <v>74</v>
      </c>
      <c r="AY305" t="s">
        <v>74</v>
      </c>
      <c r="AZ305" t="s">
        <v>74</v>
      </c>
      <c r="BA305" t="s">
        <v>74</v>
      </c>
      <c r="BB305">
        <v>179</v>
      </c>
      <c r="BC305">
        <v>185</v>
      </c>
      <c r="BD305" t="s">
        <v>74</v>
      </c>
      <c r="BE305" t="s">
        <v>74</v>
      </c>
      <c r="BF305" t="s">
        <v>74</v>
      </c>
      <c r="BG305" t="s">
        <v>74</v>
      </c>
      <c r="BH305" t="s">
        <v>74</v>
      </c>
      <c r="BI305">
        <v>7</v>
      </c>
      <c r="BJ305" t="s">
        <v>528</v>
      </c>
      <c r="BK305" t="s">
        <v>92</v>
      </c>
      <c r="BL305" t="s">
        <v>529</v>
      </c>
      <c r="BM305" t="s">
        <v>2698</v>
      </c>
      <c r="BN305" t="s">
        <v>74</v>
      </c>
      <c r="BO305" t="s">
        <v>74</v>
      </c>
      <c r="BP305" t="s">
        <v>74</v>
      </c>
      <c r="BQ305" t="s">
        <v>74</v>
      </c>
      <c r="BR305" t="s">
        <v>95</v>
      </c>
      <c r="BS305" t="s">
        <v>2699</v>
      </c>
      <c r="BT305" t="str">
        <f>HYPERLINK("https%3A%2F%2Fwww.webofscience.com%2Fwos%2Fwoscc%2Ffull-record%2FWOS:A1989CF38300004","View Full Record in Web of Science")</f>
        <v>View Full Record in Web of Science</v>
      </c>
    </row>
    <row r="306" spans="1:72" x14ac:dyDescent="0.15">
      <c r="A306" t="s">
        <v>72</v>
      </c>
      <c r="B306" t="s">
        <v>2700</v>
      </c>
      <c r="C306" t="s">
        <v>74</v>
      </c>
      <c r="D306" t="s">
        <v>74</v>
      </c>
      <c r="E306" t="s">
        <v>74</v>
      </c>
      <c r="F306" t="s">
        <v>2700</v>
      </c>
      <c r="G306" t="s">
        <v>74</v>
      </c>
      <c r="H306" t="s">
        <v>74</v>
      </c>
      <c r="I306" t="s">
        <v>2701</v>
      </c>
      <c r="J306" t="s">
        <v>521</v>
      </c>
      <c r="K306" t="s">
        <v>74</v>
      </c>
      <c r="L306" t="s">
        <v>74</v>
      </c>
      <c r="M306" t="s">
        <v>77</v>
      </c>
      <c r="N306" t="s">
        <v>78</v>
      </c>
      <c r="O306" t="s">
        <v>74</v>
      </c>
      <c r="P306" t="s">
        <v>74</v>
      </c>
      <c r="Q306" t="s">
        <v>74</v>
      </c>
      <c r="R306" t="s">
        <v>74</v>
      </c>
      <c r="S306" t="s">
        <v>74</v>
      </c>
      <c r="T306" t="s">
        <v>74</v>
      </c>
      <c r="U306" t="s">
        <v>74</v>
      </c>
      <c r="V306" t="s">
        <v>74</v>
      </c>
      <c r="W306" t="s">
        <v>2702</v>
      </c>
      <c r="X306" t="s">
        <v>2703</v>
      </c>
      <c r="Y306" t="s">
        <v>2704</v>
      </c>
      <c r="Z306" t="s">
        <v>74</v>
      </c>
      <c r="AA306" t="s">
        <v>74</v>
      </c>
      <c r="AB306" t="s">
        <v>74</v>
      </c>
      <c r="AC306" t="s">
        <v>74</v>
      </c>
      <c r="AD306" t="s">
        <v>74</v>
      </c>
      <c r="AE306" t="s">
        <v>74</v>
      </c>
      <c r="AF306" t="s">
        <v>74</v>
      </c>
      <c r="AG306">
        <v>23</v>
      </c>
      <c r="AH306">
        <v>2</v>
      </c>
      <c r="AI306">
        <v>3</v>
      </c>
      <c r="AJ306">
        <v>0</v>
      </c>
      <c r="AK306">
        <v>1</v>
      </c>
      <c r="AL306" t="s">
        <v>523</v>
      </c>
      <c r="AM306" t="s">
        <v>460</v>
      </c>
      <c r="AN306" t="s">
        <v>524</v>
      </c>
      <c r="AO306" t="s">
        <v>525</v>
      </c>
      <c r="AP306" t="s">
        <v>74</v>
      </c>
      <c r="AQ306" t="s">
        <v>74</v>
      </c>
      <c r="AR306" t="s">
        <v>526</v>
      </c>
      <c r="AS306" t="s">
        <v>527</v>
      </c>
      <c r="AT306" t="s">
        <v>2497</v>
      </c>
      <c r="AU306">
        <v>1989</v>
      </c>
      <c r="AV306">
        <v>10</v>
      </c>
      <c r="AW306">
        <v>3</v>
      </c>
      <c r="AX306" t="s">
        <v>74</v>
      </c>
      <c r="AY306" t="s">
        <v>74</v>
      </c>
      <c r="AZ306" t="s">
        <v>74</v>
      </c>
      <c r="BA306" t="s">
        <v>74</v>
      </c>
      <c r="BB306">
        <v>187</v>
      </c>
      <c r="BC306">
        <v>195</v>
      </c>
      <c r="BD306" t="s">
        <v>74</v>
      </c>
      <c r="BE306" t="s">
        <v>74</v>
      </c>
      <c r="BF306" t="s">
        <v>74</v>
      </c>
      <c r="BG306" t="s">
        <v>74</v>
      </c>
      <c r="BH306" t="s">
        <v>74</v>
      </c>
      <c r="BI306">
        <v>9</v>
      </c>
      <c r="BJ306" t="s">
        <v>528</v>
      </c>
      <c r="BK306" t="s">
        <v>92</v>
      </c>
      <c r="BL306" t="s">
        <v>529</v>
      </c>
      <c r="BM306" t="s">
        <v>2698</v>
      </c>
      <c r="BN306" t="s">
        <v>74</v>
      </c>
      <c r="BO306" t="s">
        <v>74</v>
      </c>
      <c r="BP306" t="s">
        <v>74</v>
      </c>
      <c r="BQ306" t="s">
        <v>74</v>
      </c>
      <c r="BR306" t="s">
        <v>95</v>
      </c>
      <c r="BS306" t="s">
        <v>2705</v>
      </c>
      <c r="BT306" t="str">
        <f>HYPERLINK("https%3A%2F%2Fwww.webofscience.com%2Fwos%2Fwoscc%2Ffull-record%2FWOS:A1989CF38300005","View Full Record in Web of Science")</f>
        <v>View Full Record in Web of Science</v>
      </c>
    </row>
    <row r="307" spans="1:72" x14ac:dyDescent="0.15">
      <c r="A307" t="s">
        <v>72</v>
      </c>
      <c r="B307" t="s">
        <v>2706</v>
      </c>
      <c r="C307" t="s">
        <v>74</v>
      </c>
      <c r="D307" t="s">
        <v>74</v>
      </c>
      <c r="E307" t="s">
        <v>74</v>
      </c>
      <c r="F307" t="s">
        <v>2706</v>
      </c>
      <c r="G307" t="s">
        <v>74</v>
      </c>
      <c r="H307" t="s">
        <v>74</v>
      </c>
      <c r="I307" t="s">
        <v>2707</v>
      </c>
      <c r="J307" t="s">
        <v>521</v>
      </c>
      <c r="K307" t="s">
        <v>74</v>
      </c>
      <c r="L307" t="s">
        <v>74</v>
      </c>
      <c r="M307" t="s">
        <v>77</v>
      </c>
      <c r="N307" t="s">
        <v>78</v>
      </c>
      <c r="O307" t="s">
        <v>74</v>
      </c>
      <c r="P307" t="s">
        <v>74</v>
      </c>
      <c r="Q307" t="s">
        <v>74</v>
      </c>
      <c r="R307" t="s">
        <v>74</v>
      </c>
      <c r="S307" t="s">
        <v>74</v>
      </c>
      <c r="T307" t="s">
        <v>74</v>
      </c>
      <c r="U307" t="s">
        <v>74</v>
      </c>
      <c r="V307" t="s">
        <v>74</v>
      </c>
      <c r="W307" t="s">
        <v>2708</v>
      </c>
      <c r="X307" t="s">
        <v>2709</v>
      </c>
      <c r="Y307" t="s">
        <v>2710</v>
      </c>
      <c r="Z307" t="s">
        <v>74</v>
      </c>
      <c r="AA307" t="s">
        <v>74</v>
      </c>
      <c r="AB307" t="s">
        <v>74</v>
      </c>
      <c r="AC307" t="s">
        <v>74</v>
      </c>
      <c r="AD307" t="s">
        <v>74</v>
      </c>
      <c r="AE307" t="s">
        <v>74</v>
      </c>
      <c r="AF307" t="s">
        <v>74</v>
      </c>
      <c r="AG307">
        <v>17</v>
      </c>
      <c r="AH307">
        <v>25</v>
      </c>
      <c r="AI307">
        <v>28</v>
      </c>
      <c r="AJ307">
        <v>0</v>
      </c>
      <c r="AK307">
        <v>1</v>
      </c>
      <c r="AL307" t="s">
        <v>523</v>
      </c>
      <c r="AM307" t="s">
        <v>460</v>
      </c>
      <c r="AN307" t="s">
        <v>524</v>
      </c>
      <c r="AO307" t="s">
        <v>525</v>
      </c>
      <c r="AP307" t="s">
        <v>74</v>
      </c>
      <c r="AQ307" t="s">
        <v>74</v>
      </c>
      <c r="AR307" t="s">
        <v>526</v>
      </c>
      <c r="AS307" t="s">
        <v>527</v>
      </c>
      <c r="AT307" t="s">
        <v>2497</v>
      </c>
      <c r="AU307">
        <v>1989</v>
      </c>
      <c r="AV307">
        <v>10</v>
      </c>
      <c r="AW307">
        <v>3</v>
      </c>
      <c r="AX307" t="s">
        <v>74</v>
      </c>
      <c r="AY307" t="s">
        <v>74</v>
      </c>
      <c r="AZ307" t="s">
        <v>74</v>
      </c>
      <c r="BA307" t="s">
        <v>74</v>
      </c>
      <c r="BB307">
        <v>197</v>
      </c>
      <c r="BC307">
        <v>198</v>
      </c>
      <c r="BD307" t="s">
        <v>74</v>
      </c>
      <c r="BE307" t="s">
        <v>74</v>
      </c>
      <c r="BF307" t="s">
        <v>74</v>
      </c>
      <c r="BG307" t="s">
        <v>74</v>
      </c>
      <c r="BH307" t="s">
        <v>74</v>
      </c>
      <c r="BI307">
        <v>2</v>
      </c>
      <c r="BJ307" t="s">
        <v>528</v>
      </c>
      <c r="BK307" t="s">
        <v>92</v>
      </c>
      <c r="BL307" t="s">
        <v>529</v>
      </c>
      <c r="BM307" t="s">
        <v>2698</v>
      </c>
      <c r="BN307" t="s">
        <v>74</v>
      </c>
      <c r="BO307" t="s">
        <v>74</v>
      </c>
      <c r="BP307" t="s">
        <v>74</v>
      </c>
      <c r="BQ307" t="s">
        <v>74</v>
      </c>
      <c r="BR307" t="s">
        <v>95</v>
      </c>
      <c r="BS307" t="s">
        <v>2711</v>
      </c>
      <c r="BT307" t="str">
        <f>HYPERLINK("https%3A%2F%2Fwww.webofscience.com%2Fwos%2Fwoscc%2Ffull-record%2FWOS:A1989CF38300006","View Full Record in Web of Science")</f>
        <v>View Full Record in Web of Science</v>
      </c>
    </row>
    <row r="308" spans="1:72" x14ac:dyDescent="0.15">
      <c r="A308" t="s">
        <v>72</v>
      </c>
      <c r="B308" t="s">
        <v>2712</v>
      </c>
      <c r="C308" t="s">
        <v>74</v>
      </c>
      <c r="D308" t="s">
        <v>74</v>
      </c>
      <c r="E308" t="s">
        <v>74</v>
      </c>
      <c r="F308" t="s">
        <v>2712</v>
      </c>
      <c r="G308" t="s">
        <v>74</v>
      </c>
      <c r="H308" t="s">
        <v>74</v>
      </c>
      <c r="I308" t="s">
        <v>2713</v>
      </c>
      <c r="J308" t="s">
        <v>521</v>
      </c>
      <c r="K308" t="s">
        <v>74</v>
      </c>
      <c r="L308" t="s">
        <v>74</v>
      </c>
      <c r="M308" t="s">
        <v>77</v>
      </c>
      <c r="N308" t="s">
        <v>78</v>
      </c>
      <c r="O308" t="s">
        <v>74</v>
      </c>
      <c r="P308" t="s">
        <v>74</v>
      </c>
      <c r="Q308" t="s">
        <v>74</v>
      </c>
      <c r="R308" t="s">
        <v>74</v>
      </c>
      <c r="S308" t="s">
        <v>74</v>
      </c>
      <c r="T308" t="s">
        <v>74</v>
      </c>
      <c r="U308" t="s">
        <v>74</v>
      </c>
      <c r="V308" t="s">
        <v>74</v>
      </c>
      <c r="W308" t="s">
        <v>74</v>
      </c>
      <c r="X308" t="s">
        <v>74</v>
      </c>
      <c r="Y308" t="s">
        <v>2714</v>
      </c>
      <c r="Z308" t="s">
        <v>74</v>
      </c>
      <c r="AA308" t="s">
        <v>74</v>
      </c>
      <c r="AB308" t="s">
        <v>2715</v>
      </c>
      <c r="AC308" t="s">
        <v>74</v>
      </c>
      <c r="AD308" t="s">
        <v>74</v>
      </c>
      <c r="AE308" t="s">
        <v>74</v>
      </c>
      <c r="AF308" t="s">
        <v>74</v>
      </c>
      <c r="AG308">
        <v>40</v>
      </c>
      <c r="AH308">
        <v>26</v>
      </c>
      <c r="AI308">
        <v>26</v>
      </c>
      <c r="AJ308">
        <v>0</v>
      </c>
      <c r="AK308">
        <v>2</v>
      </c>
      <c r="AL308" t="s">
        <v>523</v>
      </c>
      <c r="AM308" t="s">
        <v>460</v>
      </c>
      <c r="AN308" t="s">
        <v>524</v>
      </c>
      <c r="AO308" t="s">
        <v>525</v>
      </c>
      <c r="AP308" t="s">
        <v>74</v>
      </c>
      <c r="AQ308" t="s">
        <v>74</v>
      </c>
      <c r="AR308" t="s">
        <v>526</v>
      </c>
      <c r="AS308" t="s">
        <v>527</v>
      </c>
      <c r="AT308" t="s">
        <v>2497</v>
      </c>
      <c r="AU308">
        <v>1989</v>
      </c>
      <c r="AV308">
        <v>10</v>
      </c>
      <c r="AW308">
        <v>3</v>
      </c>
      <c r="AX308" t="s">
        <v>74</v>
      </c>
      <c r="AY308" t="s">
        <v>74</v>
      </c>
      <c r="AZ308" t="s">
        <v>74</v>
      </c>
      <c r="BA308" t="s">
        <v>74</v>
      </c>
      <c r="BB308">
        <v>199</v>
      </c>
      <c r="BC308">
        <v>209</v>
      </c>
      <c r="BD308" t="s">
        <v>74</v>
      </c>
      <c r="BE308" t="s">
        <v>74</v>
      </c>
      <c r="BF308" t="s">
        <v>74</v>
      </c>
      <c r="BG308" t="s">
        <v>74</v>
      </c>
      <c r="BH308" t="s">
        <v>74</v>
      </c>
      <c r="BI308">
        <v>11</v>
      </c>
      <c r="BJ308" t="s">
        <v>528</v>
      </c>
      <c r="BK308" t="s">
        <v>92</v>
      </c>
      <c r="BL308" t="s">
        <v>529</v>
      </c>
      <c r="BM308" t="s">
        <v>2698</v>
      </c>
      <c r="BN308" t="s">
        <v>74</v>
      </c>
      <c r="BO308" t="s">
        <v>74</v>
      </c>
      <c r="BP308" t="s">
        <v>74</v>
      </c>
      <c r="BQ308" t="s">
        <v>74</v>
      </c>
      <c r="BR308" t="s">
        <v>95</v>
      </c>
      <c r="BS308" t="s">
        <v>2716</v>
      </c>
      <c r="BT308" t="str">
        <f>HYPERLINK("https%3A%2F%2Fwww.webofscience.com%2Fwos%2Fwoscc%2Ffull-record%2FWOS:A1989CF38300007","View Full Record in Web of Science")</f>
        <v>View Full Record in Web of Science</v>
      </c>
    </row>
    <row r="309" spans="1:72" x14ac:dyDescent="0.15">
      <c r="A309" t="s">
        <v>72</v>
      </c>
      <c r="B309" t="s">
        <v>2717</v>
      </c>
      <c r="C309" t="s">
        <v>74</v>
      </c>
      <c r="D309" t="s">
        <v>74</v>
      </c>
      <c r="E309" t="s">
        <v>74</v>
      </c>
      <c r="F309" t="s">
        <v>2717</v>
      </c>
      <c r="G309" t="s">
        <v>74</v>
      </c>
      <c r="H309" t="s">
        <v>74</v>
      </c>
      <c r="I309" t="s">
        <v>2718</v>
      </c>
      <c r="J309" t="s">
        <v>521</v>
      </c>
      <c r="K309" t="s">
        <v>74</v>
      </c>
      <c r="L309" t="s">
        <v>74</v>
      </c>
      <c r="M309" t="s">
        <v>77</v>
      </c>
      <c r="N309" t="s">
        <v>78</v>
      </c>
      <c r="O309" t="s">
        <v>74</v>
      </c>
      <c r="P309" t="s">
        <v>74</v>
      </c>
      <c r="Q309" t="s">
        <v>74</v>
      </c>
      <c r="R309" t="s">
        <v>74</v>
      </c>
      <c r="S309" t="s">
        <v>74</v>
      </c>
      <c r="T309" t="s">
        <v>74</v>
      </c>
      <c r="U309" t="s">
        <v>74</v>
      </c>
      <c r="V309" t="s">
        <v>74</v>
      </c>
      <c r="W309" t="s">
        <v>74</v>
      </c>
      <c r="X309" t="s">
        <v>74</v>
      </c>
      <c r="Y309" t="s">
        <v>2510</v>
      </c>
      <c r="Z309" t="s">
        <v>74</v>
      </c>
      <c r="AA309" t="s">
        <v>74</v>
      </c>
      <c r="AB309" t="s">
        <v>74</v>
      </c>
      <c r="AC309" t="s">
        <v>74</v>
      </c>
      <c r="AD309" t="s">
        <v>74</v>
      </c>
      <c r="AE309" t="s">
        <v>74</v>
      </c>
      <c r="AF309" t="s">
        <v>74</v>
      </c>
      <c r="AG309">
        <v>73</v>
      </c>
      <c r="AH309">
        <v>130</v>
      </c>
      <c r="AI309">
        <v>142</v>
      </c>
      <c r="AJ309">
        <v>0</v>
      </c>
      <c r="AK309">
        <v>9</v>
      </c>
      <c r="AL309" t="s">
        <v>523</v>
      </c>
      <c r="AM309" t="s">
        <v>460</v>
      </c>
      <c r="AN309" t="s">
        <v>524</v>
      </c>
      <c r="AO309" t="s">
        <v>525</v>
      </c>
      <c r="AP309" t="s">
        <v>74</v>
      </c>
      <c r="AQ309" t="s">
        <v>74</v>
      </c>
      <c r="AR309" t="s">
        <v>526</v>
      </c>
      <c r="AS309" t="s">
        <v>527</v>
      </c>
      <c r="AT309" t="s">
        <v>2497</v>
      </c>
      <c r="AU309">
        <v>1989</v>
      </c>
      <c r="AV309">
        <v>10</v>
      </c>
      <c r="AW309">
        <v>3</v>
      </c>
      <c r="AX309" t="s">
        <v>74</v>
      </c>
      <c r="AY309" t="s">
        <v>74</v>
      </c>
      <c r="AZ309" t="s">
        <v>74</v>
      </c>
      <c r="BA309" t="s">
        <v>74</v>
      </c>
      <c r="BB309">
        <v>211</v>
      </c>
      <c r="BC309">
        <v>219</v>
      </c>
      <c r="BD309" t="s">
        <v>74</v>
      </c>
      <c r="BE309" t="s">
        <v>74</v>
      </c>
      <c r="BF309" t="s">
        <v>74</v>
      </c>
      <c r="BG309" t="s">
        <v>74</v>
      </c>
      <c r="BH309" t="s">
        <v>74</v>
      </c>
      <c r="BI309">
        <v>9</v>
      </c>
      <c r="BJ309" t="s">
        <v>528</v>
      </c>
      <c r="BK309" t="s">
        <v>92</v>
      </c>
      <c r="BL309" t="s">
        <v>529</v>
      </c>
      <c r="BM309" t="s">
        <v>2698</v>
      </c>
      <c r="BN309" t="s">
        <v>74</v>
      </c>
      <c r="BO309" t="s">
        <v>74</v>
      </c>
      <c r="BP309" t="s">
        <v>74</v>
      </c>
      <c r="BQ309" t="s">
        <v>74</v>
      </c>
      <c r="BR309" t="s">
        <v>95</v>
      </c>
      <c r="BS309" t="s">
        <v>2719</v>
      </c>
      <c r="BT309" t="str">
        <f>HYPERLINK("https%3A%2F%2Fwww.webofscience.com%2Fwos%2Fwoscc%2Ffull-record%2FWOS:A1989CF38300008","View Full Record in Web of Science")</f>
        <v>View Full Record in Web of Science</v>
      </c>
    </row>
    <row r="310" spans="1:72" x14ac:dyDescent="0.15">
      <c r="A310" t="s">
        <v>72</v>
      </c>
      <c r="B310" t="s">
        <v>2720</v>
      </c>
      <c r="C310" t="s">
        <v>74</v>
      </c>
      <c r="D310" t="s">
        <v>74</v>
      </c>
      <c r="E310" t="s">
        <v>74</v>
      </c>
      <c r="F310" t="s">
        <v>2720</v>
      </c>
      <c r="G310" t="s">
        <v>74</v>
      </c>
      <c r="H310" t="s">
        <v>74</v>
      </c>
      <c r="I310" t="s">
        <v>2721</v>
      </c>
      <c r="J310" t="s">
        <v>2722</v>
      </c>
      <c r="K310" t="s">
        <v>74</v>
      </c>
      <c r="L310" t="s">
        <v>74</v>
      </c>
      <c r="M310" t="s">
        <v>77</v>
      </c>
      <c r="N310" t="s">
        <v>78</v>
      </c>
      <c r="O310" t="s">
        <v>74</v>
      </c>
      <c r="P310" t="s">
        <v>74</v>
      </c>
      <c r="Q310" t="s">
        <v>74</v>
      </c>
      <c r="R310" t="s">
        <v>74</v>
      </c>
      <c r="S310" t="s">
        <v>74</v>
      </c>
      <c r="T310" t="s">
        <v>74</v>
      </c>
      <c r="U310" t="s">
        <v>74</v>
      </c>
      <c r="V310" t="s">
        <v>74</v>
      </c>
      <c r="W310" t="s">
        <v>74</v>
      </c>
      <c r="X310" t="s">
        <v>74</v>
      </c>
      <c r="Y310" t="s">
        <v>2723</v>
      </c>
      <c r="Z310" t="s">
        <v>74</v>
      </c>
      <c r="AA310" t="s">
        <v>2724</v>
      </c>
      <c r="AB310" t="s">
        <v>74</v>
      </c>
      <c r="AC310" t="s">
        <v>74</v>
      </c>
      <c r="AD310" t="s">
        <v>74</v>
      </c>
      <c r="AE310" t="s">
        <v>74</v>
      </c>
      <c r="AF310" t="s">
        <v>74</v>
      </c>
      <c r="AG310">
        <v>20</v>
      </c>
      <c r="AH310">
        <v>9</v>
      </c>
      <c r="AI310">
        <v>11</v>
      </c>
      <c r="AJ310">
        <v>0</v>
      </c>
      <c r="AK310">
        <v>2</v>
      </c>
      <c r="AL310" t="s">
        <v>2725</v>
      </c>
      <c r="AM310" t="s">
        <v>2726</v>
      </c>
      <c r="AN310" t="s">
        <v>2727</v>
      </c>
      <c r="AO310" t="s">
        <v>2728</v>
      </c>
      <c r="AP310" t="s">
        <v>74</v>
      </c>
      <c r="AQ310" t="s">
        <v>74</v>
      </c>
      <c r="AR310" t="s">
        <v>2729</v>
      </c>
      <c r="AS310" t="s">
        <v>2730</v>
      </c>
      <c r="AT310" t="s">
        <v>2497</v>
      </c>
      <c r="AU310">
        <v>1989</v>
      </c>
      <c r="AV310">
        <v>19</v>
      </c>
      <c r="AW310">
        <v>4</v>
      </c>
      <c r="AX310" t="s">
        <v>74</v>
      </c>
      <c r="AY310" t="s">
        <v>74</v>
      </c>
      <c r="AZ310" t="s">
        <v>74</v>
      </c>
      <c r="BA310" t="s">
        <v>74</v>
      </c>
      <c r="BB310">
        <v>140</v>
      </c>
      <c r="BC310">
        <v>144</v>
      </c>
      <c r="BD310" t="s">
        <v>74</v>
      </c>
      <c r="BE310" t="s">
        <v>74</v>
      </c>
      <c r="BF310" t="s">
        <v>74</v>
      </c>
      <c r="BG310" t="s">
        <v>74</v>
      </c>
      <c r="BH310" t="s">
        <v>74</v>
      </c>
      <c r="BI310">
        <v>5</v>
      </c>
      <c r="BJ310" t="s">
        <v>233</v>
      </c>
      <c r="BK310" t="s">
        <v>92</v>
      </c>
      <c r="BL310" t="s">
        <v>235</v>
      </c>
      <c r="BM310" t="s">
        <v>2731</v>
      </c>
      <c r="BN310" t="s">
        <v>74</v>
      </c>
      <c r="BO310" t="s">
        <v>74</v>
      </c>
      <c r="BP310" t="s">
        <v>74</v>
      </c>
      <c r="BQ310" t="s">
        <v>74</v>
      </c>
      <c r="BR310" t="s">
        <v>95</v>
      </c>
      <c r="BS310" t="s">
        <v>2732</v>
      </c>
      <c r="BT310" t="str">
        <f>HYPERLINK("https%3A%2F%2Fwww.webofscience.com%2Fwos%2Fwoscc%2Ffull-record%2FWOS:A1989CF56700003","View Full Record in Web of Science")</f>
        <v>View Full Record in Web of Science</v>
      </c>
    </row>
    <row r="311" spans="1:72" x14ac:dyDescent="0.15">
      <c r="A311" t="s">
        <v>72</v>
      </c>
      <c r="B311" t="s">
        <v>2733</v>
      </c>
      <c r="C311" t="s">
        <v>74</v>
      </c>
      <c r="D311" t="s">
        <v>74</v>
      </c>
      <c r="E311" t="s">
        <v>74</v>
      </c>
      <c r="F311" t="s">
        <v>2733</v>
      </c>
      <c r="G311" t="s">
        <v>74</v>
      </c>
      <c r="H311" t="s">
        <v>74</v>
      </c>
      <c r="I311" t="s">
        <v>2734</v>
      </c>
      <c r="J311" t="s">
        <v>320</v>
      </c>
      <c r="K311" t="s">
        <v>74</v>
      </c>
      <c r="L311" t="s">
        <v>74</v>
      </c>
      <c r="M311" t="s">
        <v>77</v>
      </c>
      <c r="N311" t="s">
        <v>78</v>
      </c>
      <c r="O311" t="s">
        <v>74</v>
      </c>
      <c r="P311" t="s">
        <v>74</v>
      </c>
      <c r="Q311" t="s">
        <v>74</v>
      </c>
      <c r="R311" t="s">
        <v>74</v>
      </c>
      <c r="S311" t="s">
        <v>74</v>
      </c>
      <c r="T311" t="s">
        <v>74</v>
      </c>
      <c r="U311" t="s">
        <v>74</v>
      </c>
      <c r="V311" t="s">
        <v>74</v>
      </c>
      <c r="W311" t="s">
        <v>2735</v>
      </c>
      <c r="X311" t="s">
        <v>2736</v>
      </c>
      <c r="Y311" t="s">
        <v>2737</v>
      </c>
      <c r="Z311" t="s">
        <v>74</v>
      </c>
      <c r="AA311" t="s">
        <v>2738</v>
      </c>
      <c r="AB311" t="s">
        <v>2739</v>
      </c>
      <c r="AC311" t="s">
        <v>74</v>
      </c>
      <c r="AD311" t="s">
        <v>74</v>
      </c>
      <c r="AE311" t="s">
        <v>74</v>
      </c>
      <c r="AF311" t="s">
        <v>74</v>
      </c>
      <c r="AG311">
        <v>41</v>
      </c>
      <c r="AH311">
        <v>33</v>
      </c>
      <c r="AI311">
        <v>35</v>
      </c>
      <c r="AJ311">
        <v>0</v>
      </c>
      <c r="AK311">
        <v>4</v>
      </c>
      <c r="AL311" t="s">
        <v>82</v>
      </c>
      <c r="AM311" t="s">
        <v>83</v>
      </c>
      <c r="AN311" t="s">
        <v>114</v>
      </c>
      <c r="AO311" t="s">
        <v>324</v>
      </c>
      <c r="AP311" t="s">
        <v>74</v>
      </c>
      <c r="AQ311" t="s">
        <v>74</v>
      </c>
      <c r="AR311" t="s">
        <v>325</v>
      </c>
      <c r="AS311" t="s">
        <v>326</v>
      </c>
      <c r="AT311" t="s">
        <v>2740</v>
      </c>
      <c r="AU311">
        <v>1989</v>
      </c>
      <c r="AV311">
        <v>94</v>
      </c>
      <c r="AW311" t="s">
        <v>2741</v>
      </c>
      <c r="AX311" t="s">
        <v>74</v>
      </c>
      <c r="AY311" t="s">
        <v>74</v>
      </c>
      <c r="AZ311" t="s">
        <v>74</v>
      </c>
      <c r="BA311" t="s">
        <v>74</v>
      </c>
      <c r="BB311">
        <v>16437</v>
      </c>
      <c r="BC311">
        <v>16448</v>
      </c>
      <c r="BD311" t="s">
        <v>74</v>
      </c>
      <c r="BE311" t="s">
        <v>2742</v>
      </c>
      <c r="BF311" t="str">
        <f>HYPERLINK("http://dx.doi.org/10.1029/JD094iD14p16437","http://dx.doi.org/10.1029/JD094iD14p16437")</f>
        <v>http://dx.doi.org/10.1029/JD094iD14p16437</v>
      </c>
      <c r="BG311" t="s">
        <v>74</v>
      </c>
      <c r="BH311" t="s">
        <v>74</v>
      </c>
      <c r="BI311">
        <v>12</v>
      </c>
      <c r="BJ311" t="s">
        <v>330</v>
      </c>
      <c r="BK311" t="s">
        <v>92</v>
      </c>
      <c r="BL311" t="s">
        <v>330</v>
      </c>
      <c r="BM311" t="s">
        <v>2743</v>
      </c>
      <c r="BN311" t="s">
        <v>74</v>
      </c>
      <c r="BO311" t="s">
        <v>74</v>
      </c>
      <c r="BP311" t="s">
        <v>74</v>
      </c>
      <c r="BQ311" t="s">
        <v>74</v>
      </c>
      <c r="BR311" t="s">
        <v>95</v>
      </c>
      <c r="BS311" t="s">
        <v>2744</v>
      </c>
      <c r="BT311" t="str">
        <f>HYPERLINK("https%3A%2F%2Fwww.webofscience.com%2Fwos%2Fwoscc%2Ffull-record%2FWOS:A1989CE02000001","View Full Record in Web of Science")</f>
        <v>View Full Record in Web of Science</v>
      </c>
    </row>
    <row r="312" spans="1:72" x14ac:dyDescent="0.15">
      <c r="A312" t="s">
        <v>72</v>
      </c>
      <c r="B312" t="s">
        <v>2745</v>
      </c>
      <c r="C312" t="s">
        <v>74</v>
      </c>
      <c r="D312" t="s">
        <v>74</v>
      </c>
      <c r="E312" t="s">
        <v>74</v>
      </c>
      <c r="F312" t="s">
        <v>2745</v>
      </c>
      <c r="G312" t="s">
        <v>74</v>
      </c>
      <c r="H312" t="s">
        <v>74</v>
      </c>
      <c r="I312" t="s">
        <v>2746</v>
      </c>
      <c r="J312" t="s">
        <v>320</v>
      </c>
      <c r="K312" t="s">
        <v>74</v>
      </c>
      <c r="L312" t="s">
        <v>74</v>
      </c>
      <c r="M312" t="s">
        <v>77</v>
      </c>
      <c r="N312" t="s">
        <v>78</v>
      </c>
      <c r="O312" t="s">
        <v>74</v>
      </c>
      <c r="P312" t="s">
        <v>74</v>
      </c>
      <c r="Q312" t="s">
        <v>74</v>
      </c>
      <c r="R312" t="s">
        <v>74</v>
      </c>
      <c r="S312" t="s">
        <v>74</v>
      </c>
      <c r="T312" t="s">
        <v>74</v>
      </c>
      <c r="U312" t="s">
        <v>74</v>
      </c>
      <c r="V312" t="s">
        <v>74</v>
      </c>
      <c r="W312" t="s">
        <v>2747</v>
      </c>
      <c r="X312" t="s">
        <v>2748</v>
      </c>
      <c r="Y312" t="s">
        <v>2749</v>
      </c>
      <c r="Z312" t="s">
        <v>74</v>
      </c>
      <c r="AA312" t="s">
        <v>74</v>
      </c>
      <c r="AB312" t="s">
        <v>74</v>
      </c>
      <c r="AC312" t="s">
        <v>74</v>
      </c>
      <c r="AD312" t="s">
        <v>74</v>
      </c>
      <c r="AE312" t="s">
        <v>74</v>
      </c>
      <c r="AF312" t="s">
        <v>74</v>
      </c>
      <c r="AG312">
        <v>36</v>
      </c>
      <c r="AH312">
        <v>59</v>
      </c>
      <c r="AI312">
        <v>60</v>
      </c>
      <c r="AJ312">
        <v>0</v>
      </c>
      <c r="AK312">
        <v>4</v>
      </c>
      <c r="AL312" t="s">
        <v>82</v>
      </c>
      <c r="AM312" t="s">
        <v>83</v>
      </c>
      <c r="AN312" t="s">
        <v>114</v>
      </c>
      <c r="AO312" t="s">
        <v>324</v>
      </c>
      <c r="AP312" t="s">
        <v>74</v>
      </c>
      <c r="AQ312" t="s">
        <v>74</v>
      </c>
      <c r="AR312" t="s">
        <v>325</v>
      </c>
      <c r="AS312" t="s">
        <v>326</v>
      </c>
      <c r="AT312" t="s">
        <v>2740</v>
      </c>
      <c r="AU312">
        <v>1989</v>
      </c>
      <c r="AV312">
        <v>94</v>
      </c>
      <c r="AW312" t="s">
        <v>2741</v>
      </c>
      <c r="AX312" t="s">
        <v>74</v>
      </c>
      <c r="AY312" t="s">
        <v>74</v>
      </c>
      <c r="AZ312" t="s">
        <v>74</v>
      </c>
      <c r="BA312" t="s">
        <v>74</v>
      </c>
      <c r="BB312">
        <v>16449</v>
      </c>
      <c r="BC312">
        <v>16457</v>
      </c>
      <c r="BD312" t="s">
        <v>74</v>
      </c>
      <c r="BE312" t="s">
        <v>2750</v>
      </c>
      <c r="BF312" t="str">
        <f>HYPERLINK("http://dx.doi.org/10.1029/JD094iD14p16449","http://dx.doi.org/10.1029/JD094iD14p16449")</f>
        <v>http://dx.doi.org/10.1029/JD094iD14p16449</v>
      </c>
      <c r="BG312" t="s">
        <v>74</v>
      </c>
      <c r="BH312" t="s">
        <v>74</v>
      </c>
      <c r="BI312">
        <v>9</v>
      </c>
      <c r="BJ312" t="s">
        <v>330</v>
      </c>
      <c r="BK312" t="s">
        <v>92</v>
      </c>
      <c r="BL312" t="s">
        <v>330</v>
      </c>
      <c r="BM312" t="s">
        <v>2743</v>
      </c>
      <c r="BN312" t="s">
        <v>74</v>
      </c>
      <c r="BO312" t="s">
        <v>74</v>
      </c>
      <c r="BP312" t="s">
        <v>74</v>
      </c>
      <c r="BQ312" t="s">
        <v>74</v>
      </c>
      <c r="BR312" t="s">
        <v>95</v>
      </c>
      <c r="BS312" t="s">
        <v>2751</v>
      </c>
      <c r="BT312" t="str">
        <f>HYPERLINK("https%3A%2F%2Fwww.webofscience.com%2Fwos%2Fwoscc%2Ffull-record%2FWOS:A1989CE02000002","View Full Record in Web of Science")</f>
        <v>View Full Record in Web of Science</v>
      </c>
    </row>
    <row r="313" spans="1:72" x14ac:dyDescent="0.15">
      <c r="A313" t="s">
        <v>72</v>
      </c>
      <c r="B313" t="s">
        <v>2752</v>
      </c>
      <c r="C313" t="s">
        <v>74</v>
      </c>
      <c r="D313" t="s">
        <v>74</v>
      </c>
      <c r="E313" t="s">
        <v>74</v>
      </c>
      <c r="F313" t="s">
        <v>2752</v>
      </c>
      <c r="G313" t="s">
        <v>74</v>
      </c>
      <c r="H313" t="s">
        <v>74</v>
      </c>
      <c r="I313" t="s">
        <v>2753</v>
      </c>
      <c r="J313" t="s">
        <v>320</v>
      </c>
      <c r="K313" t="s">
        <v>74</v>
      </c>
      <c r="L313" t="s">
        <v>74</v>
      </c>
      <c r="M313" t="s">
        <v>77</v>
      </c>
      <c r="N313" t="s">
        <v>78</v>
      </c>
      <c r="O313" t="s">
        <v>74</v>
      </c>
      <c r="P313" t="s">
        <v>74</v>
      </c>
      <c r="Q313" t="s">
        <v>74</v>
      </c>
      <c r="R313" t="s">
        <v>74</v>
      </c>
      <c r="S313" t="s">
        <v>74</v>
      </c>
      <c r="T313" t="s">
        <v>74</v>
      </c>
      <c r="U313" t="s">
        <v>74</v>
      </c>
      <c r="V313" t="s">
        <v>74</v>
      </c>
      <c r="W313" t="s">
        <v>2754</v>
      </c>
      <c r="X313" t="s">
        <v>74</v>
      </c>
      <c r="Y313" t="s">
        <v>2755</v>
      </c>
      <c r="Z313" t="s">
        <v>74</v>
      </c>
      <c r="AA313" t="s">
        <v>74</v>
      </c>
      <c r="AB313" t="s">
        <v>74</v>
      </c>
      <c r="AC313" t="s">
        <v>74</v>
      </c>
      <c r="AD313" t="s">
        <v>74</v>
      </c>
      <c r="AE313" t="s">
        <v>74</v>
      </c>
      <c r="AF313" t="s">
        <v>74</v>
      </c>
      <c r="AG313">
        <v>15</v>
      </c>
      <c r="AH313">
        <v>13</v>
      </c>
      <c r="AI313">
        <v>13</v>
      </c>
      <c r="AJ313">
        <v>0</v>
      </c>
      <c r="AK313">
        <v>0</v>
      </c>
      <c r="AL313" t="s">
        <v>82</v>
      </c>
      <c r="AM313" t="s">
        <v>83</v>
      </c>
      <c r="AN313" t="s">
        <v>114</v>
      </c>
      <c r="AO313" t="s">
        <v>324</v>
      </c>
      <c r="AP313" t="s">
        <v>74</v>
      </c>
      <c r="AQ313" t="s">
        <v>74</v>
      </c>
      <c r="AR313" t="s">
        <v>325</v>
      </c>
      <c r="AS313" t="s">
        <v>326</v>
      </c>
      <c r="AT313" t="s">
        <v>2740</v>
      </c>
      <c r="AU313">
        <v>1989</v>
      </c>
      <c r="AV313">
        <v>94</v>
      </c>
      <c r="AW313" t="s">
        <v>2741</v>
      </c>
      <c r="AX313" t="s">
        <v>74</v>
      </c>
      <c r="AY313" t="s">
        <v>74</v>
      </c>
      <c r="AZ313" t="s">
        <v>74</v>
      </c>
      <c r="BA313" t="s">
        <v>74</v>
      </c>
      <c r="BB313">
        <v>16459</v>
      </c>
      <c r="BC313">
        <v>16474</v>
      </c>
      <c r="BD313" t="s">
        <v>74</v>
      </c>
      <c r="BE313" t="s">
        <v>2756</v>
      </c>
      <c r="BF313" t="str">
        <f>HYPERLINK("http://dx.doi.org/10.1029/JD094iD14p16459","http://dx.doi.org/10.1029/JD094iD14p16459")</f>
        <v>http://dx.doi.org/10.1029/JD094iD14p16459</v>
      </c>
      <c r="BG313" t="s">
        <v>74</v>
      </c>
      <c r="BH313" t="s">
        <v>74</v>
      </c>
      <c r="BI313">
        <v>16</v>
      </c>
      <c r="BJ313" t="s">
        <v>330</v>
      </c>
      <c r="BK313" t="s">
        <v>92</v>
      </c>
      <c r="BL313" t="s">
        <v>330</v>
      </c>
      <c r="BM313" t="s">
        <v>2743</v>
      </c>
      <c r="BN313" t="s">
        <v>74</v>
      </c>
      <c r="BO313" t="s">
        <v>74</v>
      </c>
      <c r="BP313" t="s">
        <v>74</v>
      </c>
      <c r="BQ313" t="s">
        <v>74</v>
      </c>
      <c r="BR313" t="s">
        <v>95</v>
      </c>
      <c r="BS313" t="s">
        <v>2757</v>
      </c>
      <c r="BT313" t="str">
        <f>HYPERLINK("https%3A%2F%2Fwww.webofscience.com%2Fwos%2Fwoscc%2Ffull-record%2FWOS:A1989CE02000003","View Full Record in Web of Science")</f>
        <v>View Full Record in Web of Science</v>
      </c>
    </row>
    <row r="314" spans="1:72" x14ac:dyDescent="0.15">
      <c r="A314" t="s">
        <v>72</v>
      </c>
      <c r="B314" t="s">
        <v>2758</v>
      </c>
      <c r="C314" t="s">
        <v>74</v>
      </c>
      <c r="D314" t="s">
        <v>74</v>
      </c>
      <c r="E314" t="s">
        <v>74</v>
      </c>
      <c r="F314" t="s">
        <v>2758</v>
      </c>
      <c r="G314" t="s">
        <v>74</v>
      </c>
      <c r="H314" t="s">
        <v>74</v>
      </c>
      <c r="I314" t="s">
        <v>2759</v>
      </c>
      <c r="J314" t="s">
        <v>320</v>
      </c>
      <c r="K314" t="s">
        <v>74</v>
      </c>
      <c r="L314" t="s">
        <v>74</v>
      </c>
      <c r="M314" t="s">
        <v>77</v>
      </c>
      <c r="N314" t="s">
        <v>78</v>
      </c>
      <c r="O314" t="s">
        <v>74</v>
      </c>
      <c r="P314" t="s">
        <v>74</v>
      </c>
      <c r="Q314" t="s">
        <v>74</v>
      </c>
      <c r="R314" t="s">
        <v>74</v>
      </c>
      <c r="S314" t="s">
        <v>74</v>
      </c>
      <c r="T314" t="s">
        <v>74</v>
      </c>
      <c r="U314" t="s">
        <v>74</v>
      </c>
      <c r="V314" t="s">
        <v>74</v>
      </c>
      <c r="W314" t="s">
        <v>74</v>
      </c>
      <c r="X314" t="s">
        <v>74</v>
      </c>
      <c r="Y314" t="s">
        <v>2760</v>
      </c>
      <c r="Z314" t="s">
        <v>74</v>
      </c>
      <c r="AA314" t="s">
        <v>74</v>
      </c>
      <c r="AB314" t="s">
        <v>74</v>
      </c>
      <c r="AC314" t="s">
        <v>74</v>
      </c>
      <c r="AD314" t="s">
        <v>74</v>
      </c>
      <c r="AE314" t="s">
        <v>74</v>
      </c>
      <c r="AF314" t="s">
        <v>74</v>
      </c>
      <c r="AG314">
        <v>13</v>
      </c>
      <c r="AH314">
        <v>18</v>
      </c>
      <c r="AI314">
        <v>18</v>
      </c>
      <c r="AJ314">
        <v>0</v>
      </c>
      <c r="AK314">
        <v>2</v>
      </c>
      <c r="AL314" t="s">
        <v>82</v>
      </c>
      <c r="AM314" t="s">
        <v>83</v>
      </c>
      <c r="AN314" t="s">
        <v>114</v>
      </c>
      <c r="AO314" t="s">
        <v>324</v>
      </c>
      <c r="AP314" t="s">
        <v>74</v>
      </c>
      <c r="AQ314" t="s">
        <v>74</v>
      </c>
      <c r="AR314" t="s">
        <v>325</v>
      </c>
      <c r="AS314" t="s">
        <v>326</v>
      </c>
      <c r="AT314" t="s">
        <v>2740</v>
      </c>
      <c r="AU314">
        <v>1989</v>
      </c>
      <c r="AV314">
        <v>94</v>
      </c>
      <c r="AW314" t="s">
        <v>2741</v>
      </c>
      <c r="AX314" t="s">
        <v>74</v>
      </c>
      <c r="AY314" t="s">
        <v>74</v>
      </c>
      <c r="AZ314" t="s">
        <v>74</v>
      </c>
      <c r="BA314" t="s">
        <v>74</v>
      </c>
      <c r="BB314">
        <v>16475</v>
      </c>
      <c r="BC314">
        <v>16480</v>
      </c>
      <c r="BD314" t="s">
        <v>74</v>
      </c>
      <c r="BE314" t="s">
        <v>2761</v>
      </c>
      <c r="BF314" t="str">
        <f>HYPERLINK("http://dx.doi.org/10.1029/JD094iD14p16475","http://dx.doi.org/10.1029/JD094iD14p16475")</f>
        <v>http://dx.doi.org/10.1029/JD094iD14p16475</v>
      </c>
      <c r="BG314" t="s">
        <v>74</v>
      </c>
      <c r="BH314" t="s">
        <v>74</v>
      </c>
      <c r="BI314">
        <v>6</v>
      </c>
      <c r="BJ314" t="s">
        <v>330</v>
      </c>
      <c r="BK314" t="s">
        <v>92</v>
      </c>
      <c r="BL314" t="s">
        <v>330</v>
      </c>
      <c r="BM314" t="s">
        <v>2743</v>
      </c>
      <c r="BN314" t="s">
        <v>74</v>
      </c>
      <c r="BO314" t="s">
        <v>74</v>
      </c>
      <c r="BP314" t="s">
        <v>74</v>
      </c>
      <c r="BQ314" t="s">
        <v>74</v>
      </c>
      <c r="BR314" t="s">
        <v>95</v>
      </c>
      <c r="BS314" t="s">
        <v>2762</v>
      </c>
      <c r="BT314" t="str">
        <f>HYPERLINK("https%3A%2F%2Fwww.webofscience.com%2Fwos%2Fwoscc%2Ffull-record%2FWOS:A1989CE02000004","View Full Record in Web of Science")</f>
        <v>View Full Record in Web of Science</v>
      </c>
    </row>
    <row r="315" spans="1:72" x14ac:dyDescent="0.15">
      <c r="A315" t="s">
        <v>72</v>
      </c>
      <c r="B315" t="s">
        <v>2763</v>
      </c>
      <c r="C315" t="s">
        <v>74</v>
      </c>
      <c r="D315" t="s">
        <v>74</v>
      </c>
      <c r="E315" t="s">
        <v>74</v>
      </c>
      <c r="F315" t="s">
        <v>2763</v>
      </c>
      <c r="G315" t="s">
        <v>74</v>
      </c>
      <c r="H315" t="s">
        <v>74</v>
      </c>
      <c r="I315" t="s">
        <v>2764</v>
      </c>
      <c r="J315" t="s">
        <v>320</v>
      </c>
      <c r="K315" t="s">
        <v>74</v>
      </c>
      <c r="L315" t="s">
        <v>74</v>
      </c>
      <c r="M315" t="s">
        <v>77</v>
      </c>
      <c r="N315" t="s">
        <v>78</v>
      </c>
      <c r="O315" t="s">
        <v>74</v>
      </c>
      <c r="P315" t="s">
        <v>74</v>
      </c>
      <c r="Q315" t="s">
        <v>74</v>
      </c>
      <c r="R315" t="s">
        <v>74</v>
      </c>
      <c r="S315" t="s">
        <v>74</v>
      </c>
      <c r="T315" t="s">
        <v>74</v>
      </c>
      <c r="U315" t="s">
        <v>74</v>
      </c>
      <c r="V315" t="s">
        <v>74</v>
      </c>
      <c r="W315" t="s">
        <v>2765</v>
      </c>
      <c r="X315" t="s">
        <v>2766</v>
      </c>
      <c r="Y315" t="s">
        <v>2767</v>
      </c>
      <c r="Z315" t="s">
        <v>74</v>
      </c>
      <c r="AA315" t="s">
        <v>2768</v>
      </c>
      <c r="AB315" t="s">
        <v>2769</v>
      </c>
      <c r="AC315" t="s">
        <v>74</v>
      </c>
      <c r="AD315" t="s">
        <v>74</v>
      </c>
      <c r="AE315" t="s">
        <v>74</v>
      </c>
      <c r="AF315" t="s">
        <v>74</v>
      </c>
      <c r="AG315">
        <v>24</v>
      </c>
      <c r="AH315">
        <v>22</v>
      </c>
      <c r="AI315">
        <v>22</v>
      </c>
      <c r="AJ315">
        <v>0</v>
      </c>
      <c r="AK315">
        <v>2</v>
      </c>
      <c r="AL315" t="s">
        <v>82</v>
      </c>
      <c r="AM315" t="s">
        <v>83</v>
      </c>
      <c r="AN315" t="s">
        <v>114</v>
      </c>
      <c r="AO315" t="s">
        <v>324</v>
      </c>
      <c r="AP315" t="s">
        <v>74</v>
      </c>
      <c r="AQ315" t="s">
        <v>74</v>
      </c>
      <c r="AR315" t="s">
        <v>325</v>
      </c>
      <c r="AS315" t="s">
        <v>326</v>
      </c>
      <c r="AT315" t="s">
        <v>2740</v>
      </c>
      <c r="AU315">
        <v>1989</v>
      </c>
      <c r="AV315">
        <v>94</v>
      </c>
      <c r="AW315" t="s">
        <v>2741</v>
      </c>
      <c r="AX315" t="s">
        <v>74</v>
      </c>
      <c r="AY315" t="s">
        <v>74</v>
      </c>
      <c r="AZ315" t="s">
        <v>74</v>
      </c>
      <c r="BA315" t="s">
        <v>74</v>
      </c>
      <c r="BB315">
        <v>16511</v>
      </c>
      <c r="BC315">
        <v>16525</v>
      </c>
      <c r="BD315" t="s">
        <v>74</v>
      </c>
      <c r="BE315" t="s">
        <v>2770</v>
      </c>
      <c r="BF315" t="str">
        <f>HYPERLINK("http://dx.doi.org/10.1029/JD094iD14p16511","http://dx.doi.org/10.1029/JD094iD14p16511")</f>
        <v>http://dx.doi.org/10.1029/JD094iD14p16511</v>
      </c>
      <c r="BG315" t="s">
        <v>74</v>
      </c>
      <c r="BH315" t="s">
        <v>74</v>
      </c>
      <c r="BI315">
        <v>15</v>
      </c>
      <c r="BJ315" t="s">
        <v>330</v>
      </c>
      <c r="BK315" t="s">
        <v>92</v>
      </c>
      <c r="BL315" t="s">
        <v>330</v>
      </c>
      <c r="BM315" t="s">
        <v>2743</v>
      </c>
      <c r="BN315" t="s">
        <v>74</v>
      </c>
      <c r="BO315" t="s">
        <v>74</v>
      </c>
      <c r="BP315" t="s">
        <v>74</v>
      </c>
      <c r="BQ315" t="s">
        <v>74</v>
      </c>
      <c r="BR315" t="s">
        <v>95</v>
      </c>
      <c r="BS315" t="s">
        <v>2771</v>
      </c>
      <c r="BT315" t="str">
        <f>HYPERLINK("https%3A%2F%2Fwww.webofscience.com%2Fwos%2Fwoscc%2Ffull-record%2FWOS:A1989CE02000007","View Full Record in Web of Science")</f>
        <v>View Full Record in Web of Science</v>
      </c>
    </row>
    <row r="316" spans="1:72" x14ac:dyDescent="0.15">
      <c r="A316" t="s">
        <v>72</v>
      </c>
      <c r="B316" t="s">
        <v>2772</v>
      </c>
      <c r="C316" t="s">
        <v>74</v>
      </c>
      <c r="D316" t="s">
        <v>74</v>
      </c>
      <c r="E316" t="s">
        <v>74</v>
      </c>
      <c r="F316" t="s">
        <v>2772</v>
      </c>
      <c r="G316" t="s">
        <v>74</v>
      </c>
      <c r="H316" t="s">
        <v>74</v>
      </c>
      <c r="I316" t="s">
        <v>2773</v>
      </c>
      <c r="J316" t="s">
        <v>320</v>
      </c>
      <c r="K316" t="s">
        <v>74</v>
      </c>
      <c r="L316" t="s">
        <v>74</v>
      </c>
      <c r="M316" t="s">
        <v>77</v>
      </c>
      <c r="N316" t="s">
        <v>78</v>
      </c>
      <c r="O316" t="s">
        <v>74</v>
      </c>
      <c r="P316" t="s">
        <v>74</v>
      </c>
      <c r="Q316" t="s">
        <v>74</v>
      </c>
      <c r="R316" t="s">
        <v>74</v>
      </c>
      <c r="S316" t="s">
        <v>74</v>
      </c>
      <c r="T316" t="s">
        <v>74</v>
      </c>
      <c r="U316" t="s">
        <v>74</v>
      </c>
      <c r="V316" t="s">
        <v>74</v>
      </c>
      <c r="W316" t="s">
        <v>2774</v>
      </c>
      <c r="X316" t="s">
        <v>2775</v>
      </c>
      <c r="Y316" t="s">
        <v>2776</v>
      </c>
      <c r="Z316" t="s">
        <v>74</v>
      </c>
      <c r="AA316" t="s">
        <v>2777</v>
      </c>
      <c r="AB316" t="s">
        <v>2769</v>
      </c>
      <c r="AC316" t="s">
        <v>74</v>
      </c>
      <c r="AD316" t="s">
        <v>74</v>
      </c>
      <c r="AE316" t="s">
        <v>74</v>
      </c>
      <c r="AF316" t="s">
        <v>74</v>
      </c>
      <c r="AG316">
        <v>8</v>
      </c>
      <c r="AH316">
        <v>5</v>
      </c>
      <c r="AI316">
        <v>5</v>
      </c>
      <c r="AJ316">
        <v>0</v>
      </c>
      <c r="AK316">
        <v>2</v>
      </c>
      <c r="AL316" t="s">
        <v>82</v>
      </c>
      <c r="AM316" t="s">
        <v>83</v>
      </c>
      <c r="AN316" t="s">
        <v>114</v>
      </c>
      <c r="AO316" t="s">
        <v>324</v>
      </c>
      <c r="AP316" t="s">
        <v>74</v>
      </c>
      <c r="AQ316" t="s">
        <v>74</v>
      </c>
      <c r="AR316" t="s">
        <v>325</v>
      </c>
      <c r="AS316" t="s">
        <v>326</v>
      </c>
      <c r="AT316" t="s">
        <v>2740</v>
      </c>
      <c r="AU316">
        <v>1989</v>
      </c>
      <c r="AV316">
        <v>94</v>
      </c>
      <c r="AW316" t="s">
        <v>2741</v>
      </c>
      <c r="AX316" t="s">
        <v>74</v>
      </c>
      <c r="AY316" t="s">
        <v>74</v>
      </c>
      <c r="AZ316" t="s">
        <v>74</v>
      </c>
      <c r="BA316" t="s">
        <v>74</v>
      </c>
      <c r="BB316">
        <v>16537</v>
      </c>
      <c r="BC316">
        <v>16545</v>
      </c>
      <c r="BD316" t="s">
        <v>74</v>
      </c>
      <c r="BE316" t="s">
        <v>2778</v>
      </c>
      <c r="BF316" t="str">
        <f>HYPERLINK("http://dx.doi.org/10.1029/JD094iD14p16537","http://dx.doi.org/10.1029/JD094iD14p16537")</f>
        <v>http://dx.doi.org/10.1029/JD094iD14p16537</v>
      </c>
      <c r="BG316" t="s">
        <v>74</v>
      </c>
      <c r="BH316" t="s">
        <v>74</v>
      </c>
      <c r="BI316">
        <v>9</v>
      </c>
      <c r="BJ316" t="s">
        <v>330</v>
      </c>
      <c r="BK316" t="s">
        <v>92</v>
      </c>
      <c r="BL316" t="s">
        <v>330</v>
      </c>
      <c r="BM316" t="s">
        <v>2743</v>
      </c>
      <c r="BN316" t="s">
        <v>74</v>
      </c>
      <c r="BO316" t="s">
        <v>74</v>
      </c>
      <c r="BP316" t="s">
        <v>74</v>
      </c>
      <c r="BQ316" t="s">
        <v>74</v>
      </c>
      <c r="BR316" t="s">
        <v>95</v>
      </c>
      <c r="BS316" t="s">
        <v>2779</v>
      </c>
      <c r="BT316" t="str">
        <f>HYPERLINK("https%3A%2F%2Fwww.webofscience.com%2Fwos%2Fwoscc%2Ffull-record%2FWOS:A1989CE02000009","View Full Record in Web of Science")</f>
        <v>View Full Record in Web of Science</v>
      </c>
    </row>
    <row r="317" spans="1:72" x14ac:dyDescent="0.15">
      <c r="A317" t="s">
        <v>72</v>
      </c>
      <c r="B317" t="s">
        <v>2780</v>
      </c>
      <c r="C317" t="s">
        <v>74</v>
      </c>
      <c r="D317" t="s">
        <v>74</v>
      </c>
      <c r="E317" t="s">
        <v>74</v>
      </c>
      <c r="F317" t="s">
        <v>2780</v>
      </c>
      <c r="G317" t="s">
        <v>74</v>
      </c>
      <c r="H317" t="s">
        <v>74</v>
      </c>
      <c r="I317" t="s">
        <v>2781</v>
      </c>
      <c r="J317" t="s">
        <v>320</v>
      </c>
      <c r="K317" t="s">
        <v>74</v>
      </c>
      <c r="L317" t="s">
        <v>74</v>
      </c>
      <c r="M317" t="s">
        <v>77</v>
      </c>
      <c r="N317" t="s">
        <v>78</v>
      </c>
      <c r="O317" t="s">
        <v>74</v>
      </c>
      <c r="P317" t="s">
        <v>74</v>
      </c>
      <c r="Q317" t="s">
        <v>74</v>
      </c>
      <c r="R317" t="s">
        <v>74</v>
      </c>
      <c r="S317" t="s">
        <v>74</v>
      </c>
      <c r="T317" t="s">
        <v>74</v>
      </c>
      <c r="U317" t="s">
        <v>74</v>
      </c>
      <c r="V317" t="s">
        <v>74</v>
      </c>
      <c r="W317" t="s">
        <v>2782</v>
      </c>
      <c r="X317" t="s">
        <v>2783</v>
      </c>
      <c r="Y317" t="s">
        <v>2784</v>
      </c>
      <c r="Z317" t="s">
        <v>74</v>
      </c>
      <c r="AA317" t="s">
        <v>2785</v>
      </c>
      <c r="AB317" t="s">
        <v>103</v>
      </c>
      <c r="AC317" t="s">
        <v>74</v>
      </c>
      <c r="AD317" t="s">
        <v>74</v>
      </c>
      <c r="AE317" t="s">
        <v>74</v>
      </c>
      <c r="AF317" t="s">
        <v>74</v>
      </c>
      <c r="AG317">
        <v>12</v>
      </c>
      <c r="AH317">
        <v>78</v>
      </c>
      <c r="AI317">
        <v>78</v>
      </c>
      <c r="AJ317">
        <v>0</v>
      </c>
      <c r="AK317">
        <v>4</v>
      </c>
      <c r="AL317" t="s">
        <v>82</v>
      </c>
      <c r="AM317" t="s">
        <v>83</v>
      </c>
      <c r="AN317" t="s">
        <v>114</v>
      </c>
      <c r="AO317" t="s">
        <v>324</v>
      </c>
      <c r="AP317" t="s">
        <v>74</v>
      </c>
      <c r="AQ317" t="s">
        <v>74</v>
      </c>
      <c r="AR317" t="s">
        <v>325</v>
      </c>
      <c r="AS317" t="s">
        <v>326</v>
      </c>
      <c r="AT317" t="s">
        <v>2740</v>
      </c>
      <c r="AU317">
        <v>1989</v>
      </c>
      <c r="AV317">
        <v>94</v>
      </c>
      <c r="AW317" t="s">
        <v>2741</v>
      </c>
      <c r="AX317" t="s">
        <v>74</v>
      </c>
      <c r="AY317" t="s">
        <v>74</v>
      </c>
      <c r="AZ317" t="s">
        <v>74</v>
      </c>
      <c r="BA317" t="s">
        <v>74</v>
      </c>
      <c r="BB317">
        <v>16547</v>
      </c>
      <c r="BC317">
        <v>16555</v>
      </c>
      <c r="BD317" t="s">
        <v>74</v>
      </c>
      <c r="BE317" t="s">
        <v>2786</v>
      </c>
      <c r="BF317" t="str">
        <f>HYPERLINK("http://dx.doi.org/10.1029/JD094iD14p16547","http://dx.doi.org/10.1029/JD094iD14p16547")</f>
        <v>http://dx.doi.org/10.1029/JD094iD14p16547</v>
      </c>
      <c r="BG317" t="s">
        <v>74</v>
      </c>
      <c r="BH317" t="s">
        <v>74</v>
      </c>
      <c r="BI317">
        <v>9</v>
      </c>
      <c r="BJ317" t="s">
        <v>330</v>
      </c>
      <c r="BK317" t="s">
        <v>92</v>
      </c>
      <c r="BL317" t="s">
        <v>330</v>
      </c>
      <c r="BM317" t="s">
        <v>2743</v>
      </c>
      <c r="BN317" t="s">
        <v>74</v>
      </c>
      <c r="BO317" t="s">
        <v>74</v>
      </c>
      <c r="BP317" t="s">
        <v>74</v>
      </c>
      <c r="BQ317" t="s">
        <v>74</v>
      </c>
      <c r="BR317" t="s">
        <v>95</v>
      </c>
      <c r="BS317" t="s">
        <v>2787</v>
      </c>
      <c r="BT317" t="str">
        <f>HYPERLINK("https%3A%2F%2Fwww.webofscience.com%2Fwos%2Fwoscc%2Ffull-record%2FWOS:A1989CE02000010","View Full Record in Web of Science")</f>
        <v>View Full Record in Web of Science</v>
      </c>
    </row>
    <row r="318" spans="1:72" x14ac:dyDescent="0.15">
      <c r="A318" t="s">
        <v>72</v>
      </c>
      <c r="B318" t="s">
        <v>2788</v>
      </c>
      <c r="C318" t="s">
        <v>74</v>
      </c>
      <c r="D318" t="s">
        <v>74</v>
      </c>
      <c r="E318" t="s">
        <v>74</v>
      </c>
      <c r="F318" t="s">
        <v>2788</v>
      </c>
      <c r="G318" t="s">
        <v>74</v>
      </c>
      <c r="H318" t="s">
        <v>74</v>
      </c>
      <c r="I318" t="s">
        <v>2789</v>
      </c>
      <c r="J318" t="s">
        <v>320</v>
      </c>
      <c r="K318" t="s">
        <v>74</v>
      </c>
      <c r="L318" t="s">
        <v>74</v>
      </c>
      <c r="M318" t="s">
        <v>77</v>
      </c>
      <c r="N318" t="s">
        <v>78</v>
      </c>
      <c r="O318" t="s">
        <v>74</v>
      </c>
      <c r="P318" t="s">
        <v>74</v>
      </c>
      <c r="Q318" t="s">
        <v>74</v>
      </c>
      <c r="R318" t="s">
        <v>74</v>
      </c>
      <c r="S318" t="s">
        <v>74</v>
      </c>
      <c r="T318" t="s">
        <v>74</v>
      </c>
      <c r="U318" t="s">
        <v>74</v>
      </c>
      <c r="V318" t="s">
        <v>74</v>
      </c>
      <c r="W318" t="s">
        <v>2790</v>
      </c>
      <c r="X318" t="s">
        <v>2791</v>
      </c>
      <c r="Y318" t="s">
        <v>2792</v>
      </c>
      <c r="Z318" t="s">
        <v>74</v>
      </c>
      <c r="AA318" t="s">
        <v>2793</v>
      </c>
      <c r="AB318" t="s">
        <v>2794</v>
      </c>
      <c r="AC318" t="s">
        <v>74</v>
      </c>
      <c r="AD318" t="s">
        <v>74</v>
      </c>
      <c r="AE318" t="s">
        <v>74</v>
      </c>
      <c r="AF318" t="s">
        <v>74</v>
      </c>
      <c r="AG318">
        <v>23</v>
      </c>
      <c r="AH318">
        <v>17</v>
      </c>
      <c r="AI318">
        <v>17</v>
      </c>
      <c r="AJ318">
        <v>0</v>
      </c>
      <c r="AK318">
        <v>5</v>
      </c>
      <c r="AL318" t="s">
        <v>82</v>
      </c>
      <c r="AM318" t="s">
        <v>83</v>
      </c>
      <c r="AN318" t="s">
        <v>114</v>
      </c>
      <c r="AO318" t="s">
        <v>324</v>
      </c>
      <c r="AP318" t="s">
        <v>74</v>
      </c>
      <c r="AQ318" t="s">
        <v>74</v>
      </c>
      <c r="AR318" t="s">
        <v>325</v>
      </c>
      <c r="AS318" t="s">
        <v>326</v>
      </c>
      <c r="AT318" t="s">
        <v>2740</v>
      </c>
      <c r="AU318">
        <v>1989</v>
      </c>
      <c r="AV318">
        <v>94</v>
      </c>
      <c r="AW318" t="s">
        <v>2741</v>
      </c>
      <c r="AX318" t="s">
        <v>74</v>
      </c>
      <c r="AY318" t="s">
        <v>74</v>
      </c>
      <c r="AZ318" t="s">
        <v>74</v>
      </c>
      <c r="BA318" t="s">
        <v>74</v>
      </c>
      <c r="BB318">
        <v>16557</v>
      </c>
      <c r="BC318">
        <v>16569</v>
      </c>
      <c r="BD318" t="s">
        <v>74</v>
      </c>
      <c r="BE318" t="s">
        <v>2795</v>
      </c>
      <c r="BF318" t="str">
        <f>HYPERLINK("http://dx.doi.org/10.1029/JD094iD14p16557","http://dx.doi.org/10.1029/JD094iD14p16557")</f>
        <v>http://dx.doi.org/10.1029/JD094iD14p16557</v>
      </c>
      <c r="BG318" t="s">
        <v>74</v>
      </c>
      <c r="BH318" t="s">
        <v>74</v>
      </c>
      <c r="BI318">
        <v>13</v>
      </c>
      <c r="BJ318" t="s">
        <v>330</v>
      </c>
      <c r="BK318" t="s">
        <v>92</v>
      </c>
      <c r="BL318" t="s">
        <v>330</v>
      </c>
      <c r="BM318" t="s">
        <v>2743</v>
      </c>
      <c r="BN318" t="s">
        <v>74</v>
      </c>
      <c r="BO318" t="s">
        <v>74</v>
      </c>
      <c r="BP318" t="s">
        <v>74</v>
      </c>
      <c r="BQ318" t="s">
        <v>74</v>
      </c>
      <c r="BR318" t="s">
        <v>95</v>
      </c>
      <c r="BS318" t="s">
        <v>2796</v>
      </c>
      <c r="BT318" t="str">
        <f>HYPERLINK("https%3A%2F%2Fwww.webofscience.com%2Fwos%2Fwoscc%2Ffull-record%2FWOS:A1989CE02000011","View Full Record in Web of Science")</f>
        <v>View Full Record in Web of Science</v>
      </c>
    </row>
    <row r="319" spans="1:72" x14ac:dyDescent="0.15">
      <c r="A319" t="s">
        <v>72</v>
      </c>
      <c r="B319" t="s">
        <v>2797</v>
      </c>
      <c r="C319" t="s">
        <v>74</v>
      </c>
      <c r="D319" t="s">
        <v>74</v>
      </c>
      <c r="E319" t="s">
        <v>74</v>
      </c>
      <c r="F319" t="s">
        <v>2797</v>
      </c>
      <c r="G319" t="s">
        <v>74</v>
      </c>
      <c r="H319" t="s">
        <v>74</v>
      </c>
      <c r="I319" t="s">
        <v>2798</v>
      </c>
      <c r="J319" t="s">
        <v>320</v>
      </c>
      <c r="K319" t="s">
        <v>74</v>
      </c>
      <c r="L319" t="s">
        <v>74</v>
      </c>
      <c r="M319" t="s">
        <v>77</v>
      </c>
      <c r="N319" t="s">
        <v>78</v>
      </c>
      <c r="O319" t="s">
        <v>74</v>
      </c>
      <c r="P319" t="s">
        <v>74</v>
      </c>
      <c r="Q319" t="s">
        <v>74</v>
      </c>
      <c r="R319" t="s">
        <v>74</v>
      </c>
      <c r="S319" t="s">
        <v>74</v>
      </c>
      <c r="T319" t="s">
        <v>74</v>
      </c>
      <c r="U319" t="s">
        <v>74</v>
      </c>
      <c r="V319" t="s">
        <v>74</v>
      </c>
      <c r="W319" t="s">
        <v>2765</v>
      </c>
      <c r="X319" t="s">
        <v>2766</v>
      </c>
      <c r="Y319" t="s">
        <v>74</v>
      </c>
      <c r="Z319" t="s">
        <v>74</v>
      </c>
      <c r="AA319" t="s">
        <v>2799</v>
      </c>
      <c r="AB319" t="s">
        <v>2800</v>
      </c>
      <c r="AC319" t="s">
        <v>74</v>
      </c>
      <c r="AD319" t="s">
        <v>74</v>
      </c>
      <c r="AE319" t="s">
        <v>74</v>
      </c>
      <c r="AF319" t="s">
        <v>74</v>
      </c>
      <c r="AG319">
        <v>38</v>
      </c>
      <c r="AH319">
        <v>17</v>
      </c>
      <c r="AI319">
        <v>18</v>
      </c>
      <c r="AJ319">
        <v>1</v>
      </c>
      <c r="AK319">
        <v>1</v>
      </c>
      <c r="AL319" t="s">
        <v>82</v>
      </c>
      <c r="AM319" t="s">
        <v>83</v>
      </c>
      <c r="AN319" t="s">
        <v>114</v>
      </c>
      <c r="AO319" t="s">
        <v>324</v>
      </c>
      <c r="AP319" t="s">
        <v>74</v>
      </c>
      <c r="AQ319" t="s">
        <v>74</v>
      </c>
      <c r="AR319" t="s">
        <v>325</v>
      </c>
      <c r="AS319" t="s">
        <v>326</v>
      </c>
      <c r="AT319" t="s">
        <v>2740</v>
      </c>
      <c r="AU319">
        <v>1989</v>
      </c>
      <c r="AV319">
        <v>94</v>
      </c>
      <c r="AW319" t="s">
        <v>2741</v>
      </c>
      <c r="AX319" t="s">
        <v>74</v>
      </c>
      <c r="AY319" t="s">
        <v>74</v>
      </c>
      <c r="AZ319" t="s">
        <v>74</v>
      </c>
      <c r="BA319" t="s">
        <v>74</v>
      </c>
      <c r="BB319">
        <v>16619</v>
      </c>
      <c r="BC319">
        <v>16632</v>
      </c>
      <c r="BD319" t="s">
        <v>74</v>
      </c>
      <c r="BE319" t="s">
        <v>2801</v>
      </c>
      <c r="BF319" t="str">
        <f>HYPERLINK("http://dx.doi.org/10.1029/JD094iD14p16619","http://dx.doi.org/10.1029/JD094iD14p16619")</f>
        <v>http://dx.doi.org/10.1029/JD094iD14p16619</v>
      </c>
      <c r="BG319" t="s">
        <v>74</v>
      </c>
      <c r="BH319" t="s">
        <v>74</v>
      </c>
      <c r="BI319">
        <v>14</v>
      </c>
      <c r="BJ319" t="s">
        <v>330</v>
      </c>
      <c r="BK319" t="s">
        <v>92</v>
      </c>
      <c r="BL319" t="s">
        <v>330</v>
      </c>
      <c r="BM319" t="s">
        <v>2743</v>
      </c>
      <c r="BN319" t="s">
        <v>74</v>
      </c>
      <c r="BO319" t="s">
        <v>74</v>
      </c>
      <c r="BP319" t="s">
        <v>74</v>
      </c>
      <c r="BQ319" t="s">
        <v>74</v>
      </c>
      <c r="BR319" t="s">
        <v>95</v>
      </c>
      <c r="BS319" t="s">
        <v>2802</v>
      </c>
      <c r="BT319" t="str">
        <f>HYPERLINK("https%3A%2F%2Fwww.webofscience.com%2Fwos%2Fwoscc%2Ffull-record%2FWOS:A1989CE02000015","View Full Record in Web of Science")</f>
        <v>View Full Record in Web of Science</v>
      </c>
    </row>
    <row r="320" spans="1:72" x14ac:dyDescent="0.15">
      <c r="A320" t="s">
        <v>72</v>
      </c>
      <c r="B320" t="s">
        <v>2803</v>
      </c>
      <c r="C320" t="s">
        <v>74</v>
      </c>
      <c r="D320" t="s">
        <v>74</v>
      </c>
      <c r="E320" t="s">
        <v>74</v>
      </c>
      <c r="F320" t="s">
        <v>2803</v>
      </c>
      <c r="G320" t="s">
        <v>74</v>
      </c>
      <c r="H320" t="s">
        <v>74</v>
      </c>
      <c r="I320" t="s">
        <v>2804</v>
      </c>
      <c r="J320" t="s">
        <v>320</v>
      </c>
      <c r="K320" t="s">
        <v>74</v>
      </c>
      <c r="L320" t="s">
        <v>74</v>
      </c>
      <c r="M320" t="s">
        <v>77</v>
      </c>
      <c r="N320" t="s">
        <v>78</v>
      </c>
      <c r="O320" t="s">
        <v>74</v>
      </c>
      <c r="P320" t="s">
        <v>74</v>
      </c>
      <c r="Q320" t="s">
        <v>74</v>
      </c>
      <c r="R320" t="s">
        <v>74</v>
      </c>
      <c r="S320" t="s">
        <v>74</v>
      </c>
      <c r="T320" t="s">
        <v>74</v>
      </c>
      <c r="U320" t="s">
        <v>74</v>
      </c>
      <c r="V320" t="s">
        <v>74</v>
      </c>
      <c r="W320" t="s">
        <v>2805</v>
      </c>
      <c r="X320" t="s">
        <v>2806</v>
      </c>
      <c r="Y320" t="s">
        <v>74</v>
      </c>
      <c r="Z320" t="s">
        <v>74</v>
      </c>
      <c r="AA320" t="s">
        <v>2807</v>
      </c>
      <c r="AB320" t="s">
        <v>2808</v>
      </c>
      <c r="AC320" t="s">
        <v>74</v>
      </c>
      <c r="AD320" t="s">
        <v>74</v>
      </c>
      <c r="AE320" t="s">
        <v>74</v>
      </c>
      <c r="AF320" t="s">
        <v>74</v>
      </c>
      <c r="AG320">
        <v>20</v>
      </c>
      <c r="AH320">
        <v>103</v>
      </c>
      <c r="AI320">
        <v>103</v>
      </c>
      <c r="AJ320">
        <v>0</v>
      </c>
      <c r="AK320">
        <v>6</v>
      </c>
      <c r="AL320" t="s">
        <v>82</v>
      </c>
      <c r="AM320" t="s">
        <v>83</v>
      </c>
      <c r="AN320" t="s">
        <v>114</v>
      </c>
      <c r="AO320" t="s">
        <v>324</v>
      </c>
      <c r="AP320" t="s">
        <v>74</v>
      </c>
      <c r="AQ320" t="s">
        <v>74</v>
      </c>
      <c r="AR320" t="s">
        <v>325</v>
      </c>
      <c r="AS320" t="s">
        <v>326</v>
      </c>
      <c r="AT320" t="s">
        <v>2740</v>
      </c>
      <c r="AU320">
        <v>1989</v>
      </c>
      <c r="AV320">
        <v>94</v>
      </c>
      <c r="AW320" t="s">
        <v>2741</v>
      </c>
      <c r="AX320" t="s">
        <v>74</v>
      </c>
      <c r="AY320" t="s">
        <v>74</v>
      </c>
      <c r="AZ320" t="s">
        <v>74</v>
      </c>
      <c r="BA320" t="s">
        <v>74</v>
      </c>
      <c r="BB320">
        <v>16649</v>
      </c>
      <c r="BC320">
        <v>16663</v>
      </c>
      <c r="BD320" t="s">
        <v>74</v>
      </c>
      <c r="BE320" t="s">
        <v>2809</v>
      </c>
      <c r="BF320" t="str">
        <f>HYPERLINK("http://dx.doi.org/10.1029/JD094iD14p16649","http://dx.doi.org/10.1029/JD094iD14p16649")</f>
        <v>http://dx.doi.org/10.1029/JD094iD14p16649</v>
      </c>
      <c r="BG320" t="s">
        <v>74</v>
      </c>
      <c r="BH320" t="s">
        <v>74</v>
      </c>
      <c r="BI320">
        <v>15</v>
      </c>
      <c r="BJ320" t="s">
        <v>330</v>
      </c>
      <c r="BK320" t="s">
        <v>92</v>
      </c>
      <c r="BL320" t="s">
        <v>330</v>
      </c>
      <c r="BM320" t="s">
        <v>2743</v>
      </c>
      <c r="BN320" t="s">
        <v>74</v>
      </c>
      <c r="BO320" t="s">
        <v>74</v>
      </c>
      <c r="BP320" t="s">
        <v>74</v>
      </c>
      <c r="BQ320" t="s">
        <v>74</v>
      </c>
      <c r="BR320" t="s">
        <v>95</v>
      </c>
      <c r="BS320" t="s">
        <v>2810</v>
      </c>
      <c r="BT320" t="str">
        <f>HYPERLINK("https%3A%2F%2Fwww.webofscience.com%2Fwos%2Fwoscc%2Ffull-record%2FWOS:A1989CE02000018","View Full Record in Web of Science")</f>
        <v>View Full Record in Web of Science</v>
      </c>
    </row>
    <row r="321" spans="1:72" x14ac:dyDescent="0.15">
      <c r="A321" t="s">
        <v>72</v>
      </c>
      <c r="B321" t="s">
        <v>2811</v>
      </c>
      <c r="C321" t="s">
        <v>74</v>
      </c>
      <c r="D321" t="s">
        <v>74</v>
      </c>
      <c r="E321" t="s">
        <v>74</v>
      </c>
      <c r="F321" t="s">
        <v>2811</v>
      </c>
      <c r="G321" t="s">
        <v>74</v>
      </c>
      <c r="H321" t="s">
        <v>74</v>
      </c>
      <c r="I321" t="s">
        <v>2812</v>
      </c>
      <c r="J321" t="s">
        <v>320</v>
      </c>
      <c r="K321" t="s">
        <v>74</v>
      </c>
      <c r="L321" t="s">
        <v>74</v>
      </c>
      <c r="M321" t="s">
        <v>77</v>
      </c>
      <c r="N321" t="s">
        <v>78</v>
      </c>
      <c r="O321" t="s">
        <v>74</v>
      </c>
      <c r="P321" t="s">
        <v>74</v>
      </c>
      <c r="Q321" t="s">
        <v>74</v>
      </c>
      <c r="R321" t="s">
        <v>74</v>
      </c>
      <c r="S321" t="s">
        <v>74</v>
      </c>
      <c r="T321" t="s">
        <v>74</v>
      </c>
      <c r="U321" t="s">
        <v>74</v>
      </c>
      <c r="V321" t="s">
        <v>74</v>
      </c>
      <c r="W321" t="s">
        <v>2813</v>
      </c>
      <c r="X321" t="s">
        <v>2814</v>
      </c>
      <c r="Y321" t="s">
        <v>2815</v>
      </c>
      <c r="Z321" t="s">
        <v>74</v>
      </c>
      <c r="AA321" t="s">
        <v>2816</v>
      </c>
      <c r="AB321" t="s">
        <v>2817</v>
      </c>
      <c r="AC321" t="s">
        <v>74</v>
      </c>
      <c r="AD321" t="s">
        <v>74</v>
      </c>
      <c r="AE321" t="s">
        <v>74</v>
      </c>
      <c r="AF321" t="s">
        <v>74</v>
      </c>
      <c r="AG321">
        <v>57</v>
      </c>
      <c r="AH321">
        <v>93</v>
      </c>
      <c r="AI321">
        <v>95</v>
      </c>
      <c r="AJ321">
        <v>0</v>
      </c>
      <c r="AK321">
        <v>5</v>
      </c>
      <c r="AL321" t="s">
        <v>82</v>
      </c>
      <c r="AM321" t="s">
        <v>83</v>
      </c>
      <c r="AN321" t="s">
        <v>114</v>
      </c>
      <c r="AO321" t="s">
        <v>324</v>
      </c>
      <c r="AP321" t="s">
        <v>74</v>
      </c>
      <c r="AQ321" t="s">
        <v>74</v>
      </c>
      <c r="AR321" t="s">
        <v>325</v>
      </c>
      <c r="AS321" t="s">
        <v>326</v>
      </c>
      <c r="AT321" t="s">
        <v>2740</v>
      </c>
      <c r="AU321">
        <v>1989</v>
      </c>
      <c r="AV321">
        <v>94</v>
      </c>
      <c r="AW321" t="s">
        <v>2741</v>
      </c>
      <c r="AX321" t="s">
        <v>74</v>
      </c>
      <c r="AY321" t="s">
        <v>74</v>
      </c>
      <c r="AZ321" t="s">
        <v>74</v>
      </c>
      <c r="BA321" t="s">
        <v>74</v>
      </c>
      <c r="BB321">
        <v>16665</v>
      </c>
      <c r="BC321">
        <v>16681</v>
      </c>
      <c r="BD321" t="s">
        <v>74</v>
      </c>
      <c r="BE321" t="s">
        <v>2818</v>
      </c>
      <c r="BF321" t="str">
        <f>HYPERLINK("http://dx.doi.org/10.1029/JD094iD14p16665","http://dx.doi.org/10.1029/JD094iD14p16665")</f>
        <v>http://dx.doi.org/10.1029/JD094iD14p16665</v>
      </c>
      <c r="BG321" t="s">
        <v>74</v>
      </c>
      <c r="BH321" t="s">
        <v>74</v>
      </c>
      <c r="BI321">
        <v>17</v>
      </c>
      <c r="BJ321" t="s">
        <v>330</v>
      </c>
      <c r="BK321" t="s">
        <v>92</v>
      </c>
      <c r="BL321" t="s">
        <v>330</v>
      </c>
      <c r="BM321" t="s">
        <v>2743</v>
      </c>
      <c r="BN321" t="s">
        <v>74</v>
      </c>
      <c r="BO321" t="s">
        <v>74</v>
      </c>
      <c r="BP321" t="s">
        <v>74</v>
      </c>
      <c r="BQ321" t="s">
        <v>74</v>
      </c>
      <c r="BR321" t="s">
        <v>95</v>
      </c>
      <c r="BS321" t="s">
        <v>2819</v>
      </c>
      <c r="BT321" t="str">
        <f>HYPERLINK("https%3A%2F%2Fwww.webofscience.com%2Fwos%2Fwoscc%2Ffull-record%2FWOS:A1989CE02000019","View Full Record in Web of Science")</f>
        <v>View Full Record in Web of Science</v>
      </c>
    </row>
    <row r="322" spans="1:72" x14ac:dyDescent="0.15">
      <c r="A322" t="s">
        <v>72</v>
      </c>
      <c r="B322" t="s">
        <v>2820</v>
      </c>
      <c r="C322" t="s">
        <v>74</v>
      </c>
      <c r="D322" t="s">
        <v>74</v>
      </c>
      <c r="E322" t="s">
        <v>74</v>
      </c>
      <c r="F322" t="s">
        <v>2820</v>
      </c>
      <c r="G322" t="s">
        <v>74</v>
      </c>
      <c r="H322" t="s">
        <v>74</v>
      </c>
      <c r="I322" t="s">
        <v>2821</v>
      </c>
      <c r="J322" t="s">
        <v>320</v>
      </c>
      <c r="K322" t="s">
        <v>74</v>
      </c>
      <c r="L322" t="s">
        <v>74</v>
      </c>
      <c r="M322" t="s">
        <v>77</v>
      </c>
      <c r="N322" t="s">
        <v>78</v>
      </c>
      <c r="O322" t="s">
        <v>74</v>
      </c>
      <c r="P322" t="s">
        <v>74</v>
      </c>
      <c r="Q322" t="s">
        <v>74</v>
      </c>
      <c r="R322" t="s">
        <v>74</v>
      </c>
      <c r="S322" t="s">
        <v>74</v>
      </c>
      <c r="T322" t="s">
        <v>74</v>
      </c>
      <c r="U322" t="s">
        <v>74</v>
      </c>
      <c r="V322" t="s">
        <v>74</v>
      </c>
      <c r="W322" t="s">
        <v>2822</v>
      </c>
      <c r="X322" t="s">
        <v>2823</v>
      </c>
      <c r="Y322" t="s">
        <v>2824</v>
      </c>
      <c r="Z322" t="s">
        <v>74</v>
      </c>
      <c r="AA322" t="s">
        <v>2825</v>
      </c>
      <c r="AB322" t="s">
        <v>2826</v>
      </c>
      <c r="AC322" t="s">
        <v>74</v>
      </c>
      <c r="AD322" t="s">
        <v>74</v>
      </c>
      <c r="AE322" t="s">
        <v>74</v>
      </c>
      <c r="AF322" t="s">
        <v>74</v>
      </c>
      <c r="AG322">
        <v>74</v>
      </c>
      <c r="AH322">
        <v>32</v>
      </c>
      <c r="AI322">
        <v>33</v>
      </c>
      <c r="AJ322">
        <v>0</v>
      </c>
      <c r="AK322">
        <v>4</v>
      </c>
      <c r="AL322" t="s">
        <v>82</v>
      </c>
      <c r="AM322" t="s">
        <v>83</v>
      </c>
      <c r="AN322" t="s">
        <v>114</v>
      </c>
      <c r="AO322" t="s">
        <v>324</v>
      </c>
      <c r="AP322" t="s">
        <v>74</v>
      </c>
      <c r="AQ322" t="s">
        <v>74</v>
      </c>
      <c r="AR322" t="s">
        <v>325</v>
      </c>
      <c r="AS322" t="s">
        <v>326</v>
      </c>
      <c r="AT322" t="s">
        <v>2740</v>
      </c>
      <c r="AU322">
        <v>1989</v>
      </c>
      <c r="AV322">
        <v>94</v>
      </c>
      <c r="AW322" t="s">
        <v>2741</v>
      </c>
      <c r="AX322" t="s">
        <v>74</v>
      </c>
      <c r="AY322" t="s">
        <v>74</v>
      </c>
      <c r="AZ322" t="s">
        <v>74</v>
      </c>
      <c r="BA322" t="s">
        <v>74</v>
      </c>
      <c r="BB322">
        <v>16683</v>
      </c>
      <c r="BC322">
        <v>16703</v>
      </c>
      <c r="BD322" t="s">
        <v>74</v>
      </c>
      <c r="BE322" t="s">
        <v>2827</v>
      </c>
      <c r="BF322" t="str">
        <f>HYPERLINK("http://dx.doi.org/10.1029/JD094iD14p16683","http://dx.doi.org/10.1029/JD094iD14p16683")</f>
        <v>http://dx.doi.org/10.1029/JD094iD14p16683</v>
      </c>
      <c r="BG322" t="s">
        <v>74</v>
      </c>
      <c r="BH322" t="s">
        <v>74</v>
      </c>
      <c r="BI322">
        <v>21</v>
      </c>
      <c r="BJ322" t="s">
        <v>330</v>
      </c>
      <c r="BK322" t="s">
        <v>92</v>
      </c>
      <c r="BL322" t="s">
        <v>330</v>
      </c>
      <c r="BM322" t="s">
        <v>2743</v>
      </c>
      <c r="BN322" t="s">
        <v>74</v>
      </c>
      <c r="BO322" t="s">
        <v>74</v>
      </c>
      <c r="BP322" t="s">
        <v>74</v>
      </c>
      <c r="BQ322" t="s">
        <v>74</v>
      </c>
      <c r="BR322" t="s">
        <v>95</v>
      </c>
      <c r="BS322" t="s">
        <v>2828</v>
      </c>
      <c r="BT322" t="str">
        <f>HYPERLINK("https%3A%2F%2Fwww.webofscience.com%2Fwos%2Fwoscc%2Ffull-record%2FWOS:A1989CE02000020","View Full Record in Web of Science")</f>
        <v>View Full Record in Web of Science</v>
      </c>
    </row>
    <row r="323" spans="1:72" x14ac:dyDescent="0.15">
      <c r="A323" t="s">
        <v>72</v>
      </c>
      <c r="B323" t="s">
        <v>2829</v>
      </c>
      <c r="C323" t="s">
        <v>74</v>
      </c>
      <c r="D323" t="s">
        <v>74</v>
      </c>
      <c r="E323" t="s">
        <v>74</v>
      </c>
      <c r="F323" t="s">
        <v>2829</v>
      </c>
      <c r="G323" t="s">
        <v>74</v>
      </c>
      <c r="H323" t="s">
        <v>74</v>
      </c>
      <c r="I323" t="s">
        <v>2830</v>
      </c>
      <c r="J323" t="s">
        <v>320</v>
      </c>
      <c r="K323" t="s">
        <v>74</v>
      </c>
      <c r="L323" t="s">
        <v>74</v>
      </c>
      <c r="M323" t="s">
        <v>77</v>
      </c>
      <c r="N323" t="s">
        <v>78</v>
      </c>
      <c r="O323" t="s">
        <v>74</v>
      </c>
      <c r="P323" t="s">
        <v>74</v>
      </c>
      <c r="Q323" t="s">
        <v>74</v>
      </c>
      <c r="R323" t="s">
        <v>74</v>
      </c>
      <c r="S323" t="s">
        <v>74</v>
      </c>
      <c r="T323" t="s">
        <v>74</v>
      </c>
      <c r="U323" t="s">
        <v>74</v>
      </c>
      <c r="V323" t="s">
        <v>74</v>
      </c>
      <c r="W323" t="s">
        <v>2831</v>
      </c>
      <c r="X323" t="s">
        <v>2832</v>
      </c>
      <c r="Y323" t="s">
        <v>2833</v>
      </c>
      <c r="Z323" t="s">
        <v>74</v>
      </c>
      <c r="AA323" t="s">
        <v>2834</v>
      </c>
      <c r="AB323" t="s">
        <v>74</v>
      </c>
      <c r="AC323" t="s">
        <v>74</v>
      </c>
      <c r="AD323" t="s">
        <v>74</v>
      </c>
      <c r="AE323" t="s">
        <v>74</v>
      </c>
      <c r="AF323" t="s">
        <v>74</v>
      </c>
      <c r="AG323">
        <v>33</v>
      </c>
      <c r="AH323">
        <v>15</v>
      </c>
      <c r="AI323">
        <v>16</v>
      </c>
      <c r="AJ323">
        <v>0</v>
      </c>
      <c r="AK323">
        <v>1</v>
      </c>
      <c r="AL323" t="s">
        <v>82</v>
      </c>
      <c r="AM323" t="s">
        <v>83</v>
      </c>
      <c r="AN323" t="s">
        <v>114</v>
      </c>
      <c r="AO323" t="s">
        <v>324</v>
      </c>
      <c r="AP323" t="s">
        <v>74</v>
      </c>
      <c r="AQ323" t="s">
        <v>74</v>
      </c>
      <c r="AR323" t="s">
        <v>325</v>
      </c>
      <c r="AS323" t="s">
        <v>326</v>
      </c>
      <c r="AT323" t="s">
        <v>2740</v>
      </c>
      <c r="AU323">
        <v>1989</v>
      </c>
      <c r="AV323">
        <v>94</v>
      </c>
      <c r="AW323" t="s">
        <v>2741</v>
      </c>
      <c r="AX323" t="s">
        <v>74</v>
      </c>
      <c r="AY323" t="s">
        <v>74</v>
      </c>
      <c r="AZ323" t="s">
        <v>74</v>
      </c>
      <c r="BA323" t="s">
        <v>74</v>
      </c>
      <c r="BB323">
        <v>16705</v>
      </c>
      <c r="BC323">
        <v>16715</v>
      </c>
      <c r="BD323" t="s">
        <v>74</v>
      </c>
      <c r="BE323" t="s">
        <v>2835</v>
      </c>
      <c r="BF323" t="str">
        <f>HYPERLINK("http://dx.doi.org/10.1029/JD094iD14p16705","http://dx.doi.org/10.1029/JD094iD14p16705")</f>
        <v>http://dx.doi.org/10.1029/JD094iD14p16705</v>
      </c>
      <c r="BG323" t="s">
        <v>74</v>
      </c>
      <c r="BH323" t="s">
        <v>74</v>
      </c>
      <c r="BI323">
        <v>11</v>
      </c>
      <c r="BJ323" t="s">
        <v>330</v>
      </c>
      <c r="BK323" t="s">
        <v>92</v>
      </c>
      <c r="BL323" t="s">
        <v>330</v>
      </c>
      <c r="BM323" t="s">
        <v>2743</v>
      </c>
      <c r="BN323" t="s">
        <v>74</v>
      </c>
      <c r="BO323" t="s">
        <v>74</v>
      </c>
      <c r="BP323" t="s">
        <v>74</v>
      </c>
      <c r="BQ323" t="s">
        <v>74</v>
      </c>
      <c r="BR323" t="s">
        <v>95</v>
      </c>
      <c r="BS323" t="s">
        <v>2836</v>
      </c>
      <c r="BT323" t="str">
        <f>HYPERLINK("https%3A%2F%2Fwww.webofscience.com%2Fwos%2Fwoscc%2Ffull-record%2FWOS:A1989CE02000021","View Full Record in Web of Science")</f>
        <v>View Full Record in Web of Science</v>
      </c>
    </row>
    <row r="324" spans="1:72" x14ac:dyDescent="0.15">
      <c r="A324" t="s">
        <v>72</v>
      </c>
      <c r="B324" t="s">
        <v>2837</v>
      </c>
      <c r="C324" t="s">
        <v>74</v>
      </c>
      <c r="D324" t="s">
        <v>74</v>
      </c>
      <c r="E324" t="s">
        <v>74</v>
      </c>
      <c r="F324" t="s">
        <v>2837</v>
      </c>
      <c r="G324" t="s">
        <v>74</v>
      </c>
      <c r="H324" t="s">
        <v>74</v>
      </c>
      <c r="I324" t="s">
        <v>2838</v>
      </c>
      <c r="J324" t="s">
        <v>320</v>
      </c>
      <c r="K324" t="s">
        <v>74</v>
      </c>
      <c r="L324" t="s">
        <v>74</v>
      </c>
      <c r="M324" t="s">
        <v>77</v>
      </c>
      <c r="N324" t="s">
        <v>78</v>
      </c>
      <c r="O324" t="s">
        <v>74</v>
      </c>
      <c r="P324" t="s">
        <v>74</v>
      </c>
      <c r="Q324" t="s">
        <v>74</v>
      </c>
      <c r="R324" t="s">
        <v>74</v>
      </c>
      <c r="S324" t="s">
        <v>74</v>
      </c>
      <c r="T324" t="s">
        <v>74</v>
      </c>
      <c r="U324" t="s">
        <v>74</v>
      </c>
      <c r="V324" t="s">
        <v>74</v>
      </c>
      <c r="W324" t="s">
        <v>2839</v>
      </c>
      <c r="X324" t="s">
        <v>2840</v>
      </c>
      <c r="Y324" t="s">
        <v>74</v>
      </c>
      <c r="Z324" t="s">
        <v>74</v>
      </c>
      <c r="AA324" t="s">
        <v>2841</v>
      </c>
      <c r="AB324" t="s">
        <v>2842</v>
      </c>
      <c r="AC324" t="s">
        <v>74</v>
      </c>
      <c r="AD324" t="s">
        <v>74</v>
      </c>
      <c r="AE324" t="s">
        <v>74</v>
      </c>
      <c r="AF324" t="s">
        <v>74</v>
      </c>
      <c r="AG324">
        <v>48</v>
      </c>
      <c r="AH324">
        <v>19</v>
      </c>
      <c r="AI324">
        <v>19</v>
      </c>
      <c r="AJ324">
        <v>0</v>
      </c>
      <c r="AK324">
        <v>1</v>
      </c>
      <c r="AL324" t="s">
        <v>82</v>
      </c>
      <c r="AM324" t="s">
        <v>83</v>
      </c>
      <c r="AN324" t="s">
        <v>114</v>
      </c>
      <c r="AO324" t="s">
        <v>324</v>
      </c>
      <c r="AP324" t="s">
        <v>74</v>
      </c>
      <c r="AQ324" t="s">
        <v>74</v>
      </c>
      <c r="AR324" t="s">
        <v>325</v>
      </c>
      <c r="AS324" t="s">
        <v>326</v>
      </c>
      <c r="AT324" t="s">
        <v>2740</v>
      </c>
      <c r="AU324">
        <v>1989</v>
      </c>
      <c r="AV324">
        <v>94</v>
      </c>
      <c r="AW324" t="s">
        <v>2741</v>
      </c>
      <c r="AX324" t="s">
        <v>74</v>
      </c>
      <c r="AY324" t="s">
        <v>74</v>
      </c>
      <c r="AZ324" t="s">
        <v>74</v>
      </c>
      <c r="BA324" t="s">
        <v>74</v>
      </c>
      <c r="BB324">
        <v>16717</v>
      </c>
      <c r="BC324">
        <v>16735</v>
      </c>
      <c r="BD324" t="s">
        <v>74</v>
      </c>
      <c r="BE324" t="s">
        <v>2843</v>
      </c>
      <c r="BF324" t="str">
        <f>HYPERLINK("http://dx.doi.org/10.1029/JD094iD14p16717","http://dx.doi.org/10.1029/JD094iD14p16717")</f>
        <v>http://dx.doi.org/10.1029/JD094iD14p16717</v>
      </c>
      <c r="BG324" t="s">
        <v>74</v>
      </c>
      <c r="BH324" t="s">
        <v>74</v>
      </c>
      <c r="BI324">
        <v>19</v>
      </c>
      <c r="BJ324" t="s">
        <v>330</v>
      </c>
      <c r="BK324" t="s">
        <v>92</v>
      </c>
      <c r="BL324" t="s">
        <v>330</v>
      </c>
      <c r="BM324" t="s">
        <v>2743</v>
      </c>
      <c r="BN324" t="s">
        <v>74</v>
      </c>
      <c r="BO324" t="s">
        <v>74</v>
      </c>
      <c r="BP324" t="s">
        <v>74</v>
      </c>
      <c r="BQ324" t="s">
        <v>74</v>
      </c>
      <c r="BR324" t="s">
        <v>95</v>
      </c>
      <c r="BS324" t="s">
        <v>2844</v>
      </c>
      <c r="BT324" t="str">
        <f>HYPERLINK("https%3A%2F%2Fwww.webofscience.com%2Fwos%2Fwoscc%2Ffull-record%2FWOS:A1989CE02000022","View Full Record in Web of Science")</f>
        <v>View Full Record in Web of Science</v>
      </c>
    </row>
    <row r="325" spans="1:72" x14ac:dyDescent="0.15">
      <c r="A325" t="s">
        <v>72</v>
      </c>
      <c r="B325" t="s">
        <v>2845</v>
      </c>
      <c r="C325" t="s">
        <v>74</v>
      </c>
      <c r="D325" t="s">
        <v>74</v>
      </c>
      <c r="E325" t="s">
        <v>74</v>
      </c>
      <c r="F325" t="s">
        <v>2845</v>
      </c>
      <c r="G325" t="s">
        <v>74</v>
      </c>
      <c r="H325" t="s">
        <v>74</v>
      </c>
      <c r="I325" t="s">
        <v>2846</v>
      </c>
      <c r="J325" t="s">
        <v>320</v>
      </c>
      <c r="K325" t="s">
        <v>74</v>
      </c>
      <c r="L325" t="s">
        <v>74</v>
      </c>
      <c r="M325" t="s">
        <v>77</v>
      </c>
      <c r="N325" t="s">
        <v>78</v>
      </c>
      <c r="O325" t="s">
        <v>74</v>
      </c>
      <c r="P325" t="s">
        <v>74</v>
      </c>
      <c r="Q325" t="s">
        <v>74</v>
      </c>
      <c r="R325" t="s">
        <v>74</v>
      </c>
      <c r="S325" t="s">
        <v>74</v>
      </c>
      <c r="T325" t="s">
        <v>74</v>
      </c>
      <c r="U325" t="s">
        <v>74</v>
      </c>
      <c r="V325" t="s">
        <v>74</v>
      </c>
      <c r="W325" t="s">
        <v>2847</v>
      </c>
      <c r="X325" t="s">
        <v>2848</v>
      </c>
      <c r="Y325" t="s">
        <v>2849</v>
      </c>
      <c r="Z325" t="s">
        <v>74</v>
      </c>
      <c r="AA325" t="s">
        <v>2850</v>
      </c>
      <c r="AB325" t="s">
        <v>2851</v>
      </c>
      <c r="AC325" t="s">
        <v>74</v>
      </c>
      <c r="AD325" t="s">
        <v>74</v>
      </c>
      <c r="AE325" t="s">
        <v>74</v>
      </c>
      <c r="AF325" t="s">
        <v>74</v>
      </c>
      <c r="AG325">
        <v>15</v>
      </c>
      <c r="AH325">
        <v>17</v>
      </c>
      <c r="AI325">
        <v>17</v>
      </c>
      <c r="AJ325">
        <v>0</v>
      </c>
      <c r="AK325">
        <v>2</v>
      </c>
      <c r="AL325" t="s">
        <v>82</v>
      </c>
      <c r="AM325" t="s">
        <v>83</v>
      </c>
      <c r="AN325" t="s">
        <v>114</v>
      </c>
      <c r="AO325" t="s">
        <v>324</v>
      </c>
      <c r="AP325" t="s">
        <v>74</v>
      </c>
      <c r="AQ325" t="s">
        <v>74</v>
      </c>
      <c r="AR325" t="s">
        <v>325</v>
      </c>
      <c r="AS325" t="s">
        <v>326</v>
      </c>
      <c r="AT325" t="s">
        <v>2740</v>
      </c>
      <c r="AU325">
        <v>1989</v>
      </c>
      <c r="AV325">
        <v>94</v>
      </c>
      <c r="AW325" t="s">
        <v>2741</v>
      </c>
      <c r="AX325" t="s">
        <v>74</v>
      </c>
      <c r="AY325" t="s">
        <v>74</v>
      </c>
      <c r="AZ325" t="s">
        <v>74</v>
      </c>
      <c r="BA325" t="s">
        <v>74</v>
      </c>
      <c r="BB325">
        <v>16737</v>
      </c>
      <c r="BC325">
        <v>16748</v>
      </c>
      <c r="BD325" t="s">
        <v>74</v>
      </c>
      <c r="BE325" t="s">
        <v>2852</v>
      </c>
      <c r="BF325" t="str">
        <f>HYPERLINK("http://dx.doi.org/10.1029/JD094iD14p16737","http://dx.doi.org/10.1029/JD094iD14p16737")</f>
        <v>http://dx.doi.org/10.1029/JD094iD14p16737</v>
      </c>
      <c r="BG325" t="s">
        <v>74</v>
      </c>
      <c r="BH325" t="s">
        <v>74</v>
      </c>
      <c r="BI325">
        <v>12</v>
      </c>
      <c r="BJ325" t="s">
        <v>330</v>
      </c>
      <c r="BK325" t="s">
        <v>92</v>
      </c>
      <c r="BL325" t="s">
        <v>330</v>
      </c>
      <c r="BM325" t="s">
        <v>2743</v>
      </c>
      <c r="BN325" t="s">
        <v>74</v>
      </c>
      <c r="BO325" t="s">
        <v>74</v>
      </c>
      <c r="BP325" t="s">
        <v>74</v>
      </c>
      <c r="BQ325" t="s">
        <v>74</v>
      </c>
      <c r="BR325" t="s">
        <v>95</v>
      </c>
      <c r="BS325" t="s">
        <v>2853</v>
      </c>
      <c r="BT325" t="str">
        <f>HYPERLINK("https%3A%2F%2Fwww.webofscience.com%2Fwos%2Fwoscc%2Ffull-record%2FWOS:A1989CE02000023","View Full Record in Web of Science")</f>
        <v>View Full Record in Web of Science</v>
      </c>
    </row>
    <row r="326" spans="1:72" x14ac:dyDescent="0.15">
      <c r="A326" t="s">
        <v>72</v>
      </c>
      <c r="B326" t="s">
        <v>2854</v>
      </c>
      <c r="C326" t="s">
        <v>74</v>
      </c>
      <c r="D326" t="s">
        <v>74</v>
      </c>
      <c r="E326" t="s">
        <v>74</v>
      </c>
      <c r="F326" t="s">
        <v>2854</v>
      </c>
      <c r="G326" t="s">
        <v>74</v>
      </c>
      <c r="H326" t="s">
        <v>74</v>
      </c>
      <c r="I326" t="s">
        <v>2855</v>
      </c>
      <c r="J326" t="s">
        <v>320</v>
      </c>
      <c r="K326" t="s">
        <v>74</v>
      </c>
      <c r="L326" t="s">
        <v>74</v>
      </c>
      <c r="M326" t="s">
        <v>77</v>
      </c>
      <c r="N326" t="s">
        <v>78</v>
      </c>
      <c r="O326" t="s">
        <v>74</v>
      </c>
      <c r="P326" t="s">
        <v>74</v>
      </c>
      <c r="Q326" t="s">
        <v>74</v>
      </c>
      <c r="R326" t="s">
        <v>74</v>
      </c>
      <c r="S326" t="s">
        <v>74</v>
      </c>
      <c r="T326" t="s">
        <v>74</v>
      </c>
      <c r="U326" t="s">
        <v>74</v>
      </c>
      <c r="V326" t="s">
        <v>74</v>
      </c>
      <c r="W326" t="s">
        <v>2856</v>
      </c>
      <c r="X326" t="s">
        <v>2766</v>
      </c>
      <c r="Y326" t="s">
        <v>2857</v>
      </c>
      <c r="Z326" t="s">
        <v>74</v>
      </c>
      <c r="AA326" t="s">
        <v>2858</v>
      </c>
      <c r="AB326" t="s">
        <v>74</v>
      </c>
      <c r="AC326" t="s">
        <v>74</v>
      </c>
      <c r="AD326" t="s">
        <v>74</v>
      </c>
      <c r="AE326" t="s">
        <v>74</v>
      </c>
      <c r="AF326" t="s">
        <v>74</v>
      </c>
      <c r="AG326">
        <v>17</v>
      </c>
      <c r="AH326">
        <v>15</v>
      </c>
      <c r="AI326">
        <v>15</v>
      </c>
      <c r="AJ326">
        <v>0</v>
      </c>
      <c r="AK326">
        <v>3</v>
      </c>
      <c r="AL326" t="s">
        <v>82</v>
      </c>
      <c r="AM326" t="s">
        <v>83</v>
      </c>
      <c r="AN326" t="s">
        <v>114</v>
      </c>
      <c r="AO326" t="s">
        <v>324</v>
      </c>
      <c r="AP326" t="s">
        <v>74</v>
      </c>
      <c r="AQ326" t="s">
        <v>74</v>
      </c>
      <c r="AR326" t="s">
        <v>325</v>
      </c>
      <c r="AS326" t="s">
        <v>326</v>
      </c>
      <c r="AT326" t="s">
        <v>2740</v>
      </c>
      <c r="AU326">
        <v>1989</v>
      </c>
      <c r="AV326">
        <v>94</v>
      </c>
      <c r="AW326" t="s">
        <v>2741</v>
      </c>
      <c r="AX326" t="s">
        <v>74</v>
      </c>
      <c r="AY326" t="s">
        <v>74</v>
      </c>
      <c r="AZ326" t="s">
        <v>74</v>
      </c>
      <c r="BA326" t="s">
        <v>74</v>
      </c>
      <c r="BB326">
        <v>16749</v>
      </c>
      <c r="BC326">
        <v>16756</v>
      </c>
      <c r="BD326" t="s">
        <v>74</v>
      </c>
      <c r="BE326" t="s">
        <v>2859</v>
      </c>
      <c r="BF326" t="str">
        <f>HYPERLINK("http://dx.doi.org/10.1029/JD094iD14p16749","http://dx.doi.org/10.1029/JD094iD14p16749")</f>
        <v>http://dx.doi.org/10.1029/JD094iD14p16749</v>
      </c>
      <c r="BG326" t="s">
        <v>74</v>
      </c>
      <c r="BH326" t="s">
        <v>74</v>
      </c>
      <c r="BI326">
        <v>8</v>
      </c>
      <c r="BJ326" t="s">
        <v>330</v>
      </c>
      <c r="BK326" t="s">
        <v>92</v>
      </c>
      <c r="BL326" t="s">
        <v>330</v>
      </c>
      <c r="BM326" t="s">
        <v>2743</v>
      </c>
      <c r="BN326" t="s">
        <v>74</v>
      </c>
      <c r="BO326" t="s">
        <v>74</v>
      </c>
      <c r="BP326" t="s">
        <v>74</v>
      </c>
      <c r="BQ326" t="s">
        <v>74</v>
      </c>
      <c r="BR326" t="s">
        <v>95</v>
      </c>
      <c r="BS326" t="s">
        <v>2860</v>
      </c>
      <c r="BT326" t="str">
        <f>HYPERLINK("https%3A%2F%2Fwww.webofscience.com%2Fwos%2Fwoscc%2Ffull-record%2FWOS:A1989CE02000024","View Full Record in Web of Science")</f>
        <v>View Full Record in Web of Science</v>
      </c>
    </row>
    <row r="327" spans="1:72" x14ac:dyDescent="0.15">
      <c r="A327" t="s">
        <v>72</v>
      </c>
      <c r="B327" t="s">
        <v>2861</v>
      </c>
      <c r="C327" t="s">
        <v>74</v>
      </c>
      <c r="D327" t="s">
        <v>74</v>
      </c>
      <c r="E327" t="s">
        <v>74</v>
      </c>
      <c r="F327" t="s">
        <v>2861</v>
      </c>
      <c r="G327" t="s">
        <v>74</v>
      </c>
      <c r="H327" t="s">
        <v>74</v>
      </c>
      <c r="I327" t="s">
        <v>2862</v>
      </c>
      <c r="J327" t="s">
        <v>320</v>
      </c>
      <c r="K327" t="s">
        <v>74</v>
      </c>
      <c r="L327" t="s">
        <v>74</v>
      </c>
      <c r="M327" t="s">
        <v>77</v>
      </c>
      <c r="N327" t="s">
        <v>78</v>
      </c>
      <c r="O327" t="s">
        <v>74</v>
      </c>
      <c r="P327" t="s">
        <v>74</v>
      </c>
      <c r="Q327" t="s">
        <v>74</v>
      </c>
      <c r="R327" t="s">
        <v>74</v>
      </c>
      <c r="S327" t="s">
        <v>74</v>
      </c>
      <c r="T327" t="s">
        <v>74</v>
      </c>
      <c r="U327" t="s">
        <v>74</v>
      </c>
      <c r="V327" t="s">
        <v>74</v>
      </c>
      <c r="W327" t="s">
        <v>2863</v>
      </c>
      <c r="X327" t="s">
        <v>2864</v>
      </c>
      <c r="Y327" t="s">
        <v>2784</v>
      </c>
      <c r="Z327" t="s">
        <v>74</v>
      </c>
      <c r="AA327" t="s">
        <v>2858</v>
      </c>
      <c r="AB327" t="s">
        <v>74</v>
      </c>
      <c r="AC327" t="s">
        <v>74</v>
      </c>
      <c r="AD327" t="s">
        <v>74</v>
      </c>
      <c r="AE327" t="s">
        <v>74</v>
      </c>
      <c r="AF327" t="s">
        <v>74</v>
      </c>
      <c r="AG327">
        <v>30</v>
      </c>
      <c r="AH327">
        <v>57</v>
      </c>
      <c r="AI327">
        <v>57</v>
      </c>
      <c r="AJ327">
        <v>0</v>
      </c>
      <c r="AK327">
        <v>7</v>
      </c>
      <c r="AL327" t="s">
        <v>82</v>
      </c>
      <c r="AM327" t="s">
        <v>83</v>
      </c>
      <c r="AN327" t="s">
        <v>114</v>
      </c>
      <c r="AO327" t="s">
        <v>324</v>
      </c>
      <c r="AP327" t="s">
        <v>74</v>
      </c>
      <c r="AQ327" t="s">
        <v>74</v>
      </c>
      <c r="AR327" t="s">
        <v>325</v>
      </c>
      <c r="AS327" t="s">
        <v>326</v>
      </c>
      <c r="AT327" t="s">
        <v>2740</v>
      </c>
      <c r="AU327">
        <v>1989</v>
      </c>
      <c r="AV327">
        <v>94</v>
      </c>
      <c r="AW327" t="s">
        <v>2741</v>
      </c>
      <c r="AX327" t="s">
        <v>74</v>
      </c>
      <c r="AY327" t="s">
        <v>74</v>
      </c>
      <c r="AZ327" t="s">
        <v>74</v>
      </c>
      <c r="BA327" t="s">
        <v>74</v>
      </c>
      <c r="BB327">
        <v>16797</v>
      </c>
      <c r="BC327">
        <v>16813</v>
      </c>
      <c r="BD327" t="s">
        <v>74</v>
      </c>
      <c r="BE327" t="s">
        <v>2865</v>
      </c>
      <c r="BF327" t="str">
        <f>HYPERLINK("http://dx.doi.org/10.1029/JD094iD14p16797","http://dx.doi.org/10.1029/JD094iD14p16797")</f>
        <v>http://dx.doi.org/10.1029/JD094iD14p16797</v>
      </c>
      <c r="BG327" t="s">
        <v>74</v>
      </c>
      <c r="BH327" t="s">
        <v>74</v>
      </c>
      <c r="BI327">
        <v>17</v>
      </c>
      <c r="BJ327" t="s">
        <v>330</v>
      </c>
      <c r="BK327" t="s">
        <v>92</v>
      </c>
      <c r="BL327" t="s">
        <v>330</v>
      </c>
      <c r="BM327" t="s">
        <v>2743</v>
      </c>
      <c r="BN327" t="s">
        <v>74</v>
      </c>
      <c r="BO327" t="s">
        <v>74</v>
      </c>
      <c r="BP327" t="s">
        <v>74</v>
      </c>
      <c r="BQ327" t="s">
        <v>74</v>
      </c>
      <c r="BR327" t="s">
        <v>95</v>
      </c>
      <c r="BS327" t="s">
        <v>2866</v>
      </c>
      <c r="BT327" t="str">
        <f>HYPERLINK("https%3A%2F%2Fwww.webofscience.com%2Fwos%2Fwoscc%2Ffull-record%2FWOS:A1989CE02000029","View Full Record in Web of Science")</f>
        <v>View Full Record in Web of Science</v>
      </c>
    </row>
    <row r="328" spans="1:72" x14ac:dyDescent="0.15">
      <c r="A328" t="s">
        <v>72</v>
      </c>
      <c r="B328" t="s">
        <v>2867</v>
      </c>
      <c r="C328" t="s">
        <v>74</v>
      </c>
      <c r="D328" t="s">
        <v>74</v>
      </c>
      <c r="E328" t="s">
        <v>74</v>
      </c>
      <c r="F328" t="s">
        <v>2867</v>
      </c>
      <c r="G328" t="s">
        <v>74</v>
      </c>
      <c r="H328" t="s">
        <v>74</v>
      </c>
      <c r="I328" t="s">
        <v>2868</v>
      </c>
      <c r="J328" t="s">
        <v>320</v>
      </c>
      <c r="K328" t="s">
        <v>74</v>
      </c>
      <c r="L328" t="s">
        <v>74</v>
      </c>
      <c r="M328" t="s">
        <v>77</v>
      </c>
      <c r="N328" t="s">
        <v>78</v>
      </c>
      <c r="O328" t="s">
        <v>74</v>
      </c>
      <c r="P328" t="s">
        <v>74</v>
      </c>
      <c r="Q328" t="s">
        <v>74</v>
      </c>
      <c r="R328" t="s">
        <v>74</v>
      </c>
      <c r="S328" t="s">
        <v>74</v>
      </c>
      <c r="T328" t="s">
        <v>74</v>
      </c>
      <c r="U328" t="s">
        <v>74</v>
      </c>
      <c r="V328" t="s">
        <v>74</v>
      </c>
      <c r="W328" t="s">
        <v>2869</v>
      </c>
      <c r="X328" t="s">
        <v>2870</v>
      </c>
      <c r="Y328" t="s">
        <v>2871</v>
      </c>
      <c r="Z328" t="s">
        <v>74</v>
      </c>
      <c r="AA328" t="s">
        <v>2872</v>
      </c>
      <c r="AB328" t="s">
        <v>2873</v>
      </c>
      <c r="AC328" t="s">
        <v>74</v>
      </c>
      <c r="AD328" t="s">
        <v>74</v>
      </c>
      <c r="AE328" t="s">
        <v>74</v>
      </c>
      <c r="AF328" t="s">
        <v>74</v>
      </c>
      <c r="AG328">
        <v>30</v>
      </c>
      <c r="AH328">
        <v>105</v>
      </c>
      <c r="AI328">
        <v>105</v>
      </c>
      <c r="AJ328">
        <v>0</v>
      </c>
      <c r="AK328">
        <v>2</v>
      </c>
      <c r="AL328" t="s">
        <v>82</v>
      </c>
      <c r="AM328" t="s">
        <v>83</v>
      </c>
      <c r="AN328" t="s">
        <v>114</v>
      </c>
      <c r="AO328" t="s">
        <v>324</v>
      </c>
      <c r="AP328" t="s">
        <v>74</v>
      </c>
      <c r="AQ328" t="s">
        <v>74</v>
      </c>
      <c r="AR328" t="s">
        <v>325</v>
      </c>
      <c r="AS328" t="s">
        <v>326</v>
      </c>
      <c r="AT328" t="s">
        <v>2740</v>
      </c>
      <c r="AU328">
        <v>1989</v>
      </c>
      <c r="AV328">
        <v>94</v>
      </c>
      <c r="AW328" t="s">
        <v>2741</v>
      </c>
      <c r="AX328" t="s">
        <v>74</v>
      </c>
      <c r="AY328" t="s">
        <v>74</v>
      </c>
      <c r="AZ328" t="s">
        <v>74</v>
      </c>
      <c r="BA328" t="s">
        <v>74</v>
      </c>
      <c r="BB328">
        <v>16815</v>
      </c>
      <c r="BC328">
        <v>16845</v>
      </c>
      <c r="BD328" t="s">
        <v>74</v>
      </c>
      <c r="BE328" t="s">
        <v>2874</v>
      </c>
      <c r="BF328" t="str">
        <f>HYPERLINK("http://dx.doi.org/10.1029/JD094iD14p16815","http://dx.doi.org/10.1029/JD094iD14p16815")</f>
        <v>http://dx.doi.org/10.1029/JD094iD14p16815</v>
      </c>
      <c r="BG328" t="s">
        <v>74</v>
      </c>
      <c r="BH328" t="s">
        <v>74</v>
      </c>
      <c r="BI328">
        <v>31</v>
      </c>
      <c r="BJ328" t="s">
        <v>330</v>
      </c>
      <c r="BK328" t="s">
        <v>92</v>
      </c>
      <c r="BL328" t="s">
        <v>330</v>
      </c>
      <c r="BM328" t="s">
        <v>2743</v>
      </c>
      <c r="BN328" t="s">
        <v>74</v>
      </c>
      <c r="BO328" t="s">
        <v>74</v>
      </c>
      <c r="BP328" t="s">
        <v>74</v>
      </c>
      <c r="BQ328" t="s">
        <v>74</v>
      </c>
      <c r="BR328" t="s">
        <v>95</v>
      </c>
      <c r="BS328" t="s">
        <v>2875</v>
      </c>
      <c r="BT328" t="str">
        <f>HYPERLINK("https%3A%2F%2Fwww.webofscience.com%2Fwos%2Fwoscc%2Ffull-record%2FWOS:A1989CE02000030","View Full Record in Web of Science")</f>
        <v>View Full Record in Web of Science</v>
      </c>
    </row>
    <row r="329" spans="1:72" x14ac:dyDescent="0.15">
      <c r="A329" t="s">
        <v>72</v>
      </c>
      <c r="B329" t="s">
        <v>2876</v>
      </c>
      <c r="C329" t="s">
        <v>74</v>
      </c>
      <c r="D329" t="s">
        <v>74</v>
      </c>
      <c r="E329" t="s">
        <v>74</v>
      </c>
      <c r="F329" t="s">
        <v>2876</v>
      </c>
      <c r="G329" t="s">
        <v>74</v>
      </c>
      <c r="H329" t="s">
        <v>74</v>
      </c>
      <c r="I329" t="s">
        <v>2877</v>
      </c>
      <c r="J329" t="s">
        <v>2878</v>
      </c>
      <c r="K329" t="s">
        <v>74</v>
      </c>
      <c r="L329" t="s">
        <v>74</v>
      </c>
      <c r="M329" t="s">
        <v>77</v>
      </c>
      <c r="N329" t="s">
        <v>414</v>
      </c>
      <c r="O329" t="s">
        <v>74</v>
      </c>
      <c r="P329" t="s">
        <v>74</v>
      </c>
      <c r="Q329" t="s">
        <v>74</v>
      </c>
      <c r="R329" t="s">
        <v>74</v>
      </c>
      <c r="S329" t="s">
        <v>74</v>
      </c>
      <c r="T329" t="s">
        <v>74</v>
      </c>
      <c r="U329" t="s">
        <v>74</v>
      </c>
      <c r="V329" t="s">
        <v>74</v>
      </c>
      <c r="W329" t="s">
        <v>2879</v>
      </c>
      <c r="X329" t="s">
        <v>2880</v>
      </c>
      <c r="Y329" t="s">
        <v>2881</v>
      </c>
      <c r="Z329" t="s">
        <v>74</v>
      </c>
      <c r="AA329" t="s">
        <v>74</v>
      </c>
      <c r="AB329" t="s">
        <v>74</v>
      </c>
      <c r="AC329" t="s">
        <v>74</v>
      </c>
      <c r="AD329" t="s">
        <v>74</v>
      </c>
      <c r="AE329" t="s">
        <v>74</v>
      </c>
      <c r="AF329" t="s">
        <v>74</v>
      </c>
      <c r="AG329">
        <v>18</v>
      </c>
      <c r="AH329">
        <v>5</v>
      </c>
      <c r="AI329">
        <v>5</v>
      </c>
      <c r="AJ329">
        <v>0</v>
      </c>
      <c r="AK329">
        <v>3</v>
      </c>
      <c r="AL329" t="s">
        <v>267</v>
      </c>
      <c r="AM329" t="s">
        <v>268</v>
      </c>
      <c r="AN329" t="s">
        <v>269</v>
      </c>
      <c r="AO329" t="s">
        <v>2882</v>
      </c>
      <c r="AP329" t="s">
        <v>74</v>
      </c>
      <c r="AQ329" t="s">
        <v>74</v>
      </c>
      <c r="AR329" t="s">
        <v>2883</v>
      </c>
      <c r="AS329" t="s">
        <v>74</v>
      </c>
      <c r="AT329" t="s">
        <v>2884</v>
      </c>
      <c r="AU329">
        <v>1989</v>
      </c>
      <c r="AV329">
        <v>977</v>
      </c>
      <c r="AW329">
        <v>2</v>
      </c>
      <c r="AX329" t="s">
        <v>74</v>
      </c>
      <c r="AY329" t="s">
        <v>74</v>
      </c>
      <c r="AZ329" t="s">
        <v>74</v>
      </c>
      <c r="BA329" t="s">
        <v>74</v>
      </c>
      <c r="BB329">
        <v>233</v>
      </c>
      <c r="BC329">
        <v>236</v>
      </c>
      <c r="BD329" t="s">
        <v>74</v>
      </c>
      <c r="BE329" t="s">
        <v>2885</v>
      </c>
      <c r="BF329" t="str">
        <f>HYPERLINK("http://dx.doi.org/10.1016/S0005-2728(89)80077-5","http://dx.doi.org/10.1016/S0005-2728(89)80077-5")</f>
        <v>http://dx.doi.org/10.1016/S0005-2728(89)80077-5</v>
      </c>
      <c r="BG329" t="s">
        <v>74</v>
      </c>
      <c r="BH329" t="s">
        <v>74</v>
      </c>
      <c r="BI329">
        <v>4</v>
      </c>
      <c r="BJ329" t="s">
        <v>2886</v>
      </c>
      <c r="BK329" t="s">
        <v>92</v>
      </c>
      <c r="BL329" t="s">
        <v>2886</v>
      </c>
      <c r="BM329" t="s">
        <v>2887</v>
      </c>
      <c r="BN329" t="s">
        <v>74</v>
      </c>
      <c r="BO329" t="s">
        <v>74</v>
      </c>
      <c r="BP329" t="s">
        <v>74</v>
      </c>
      <c r="BQ329" t="s">
        <v>74</v>
      </c>
      <c r="BR329" t="s">
        <v>95</v>
      </c>
      <c r="BS329" t="s">
        <v>2888</v>
      </c>
      <c r="BT329" t="str">
        <f>HYPERLINK("https%3A%2F%2Fwww.webofscience.com%2Fwos%2Fwoscc%2Ffull-record%2FWOS:A1989CC88100016","View Full Record in Web of Science")</f>
        <v>View Full Record in Web of Science</v>
      </c>
    </row>
    <row r="330" spans="1:72" x14ac:dyDescent="0.15">
      <c r="A330" t="s">
        <v>72</v>
      </c>
      <c r="B330" t="s">
        <v>2889</v>
      </c>
      <c r="C330" t="s">
        <v>74</v>
      </c>
      <c r="D330" t="s">
        <v>74</v>
      </c>
      <c r="E330" t="s">
        <v>74</v>
      </c>
      <c r="F330" t="s">
        <v>2889</v>
      </c>
      <c r="G330" t="s">
        <v>74</v>
      </c>
      <c r="H330" t="s">
        <v>74</v>
      </c>
      <c r="I330" t="s">
        <v>2890</v>
      </c>
      <c r="J330" t="s">
        <v>357</v>
      </c>
      <c r="K330" t="s">
        <v>74</v>
      </c>
      <c r="L330" t="s">
        <v>74</v>
      </c>
      <c r="M330" t="s">
        <v>77</v>
      </c>
      <c r="N330" t="s">
        <v>110</v>
      </c>
      <c r="O330" t="s">
        <v>74</v>
      </c>
      <c r="P330" t="s">
        <v>74</v>
      </c>
      <c r="Q330" t="s">
        <v>74</v>
      </c>
      <c r="R330" t="s">
        <v>74</v>
      </c>
      <c r="S330" t="s">
        <v>74</v>
      </c>
      <c r="T330" t="s">
        <v>74</v>
      </c>
      <c r="U330" t="s">
        <v>74</v>
      </c>
      <c r="V330" t="s">
        <v>74</v>
      </c>
      <c r="W330" t="s">
        <v>74</v>
      </c>
      <c r="X330" t="s">
        <v>74</v>
      </c>
      <c r="Y330" t="s">
        <v>74</v>
      </c>
      <c r="Z330" t="s">
        <v>74</v>
      </c>
      <c r="AA330" t="s">
        <v>74</v>
      </c>
      <c r="AB330" t="s">
        <v>74</v>
      </c>
      <c r="AC330" t="s">
        <v>74</v>
      </c>
      <c r="AD330" t="s">
        <v>74</v>
      </c>
      <c r="AE330" t="s">
        <v>74</v>
      </c>
      <c r="AF330" t="s">
        <v>74</v>
      </c>
      <c r="AG330">
        <v>1</v>
      </c>
      <c r="AH330">
        <v>0</v>
      </c>
      <c r="AI330">
        <v>0</v>
      </c>
      <c r="AJ330">
        <v>0</v>
      </c>
      <c r="AK330">
        <v>0</v>
      </c>
      <c r="AL330" t="s">
        <v>360</v>
      </c>
      <c r="AM330" t="s">
        <v>361</v>
      </c>
      <c r="AN330" t="s">
        <v>2891</v>
      </c>
      <c r="AO330" t="s">
        <v>363</v>
      </c>
      <c r="AP330" t="s">
        <v>74</v>
      </c>
      <c r="AQ330" t="s">
        <v>74</v>
      </c>
      <c r="AR330" t="s">
        <v>357</v>
      </c>
      <c r="AS330" t="s">
        <v>364</v>
      </c>
      <c r="AT330" t="s">
        <v>2892</v>
      </c>
      <c r="AU330">
        <v>1989</v>
      </c>
      <c r="AV330">
        <v>342</v>
      </c>
      <c r="AW330">
        <v>6247</v>
      </c>
      <c r="AX330" t="s">
        <v>74</v>
      </c>
      <c r="AY330" t="s">
        <v>74</v>
      </c>
      <c r="AZ330" t="s">
        <v>74</v>
      </c>
      <c r="BA330" t="s">
        <v>74</v>
      </c>
      <c r="BB330">
        <v>219</v>
      </c>
      <c r="BC330">
        <v>219</v>
      </c>
      <c r="BD330" t="s">
        <v>74</v>
      </c>
      <c r="BE330" t="s">
        <v>2893</v>
      </c>
      <c r="BF330" t="str">
        <f>HYPERLINK("http://dx.doi.org/10.1038/342219b0","http://dx.doi.org/10.1038/342219b0")</f>
        <v>http://dx.doi.org/10.1038/342219b0</v>
      </c>
      <c r="BG330" t="s">
        <v>74</v>
      </c>
      <c r="BH330" t="s">
        <v>74</v>
      </c>
      <c r="BI330">
        <v>1</v>
      </c>
      <c r="BJ330" t="s">
        <v>366</v>
      </c>
      <c r="BK330" t="s">
        <v>92</v>
      </c>
      <c r="BL330" t="s">
        <v>367</v>
      </c>
      <c r="BM330" t="s">
        <v>2894</v>
      </c>
      <c r="BN330" t="s">
        <v>74</v>
      </c>
      <c r="BO330" t="s">
        <v>261</v>
      </c>
      <c r="BP330" t="s">
        <v>74</v>
      </c>
      <c r="BQ330" t="s">
        <v>74</v>
      </c>
      <c r="BR330" t="s">
        <v>95</v>
      </c>
      <c r="BS330" t="s">
        <v>2895</v>
      </c>
      <c r="BT330" t="str">
        <f>HYPERLINK("https%3A%2F%2Fwww.webofscience.com%2Fwos%2Fwoscc%2Ffull-record%2FWOS:A1989AZ87400018","View Full Record in Web of Science")</f>
        <v>View Full Record in Web of Science</v>
      </c>
    </row>
    <row r="331" spans="1:72" x14ac:dyDescent="0.15">
      <c r="A331" t="s">
        <v>72</v>
      </c>
      <c r="B331" t="s">
        <v>2896</v>
      </c>
      <c r="C331" t="s">
        <v>74</v>
      </c>
      <c r="D331" t="s">
        <v>74</v>
      </c>
      <c r="E331" t="s">
        <v>74</v>
      </c>
      <c r="F331" t="s">
        <v>2896</v>
      </c>
      <c r="G331" t="s">
        <v>74</v>
      </c>
      <c r="H331" t="s">
        <v>74</v>
      </c>
      <c r="I331" t="s">
        <v>2897</v>
      </c>
      <c r="J331" t="s">
        <v>357</v>
      </c>
      <c r="K331" t="s">
        <v>74</v>
      </c>
      <c r="L331" t="s">
        <v>74</v>
      </c>
      <c r="M331" t="s">
        <v>77</v>
      </c>
      <c r="N331" t="s">
        <v>78</v>
      </c>
      <c r="O331" t="s">
        <v>74</v>
      </c>
      <c r="P331" t="s">
        <v>74</v>
      </c>
      <c r="Q331" t="s">
        <v>74</v>
      </c>
      <c r="R331" t="s">
        <v>74</v>
      </c>
      <c r="S331" t="s">
        <v>74</v>
      </c>
      <c r="T331" t="s">
        <v>74</v>
      </c>
      <c r="U331" t="s">
        <v>74</v>
      </c>
      <c r="V331" t="s">
        <v>74</v>
      </c>
      <c r="W331" t="s">
        <v>2898</v>
      </c>
      <c r="X331" t="s">
        <v>380</v>
      </c>
      <c r="Y331" t="s">
        <v>2899</v>
      </c>
      <c r="Z331" t="s">
        <v>74</v>
      </c>
      <c r="AA331" t="s">
        <v>2900</v>
      </c>
      <c r="AB331" t="s">
        <v>2901</v>
      </c>
      <c r="AC331" t="s">
        <v>74</v>
      </c>
      <c r="AD331" t="s">
        <v>74</v>
      </c>
      <c r="AE331" t="s">
        <v>74</v>
      </c>
      <c r="AF331" t="s">
        <v>74</v>
      </c>
      <c r="AG331">
        <v>29</v>
      </c>
      <c r="AH331">
        <v>67</v>
      </c>
      <c r="AI331">
        <v>67</v>
      </c>
      <c r="AJ331">
        <v>0</v>
      </c>
      <c r="AK331">
        <v>7</v>
      </c>
      <c r="AL331" t="s">
        <v>360</v>
      </c>
      <c r="AM331" t="s">
        <v>361</v>
      </c>
      <c r="AN331" t="s">
        <v>2891</v>
      </c>
      <c r="AO331" t="s">
        <v>363</v>
      </c>
      <c r="AP331" t="s">
        <v>74</v>
      </c>
      <c r="AQ331" t="s">
        <v>74</v>
      </c>
      <c r="AR331" t="s">
        <v>357</v>
      </c>
      <c r="AS331" t="s">
        <v>364</v>
      </c>
      <c r="AT331" t="s">
        <v>2892</v>
      </c>
      <c r="AU331">
        <v>1989</v>
      </c>
      <c r="AV331">
        <v>342</v>
      </c>
      <c r="AW331">
        <v>6247</v>
      </c>
      <c r="AX331" t="s">
        <v>74</v>
      </c>
      <c r="AY331" t="s">
        <v>74</v>
      </c>
      <c r="AZ331" t="s">
        <v>74</v>
      </c>
      <c r="BA331" t="s">
        <v>74</v>
      </c>
      <c r="BB331">
        <v>233</v>
      </c>
      <c r="BC331">
        <v>237</v>
      </c>
      <c r="BD331" t="s">
        <v>74</v>
      </c>
      <c r="BE331" t="s">
        <v>2902</v>
      </c>
      <c r="BF331" t="str">
        <f>HYPERLINK("http://dx.doi.org/10.1038/342233a0","http://dx.doi.org/10.1038/342233a0")</f>
        <v>http://dx.doi.org/10.1038/342233a0</v>
      </c>
      <c r="BG331" t="s">
        <v>74</v>
      </c>
      <c r="BH331" t="s">
        <v>74</v>
      </c>
      <c r="BI331">
        <v>5</v>
      </c>
      <c r="BJ331" t="s">
        <v>366</v>
      </c>
      <c r="BK331" t="s">
        <v>92</v>
      </c>
      <c r="BL331" t="s">
        <v>367</v>
      </c>
      <c r="BM331" t="s">
        <v>2894</v>
      </c>
      <c r="BN331" t="s">
        <v>74</v>
      </c>
      <c r="BO331" t="s">
        <v>74</v>
      </c>
      <c r="BP331" t="s">
        <v>74</v>
      </c>
      <c r="BQ331" t="s">
        <v>74</v>
      </c>
      <c r="BR331" t="s">
        <v>95</v>
      </c>
      <c r="BS331" t="s">
        <v>2903</v>
      </c>
      <c r="BT331" t="str">
        <f>HYPERLINK("https%3A%2F%2Fwww.webofscience.com%2Fwos%2Fwoscc%2Ffull-record%2FWOS:A1989AZ87400041","View Full Record in Web of Science")</f>
        <v>View Full Record in Web of Science</v>
      </c>
    </row>
    <row r="332" spans="1:72" x14ac:dyDescent="0.15">
      <c r="A332" t="s">
        <v>72</v>
      </c>
      <c r="B332" t="s">
        <v>2904</v>
      </c>
      <c r="C332" t="s">
        <v>74</v>
      </c>
      <c r="D332" t="s">
        <v>74</v>
      </c>
      <c r="E332" t="s">
        <v>74</v>
      </c>
      <c r="F332" t="s">
        <v>2904</v>
      </c>
      <c r="G332" t="s">
        <v>74</v>
      </c>
      <c r="H332" t="s">
        <v>74</v>
      </c>
      <c r="I332" t="s">
        <v>2905</v>
      </c>
      <c r="J332" t="s">
        <v>2906</v>
      </c>
      <c r="K332" t="s">
        <v>74</v>
      </c>
      <c r="L332" t="s">
        <v>74</v>
      </c>
      <c r="M332" t="s">
        <v>77</v>
      </c>
      <c r="N332" t="s">
        <v>110</v>
      </c>
      <c r="O332" t="s">
        <v>74</v>
      </c>
      <c r="P332" t="s">
        <v>74</v>
      </c>
      <c r="Q332" t="s">
        <v>74</v>
      </c>
      <c r="R332" t="s">
        <v>74</v>
      </c>
      <c r="S332" t="s">
        <v>74</v>
      </c>
      <c r="T332" t="s">
        <v>74</v>
      </c>
      <c r="U332" t="s">
        <v>74</v>
      </c>
      <c r="V332" t="s">
        <v>74</v>
      </c>
      <c r="W332" t="s">
        <v>74</v>
      </c>
      <c r="X332" t="s">
        <v>74</v>
      </c>
      <c r="Y332" t="s">
        <v>2907</v>
      </c>
      <c r="Z332" t="s">
        <v>74</v>
      </c>
      <c r="AA332" t="s">
        <v>74</v>
      </c>
      <c r="AB332" t="s">
        <v>74</v>
      </c>
      <c r="AC332" t="s">
        <v>74</v>
      </c>
      <c r="AD332" t="s">
        <v>74</v>
      </c>
      <c r="AE332" t="s">
        <v>74</v>
      </c>
      <c r="AF332" t="s">
        <v>74</v>
      </c>
      <c r="AG332">
        <v>0</v>
      </c>
      <c r="AH332">
        <v>0</v>
      </c>
      <c r="AI332">
        <v>0</v>
      </c>
      <c r="AJ332">
        <v>0</v>
      </c>
      <c r="AK332">
        <v>0</v>
      </c>
      <c r="AL332" t="s">
        <v>2908</v>
      </c>
      <c r="AM332" t="s">
        <v>2909</v>
      </c>
      <c r="AN332" t="s">
        <v>2910</v>
      </c>
      <c r="AO332" t="s">
        <v>2911</v>
      </c>
      <c r="AP332" t="s">
        <v>2912</v>
      </c>
      <c r="AQ332" t="s">
        <v>74</v>
      </c>
      <c r="AR332" t="s">
        <v>2906</v>
      </c>
      <c r="AS332" t="s">
        <v>2913</v>
      </c>
      <c r="AT332" t="s">
        <v>2914</v>
      </c>
      <c r="AU332">
        <v>1989</v>
      </c>
      <c r="AV332">
        <v>3</v>
      </c>
      <c r="AW332">
        <v>22</v>
      </c>
      <c r="AX332" t="s">
        <v>74</v>
      </c>
      <c r="AY332" t="s">
        <v>74</v>
      </c>
      <c r="AZ332" t="s">
        <v>74</v>
      </c>
      <c r="BA332" t="s">
        <v>74</v>
      </c>
      <c r="BB332">
        <v>2</v>
      </c>
      <c r="BC332" t="s">
        <v>2915</v>
      </c>
      <c r="BD332" t="s">
        <v>74</v>
      </c>
      <c r="BE332" t="s">
        <v>74</v>
      </c>
      <c r="BF332" t="s">
        <v>74</v>
      </c>
      <c r="BG332" t="s">
        <v>74</v>
      </c>
      <c r="BH332" t="s">
        <v>74</v>
      </c>
      <c r="BI332">
        <v>1</v>
      </c>
      <c r="BJ332" t="s">
        <v>2916</v>
      </c>
      <c r="BK332" t="s">
        <v>92</v>
      </c>
      <c r="BL332" t="s">
        <v>2917</v>
      </c>
      <c r="BM332" t="s">
        <v>2918</v>
      </c>
      <c r="BN332" t="s">
        <v>74</v>
      </c>
      <c r="BO332" t="s">
        <v>74</v>
      </c>
      <c r="BP332" t="s">
        <v>74</v>
      </c>
      <c r="BQ332" t="s">
        <v>74</v>
      </c>
      <c r="BR332" t="s">
        <v>95</v>
      </c>
      <c r="BS332" t="s">
        <v>2919</v>
      </c>
      <c r="BT332" t="str">
        <f>HYPERLINK("https%3A%2F%2Fwww.webofscience.com%2Fwos%2Fwoscc%2Ffull-record%2FWOS:A1989AY96700005","View Full Record in Web of Science")</f>
        <v>View Full Record in Web of Science</v>
      </c>
    </row>
    <row r="333" spans="1:72" x14ac:dyDescent="0.15">
      <c r="A333" t="s">
        <v>72</v>
      </c>
      <c r="B333" t="s">
        <v>1765</v>
      </c>
      <c r="C333" t="s">
        <v>74</v>
      </c>
      <c r="D333" t="s">
        <v>74</v>
      </c>
      <c r="E333" t="s">
        <v>74</v>
      </c>
      <c r="F333" t="s">
        <v>1765</v>
      </c>
      <c r="G333" t="s">
        <v>74</v>
      </c>
      <c r="H333" t="s">
        <v>74</v>
      </c>
      <c r="I333" t="s">
        <v>2920</v>
      </c>
      <c r="J333" t="s">
        <v>2453</v>
      </c>
      <c r="K333" t="s">
        <v>74</v>
      </c>
      <c r="L333" t="s">
        <v>74</v>
      </c>
      <c r="M333" t="s">
        <v>77</v>
      </c>
      <c r="N333" t="s">
        <v>1643</v>
      </c>
      <c r="O333" t="s">
        <v>74</v>
      </c>
      <c r="P333" t="s">
        <v>74</v>
      </c>
      <c r="Q333" t="s">
        <v>74</v>
      </c>
      <c r="R333" t="s">
        <v>74</v>
      </c>
      <c r="S333" t="s">
        <v>74</v>
      </c>
      <c r="T333" t="s">
        <v>74</v>
      </c>
      <c r="U333" t="s">
        <v>74</v>
      </c>
      <c r="V333" t="s">
        <v>74</v>
      </c>
      <c r="W333" t="s">
        <v>2921</v>
      </c>
      <c r="X333" t="s">
        <v>74</v>
      </c>
      <c r="Y333" t="s">
        <v>74</v>
      </c>
      <c r="Z333" t="s">
        <v>74</v>
      </c>
      <c r="AA333" t="s">
        <v>74</v>
      </c>
      <c r="AB333" t="s">
        <v>74</v>
      </c>
      <c r="AC333" t="s">
        <v>74</v>
      </c>
      <c r="AD333" t="s">
        <v>74</v>
      </c>
      <c r="AE333" t="s">
        <v>74</v>
      </c>
      <c r="AF333" t="s">
        <v>74</v>
      </c>
      <c r="AG333">
        <v>0</v>
      </c>
      <c r="AH333">
        <v>0</v>
      </c>
      <c r="AI333">
        <v>0</v>
      </c>
      <c r="AJ333">
        <v>0</v>
      </c>
      <c r="AK333">
        <v>0</v>
      </c>
      <c r="AL333" t="s">
        <v>2454</v>
      </c>
      <c r="AM333" t="s">
        <v>2455</v>
      </c>
      <c r="AN333" t="s">
        <v>2456</v>
      </c>
      <c r="AO333" t="s">
        <v>2457</v>
      </c>
      <c r="AP333" t="s">
        <v>74</v>
      </c>
      <c r="AQ333" t="s">
        <v>74</v>
      </c>
      <c r="AR333" t="s">
        <v>2458</v>
      </c>
      <c r="AS333" t="s">
        <v>2459</v>
      </c>
      <c r="AT333" t="s">
        <v>2922</v>
      </c>
      <c r="AU333">
        <v>1989</v>
      </c>
      <c r="AV333">
        <v>124</v>
      </c>
      <c r="AW333">
        <v>1690</v>
      </c>
      <c r="AX333" t="s">
        <v>74</v>
      </c>
      <c r="AY333" t="s">
        <v>74</v>
      </c>
      <c r="AZ333" t="s">
        <v>74</v>
      </c>
      <c r="BA333" t="s">
        <v>74</v>
      </c>
      <c r="BB333">
        <v>72</v>
      </c>
      <c r="BC333">
        <v>72</v>
      </c>
      <c r="BD333" t="s">
        <v>74</v>
      </c>
      <c r="BE333" t="s">
        <v>74</v>
      </c>
      <c r="BF333" t="s">
        <v>74</v>
      </c>
      <c r="BG333" t="s">
        <v>74</v>
      </c>
      <c r="BH333" t="s">
        <v>74</v>
      </c>
      <c r="BI333">
        <v>1</v>
      </c>
      <c r="BJ333" t="s">
        <v>366</v>
      </c>
      <c r="BK333" t="s">
        <v>92</v>
      </c>
      <c r="BL333" t="s">
        <v>367</v>
      </c>
      <c r="BM333" t="s">
        <v>2923</v>
      </c>
      <c r="BN333" t="s">
        <v>74</v>
      </c>
      <c r="BO333" t="s">
        <v>74</v>
      </c>
      <c r="BP333" t="s">
        <v>74</v>
      </c>
      <c r="BQ333" t="s">
        <v>74</v>
      </c>
      <c r="BR333" t="s">
        <v>95</v>
      </c>
      <c r="BS333" t="s">
        <v>2924</v>
      </c>
      <c r="BT333" t="str">
        <f>HYPERLINK("https%3A%2F%2Fwww.webofscience.com%2Fwos%2Fwoscc%2Ffull-record%2FWOS:A1989AY99200045","View Full Record in Web of Science")</f>
        <v>View Full Record in Web of Science</v>
      </c>
    </row>
    <row r="334" spans="1:72" x14ac:dyDescent="0.15">
      <c r="A334" t="s">
        <v>72</v>
      </c>
      <c r="B334" t="s">
        <v>2925</v>
      </c>
      <c r="C334" t="s">
        <v>74</v>
      </c>
      <c r="D334" t="s">
        <v>74</v>
      </c>
      <c r="E334" t="s">
        <v>74</v>
      </c>
      <c r="F334" t="s">
        <v>2925</v>
      </c>
      <c r="G334" t="s">
        <v>74</v>
      </c>
      <c r="H334" t="s">
        <v>74</v>
      </c>
      <c r="I334" t="s">
        <v>2926</v>
      </c>
      <c r="J334" t="s">
        <v>246</v>
      </c>
      <c r="K334" t="s">
        <v>74</v>
      </c>
      <c r="L334" t="s">
        <v>74</v>
      </c>
      <c r="M334" t="s">
        <v>77</v>
      </c>
      <c r="N334" t="s">
        <v>78</v>
      </c>
      <c r="O334" t="s">
        <v>74</v>
      </c>
      <c r="P334" t="s">
        <v>74</v>
      </c>
      <c r="Q334" t="s">
        <v>74</v>
      </c>
      <c r="R334" t="s">
        <v>74</v>
      </c>
      <c r="S334" t="s">
        <v>74</v>
      </c>
      <c r="T334" t="s">
        <v>74</v>
      </c>
      <c r="U334" t="s">
        <v>74</v>
      </c>
      <c r="V334" t="s">
        <v>74</v>
      </c>
      <c r="W334" t="s">
        <v>74</v>
      </c>
      <c r="X334" t="s">
        <v>74</v>
      </c>
      <c r="Y334" t="s">
        <v>2927</v>
      </c>
      <c r="Z334" t="s">
        <v>74</v>
      </c>
      <c r="AA334" t="s">
        <v>74</v>
      </c>
      <c r="AB334" t="s">
        <v>74</v>
      </c>
      <c r="AC334" t="s">
        <v>74</v>
      </c>
      <c r="AD334" t="s">
        <v>74</v>
      </c>
      <c r="AE334" t="s">
        <v>74</v>
      </c>
      <c r="AF334" t="s">
        <v>74</v>
      </c>
      <c r="AG334">
        <v>45</v>
      </c>
      <c r="AH334">
        <v>46</v>
      </c>
      <c r="AI334">
        <v>49</v>
      </c>
      <c r="AJ334">
        <v>0</v>
      </c>
      <c r="AK334">
        <v>14</v>
      </c>
      <c r="AL334" t="s">
        <v>250</v>
      </c>
      <c r="AM334" t="s">
        <v>251</v>
      </c>
      <c r="AN334" t="s">
        <v>252</v>
      </c>
      <c r="AO334" t="s">
        <v>253</v>
      </c>
      <c r="AP334" t="s">
        <v>2480</v>
      </c>
      <c r="AQ334" t="s">
        <v>74</v>
      </c>
      <c r="AR334" t="s">
        <v>254</v>
      </c>
      <c r="AS334" t="s">
        <v>255</v>
      </c>
      <c r="AT334" t="s">
        <v>2928</v>
      </c>
      <c r="AU334">
        <v>1989</v>
      </c>
      <c r="AV334">
        <v>57</v>
      </c>
      <c r="AW334">
        <v>3</v>
      </c>
      <c r="AX334" t="s">
        <v>74</v>
      </c>
      <c r="AY334" t="s">
        <v>74</v>
      </c>
      <c r="AZ334" t="s">
        <v>74</v>
      </c>
      <c r="BA334" t="s">
        <v>74</v>
      </c>
      <c r="BB334">
        <v>249</v>
      </c>
      <c r="BC334">
        <v>258</v>
      </c>
      <c r="BD334" t="s">
        <v>74</v>
      </c>
      <c r="BE334" t="s">
        <v>2929</v>
      </c>
      <c r="BF334" t="str">
        <f>HYPERLINK("http://dx.doi.org/10.3354/meps057249","http://dx.doi.org/10.3354/meps057249")</f>
        <v>http://dx.doi.org/10.3354/meps057249</v>
      </c>
      <c r="BG334" t="s">
        <v>74</v>
      </c>
      <c r="BH334" t="s">
        <v>74</v>
      </c>
      <c r="BI334">
        <v>10</v>
      </c>
      <c r="BJ334" t="s">
        <v>258</v>
      </c>
      <c r="BK334" t="s">
        <v>92</v>
      </c>
      <c r="BL334" t="s">
        <v>259</v>
      </c>
      <c r="BM334" t="s">
        <v>2930</v>
      </c>
      <c r="BN334" t="s">
        <v>74</v>
      </c>
      <c r="BO334" t="s">
        <v>261</v>
      </c>
      <c r="BP334" t="s">
        <v>74</v>
      </c>
      <c r="BQ334" t="s">
        <v>74</v>
      </c>
      <c r="BR334" t="s">
        <v>95</v>
      </c>
      <c r="BS334" t="s">
        <v>2931</v>
      </c>
      <c r="BT334" t="str">
        <f>HYPERLINK("https%3A%2F%2Fwww.webofscience.com%2Fwos%2Fwoscc%2Ffull-record%2FWOS:A1989AW91400005","View Full Record in Web of Science")</f>
        <v>View Full Record in Web of Science</v>
      </c>
    </row>
    <row r="335" spans="1:72" x14ac:dyDescent="0.15">
      <c r="A335" t="s">
        <v>72</v>
      </c>
      <c r="B335" t="s">
        <v>2889</v>
      </c>
      <c r="C335" t="s">
        <v>74</v>
      </c>
      <c r="D335" t="s">
        <v>74</v>
      </c>
      <c r="E335" t="s">
        <v>74</v>
      </c>
      <c r="F335" t="s">
        <v>2889</v>
      </c>
      <c r="G335" t="s">
        <v>74</v>
      </c>
      <c r="H335" t="s">
        <v>74</v>
      </c>
      <c r="I335" t="s">
        <v>2932</v>
      </c>
      <c r="J335" t="s">
        <v>357</v>
      </c>
      <c r="K335" t="s">
        <v>74</v>
      </c>
      <c r="L335" t="s">
        <v>74</v>
      </c>
      <c r="M335" t="s">
        <v>77</v>
      </c>
      <c r="N335" t="s">
        <v>110</v>
      </c>
      <c r="O335" t="s">
        <v>74</v>
      </c>
      <c r="P335" t="s">
        <v>74</v>
      </c>
      <c r="Q335" t="s">
        <v>74</v>
      </c>
      <c r="R335" t="s">
        <v>74</v>
      </c>
      <c r="S335" t="s">
        <v>74</v>
      </c>
      <c r="T335" t="s">
        <v>74</v>
      </c>
      <c r="U335" t="s">
        <v>74</v>
      </c>
      <c r="V335" t="s">
        <v>74</v>
      </c>
      <c r="W335" t="s">
        <v>74</v>
      </c>
      <c r="X335" t="s">
        <v>74</v>
      </c>
      <c r="Y335" t="s">
        <v>74</v>
      </c>
      <c r="Z335" t="s">
        <v>74</v>
      </c>
      <c r="AA335" t="s">
        <v>74</v>
      </c>
      <c r="AB335" t="s">
        <v>74</v>
      </c>
      <c r="AC335" t="s">
        <v>74</v>
      </c>
      <c r="AD335" t="s">
        <v>74</v>
      </c>
      <c r="AE335" t="s">
        <v>74</v>
      </c>
      <c r="AF335" t="s">
        <v>74</v>
      </c>
      <c r="AG335">
        <v>0</v>
      </c>
      <c r="AH335">
        <v>2</v>
      </c>
      <c r="AI335">
        <v>2</v>
      </c>
      <c r="AJ335">
        <v>0</v>
      </c>
      <c r="AK335">
        <v>1</v>
      </c>
      <c r="AL335" t="s">
        <v>360</v>
      </c>
      <c r="AM335" t="s">
        <v>361</v>
      </c>
      <c r="AN335" t="s">
        <v>2891</v>
      </c>
      <c r="AO335" t="s">
        <v>363</v>
      </c>
      <c r="AP335" t="s">
        <v>74</v>
      </c>
      <c r="AQ335" t="s">
        <v>74</v>
      </c>
      <c r="AR335" t="s">
        <v>357</v>
      </c>
      <c r="AS335" t="s">
        <v>364</v>
      </c>
      <c r="AT335" t="s">
        <v>2933</v>
      </c>
      <c r="AU335">
        <v>1989</v>
      </c>
      <c r="AV335">
        <v>342</v>
      </c>
      <c r="AW335">
        <v>6246</v>
      </c>
      <c r="AX335" t="s">
        <v>74</v>
      </c>
      <c r="AY335" t="s">
        <v>74</v>
      </c>
      <c r="AZ335" t="s">
        <v>74</v>
      </c>
      <c r="BA335" t="s">
        <v>74</v>
      </c>
      <c r="BB335">
        <v>105</v>
      </c>
      <c r="BC335">
        <v>105</v>
      </c>
      <c r="BD335" t="s">
        <v>74</v>
      </c>
      <c r="BE335" t="s">
        <v>2934</v>
      </c>
      <c r="BF335" t="str">
        <f>HYPERLINK("http://dx.doi.org/10.1038/342105b0","http://dx.doi.org/10.1038/342105b0")</f>
        <v>http://dx.doi.org/10.1038/342105b0</v>
      </c>
      <c r="BG335" t="s">
        <v>74</v>
      </c>
      <c r="BH335" t="s">
        <v>74</v>
      </c>
      <c r="BI335">
        <v>1</v>
      </c>
      <c r="BJ335" t="s">
        <v>366</v>
      </c>
      <c r="BK335" t="s">
        <v>92</v>
      </c>
      <c r="BL335" t="s">
        <v>367</v>
      </c>
      <c r="BM335" t="s">
        <v>2935</v>
      </c>
      <c r="BN335" t="s">
        <v>74</v>
      </c>
      <c r="BO335" t="s">
        <v>261</v>
      </c>
      <c r="BP335" t="s">
        <v>74</v>
      </c>
      <c r="BQ335" t="s">
        <v>74</v>
      </c>
      <c r="BR335" t="s">
        <v>95</v>
      </c>
      <c r="BS335" t="s">
        <v>2936</v>
      </c>
      <c r="BT335" t="str">
        <f>HYPERLINK("https%3A%2F%2Fwww.webofscience.com%2Fwos%2Fwoscc%2Ffull-record%2FWOS:A1989AY73900004","View Full Record in Web of Science")</f>
        <v>View Full Record in Web of Science</v>
      </c>
    </row>
    <row r="336" spans="1:72" x14ac:dyDescent="0.15">
      <c r="A336" t="s">
        <v>72</v>
      </c>
      <c r="B336" t="s">
        <v>2937</v>
      </c>
      <c r="C336" t="s">
        <v>74</v>
      </c>
      <c r="D336" t="s">
        <v>74</v>
      </c>
      <c r="E336" t="s">
        <v>74</v>
      </c>
      <c r="F336" t="s">
        <v>2937</v>
      </c>
      <c r="G336" t="s">
        <v>74</v>
      </c>
      <c r="H336" t="s">
        <v>74</v>
      </c>
      <c r="I336" t="s">
        <v>2938</v>
      </c>
      <c r="J336" t="s">
        <v>2453</v>
      </c>
      <c r="K336" t="s">
        <v>74</v>
      </c>
      <c r="L336" t="s">
        <v>74</v>
      </c>
      <c r="M336" t="s">
        <v>77</v>
      </c>
      <c r="N336" t="s">
        <v>78</v>
      </c>
      <c r="O336" t="s">
        <v>74</v>
      </c>
      <c r="P336" t="s">
        <v>74</v>
      </c>
      <c r="Q336" t="s">
        <v>74</v>
      </c>
      <c r="R336" t="s">
        <v>74</v>
      </c>
      <c r="S336" t="s">
        <v>74</v>
      </c>
      <c r="T336" t="s">
        <v>74</v>
      </c>
      <c r="U336" t="s">
        <v>74</v>
      </c>
      <c r="V336" t="s">
        <v>74</v>
      </c>
      <c r="W336" t="s">
        <v>74</v>
      </c>
      <c r="X336" t="s">
        <v>74</v>
      </c>
      <c r="Y336" t="s">
        <v>2939</v>
      </c>
      <c r="Z336" t="s">
        <v>74</v>
      </c>
      <c r="AA336" t="s">
        <v>74</v>
      </c>
      <c r="AB336" t="s">
        <v>74</v>
      </c>
      <c r="AC336" t="s">
        <v>74</v>
      </c>
      <c r="AD336" t="s">
        <v>74</v>
      </c>
      <c r="AE336" t="s">
        <v>74</v>
      </c>
      <c r="AF336" t="s">
        <v>74</v>
      </c>
      <c r="AG336">
        <v>0</v>
      </c>
      <c r="AH336">
        <v>1</v>
      </c>
      <c r="AI336">
        <v>1</v>
      </c>
      <c r="AJ336">
        <v>0</v>
      </c>
      <c r="AK336">
        <v>0</v>
      </c>
      <c r="AL336" t="s">
        <v>2454</v>
      </c>
      <c r="AM336" t="s">
        <v>2455</v>
      </c>
      <c r="AN336" t="s">
        <v>2456</v>
      </c>
      <c r="AO336" t="s">
        <v>2457</v>
      </c>
      <c r="AP336" t="s">
        <v>74</v>
      </c>
      <c r="AQ336" t="s">
        <v>74</v>
      </c>
      <c r="AR336" t="s">
        <v>2458</v>
      </c>
      <c r="AS336" t="s">
        <v>2459</v>
      </c>
      <c r="AT336" t="s">
        <v>2940</v>
      </c>
      <c r="AU336">
        <v>1989</v>
      </c>
      <c r="AV336">
        <v>124</v>
      </c>
      <c r="AW336">
        <v>1689</v>
      </c>
      <c r="AX336" t="s">
        <v>74</v>
      </c>
      <c r="AY336" t="s">
        <v>74</v>
      </c>
      <c r="AZ336" t="s">
        <v>74</v>
      </c>
      <c r="BA336" t="s">
        <v>74</v>
      </c>
      <c r="BB336">
        <v>62</v>
      </c>
      <c r="BC336">
        <v>65</v>
      </c>
      <c r="BD336" t="s">
        <v>74</v>
      </c>
      <c r="BE336" t="s">
        <v>74</v>
      </c>
      <c r="BF336" t="s">
        <v>74</v>
      </c>
      <c r="BG336" t="s">
        <v>74</v>
      </c>
      <c r="BH336" t="s">
        <v>74</v>
      </c>
      <c r="BI336">
        <v>4</v>
      </c>
      <c r="BJ336" t="s">
        <v>366</v>
      </c>
      <c r="BK336" t="s">
        <v>92</v>
      </c>
      <c r="BL336" t="s">
        <v>367</v>
      </c>
      <c r="BM336" t="s">
        <v>2941</v>
      </c>
      <c r="BN336" t="s">
        <v>74</v>
      </c>
      <c r="BO336" t="s">
        <v>74</v>
      </c>
      <c r="BP336" t="s">
        <v>74</v>
      </c>
      <c r="BQ336" t="s">
        <v>74</v>
      </c>
      <c r="BR336" t="s">
        <v>95</v>
      </c>
      <c r="BS336" t="s">
        <v>2942</v>
      </c>
      <c r="BT336" t="str">
        <f>HYPERLINK("https%3A%2F%2Fwww.webofscience.com%2Fwos%2Fwoscc%2Ffull-record%2FWOS:A1989AY34500035","View Full Record in Web of Science")</f>
        <v>View Full Record in Web of Science</v>
      </c>
    </row>
    <row r="337" spans="1:72" x14ac:dyDescent="0.15">
      <c r="A337" t="s">
        <v>72</v>
      </c>
      <c r="B337" t="s">
        <v>2943</v>
      </c>
      <c r="C337" t="s">
        <v>74</v>
      </c>
      <c r="D337" t="s">
        <v>74</v>
      </c>
      <c r="E337" t="s">
        <v>74</v>
      </c>
      <c r="F337" t="s">
        <v>2943</v>
      </c>
      <c r="G337" t="s">
        <v>74</v>
      </c>
      <c r="H337" t="s">
        <v>74</v>
      </c>
      <c r="I337" t="s">
        <v>2551</v>
      </c>
      <c r="J337" t="s">
        <v>2944</v>
      </c>
      <c r="K337" t="s">
        <v>74</v>
      </c>
      <c r="L337" t="s">
        <v>74</v>
      </c>
      <c r="M337" t="s">
        <v>77</v>
      </c>
      <c r="N337" t="s">
        <v>1473</v>
      </c>
      <c r="O337" t="s">
        <v>74</v>
      </c>
      <c r="P337" t="s">
        <v>74</v>
      </c>
      <c r="Q337" t="s">
        <v>74</v>
      </c>
      <c r="R337" t="s">
        <v>74</v>
      </c>
      <c r="S337" t="s">
        <v>74</v>
      </c>
      <c r="T337" t="s">
        <v>74</v>
      </c>
      <c r="U337" t="s">
        <v>74</v>
      </c>
      <c r="V337" t="s">
        <v>74</v>
      </c>
      <c r="W337" t="s">
        <v>74</v>
      </c>
      <c r="X337" t="s">
        <v>74</v>
      </c>
      <c r="Y337" t="s">
        <v>2945</v>
      </c>
      <c r="Z337" t="s">
        <v>74</v>
      </c>
      <c r="AA337" t="s">
        <v>74</v>
      </c>
      <c r="AB337" t="s">
        <v>74</v>
      </c>
      <c r="AC337" t="s">
        <v>74</v>
      </c>
      <c r="AD337" t="s">
        <v>74</v>
      </c>
      <c r="AE337" t="s">
        <v>74</v>
      </c>
      <c r="AF337" t="s">
        <v>74</v>
      </c>
      <c r="AG337">
        <v>1</v>
      </c>
      <c r="AH337">
        <v>0</v>
      </c>
      <c r="AI337">
        <v>0</v>
      </c>
      <c r="AJ337">
        <v>0</v>
      </c>
      <c r="AK337">
        <v>0</v>
      </c>
      <c r="AL337" t="s">
        <v>2946</v>
      </c>
      <c r="AM337" t="s">
        <v>1914</v>
      </c>
      <c r="AN337" t="s">
        <v>2947</v>
      </c>
      <c r="AO337" t="s">
        <v>2948</v>
      </c>
      <c r="AP337" t="s">
        <v>74</v>
      </c>
      <c r="AQ337" t="s">
        <v>74</v>
      </c>
      <c r="AR337" t="s">
        <v>2949</v>
      </c>
      <c r="AS337" t="s">
        <v>2950</v>
      </c>
      <c r="AT337" t="s">
        <v>2951</v>
      </c>
      <c r="AU337">
        <v>1989</v>
      </c>
      <c r="AV337">
        <v>20</v>
      </c>
      <c r="AW337">
        <v>2</v>
      </c>
      <c r="AX337" t="s">
        <v>74</v>
      </c>
      <c r="AY337" t="s">
        <v>74</v>
      </c>
      <c r="AZ337" t="s">
        <v>74</v>
      </c>
      <c r="BA337" t="s">
        <v>74</v>
      </c>
      <c r="BB337">
        <v>202</v>
      </c>
      <c r="BC337">
        <v>203</v>
      </c>
      <c r="BD337" t="s">
        <v>74</v>
      </c>
      <c r="BE337" t="s">
        <v>2952</v>
      </c>
      <c r="BF337" t="str">
        <f>HYPERLINK("http://dx.doi.org/10.1080/00049188908702993","http://dx.doi.org/10.1080/00049188908702993")</f>
        <v>http://dx.doi.org/10.1080/00049188908702993</v>
      </c>
      <c r="BG337" t="s">
        <v>74</v>
      </c>
      <c r="BH337" t="s">
        <v>74</v>
      </c>
      <c r="BI337">
        <v>2</v>
      </c>
      <c r="BJ337" t="s">
        <v>2560</v>
      </c>
      <c r="BK337" t="s">
        <v>1462</v>
      </c>
      <c r="BL337" t="s">
        <v>2560</v>
      </c>
      <c r="BM337" t="s">
        <v>2953</v>
      </c>
      <c r="BN337" t="s">
        <v>74</v>
      </c>
      <c r="BO337" t="s">
        <v>74</v>
      </c>
      <c r="BP337" t="s">
        <v>74</v>
      </c>
      <c r="BQ337" t="s">
        <v>74</v>
      </c>
      <c r="BR337" t="s">
        <v>95</v>
      </c>
      <c r="BS337" t="s">
        <v>2954</v>
      </c>
      <c r="BT337" t="str">
        <f>HYPERLINK("https%3A%2F%2Fwww.webofscience.com%2Fwos%2Fwoscc%2Ffull-record%2FWOS:A1989CG71000010","View Full Record in Web of Science")</f>
        <v>View Full Record in Web of Science</v>
      </c>
    </row>
    <row r="338" spans="1:72" x14ac:dyDescent="0.15">
      <c r="A338" t="s">
        <v>72</v>
      </c>
      <c r="B338" t="s">
        <v>2955</v>
      </c>
      <c r="C338" t="s">
        <v>74</v>
      </c>
      <c r="D338" t="s">
        <v>74</v>
      </c>
      <c r="E338" t="s">
        <v>74</v>
      </c>
      <c r="F338" t="s">
        <v>2955</v>
      </c>
      <c r="G338" t="s">
        <v>74</v>
      </c>
      <c r="H338" t="s">
        <v>74</v>
      </c>
      <c r="I338" t="s">
        <v>2956</v>
      </c>
      <c r="J338" t="s">
        <v>2957</v>
      </c>
      <c r="K338" t="s">
        <v>74</v>
      </c>
      <c r="L338" t="s">
        <v>74</v>
      </c>
      <c r="M338" t="s">
        <v>77</v>
      </c>
      <c r="N338" t="s">
        <v>78</v>
      </c>
      <c r="O338" t="s">
        <v>74</v>
      </c>
      <c r="P338" t="s">
        <v>74</v>
      </c>
      <c r="Q338" t="s">
        <v>74</v>
      </c>
      <c r="R338" t="s">
        <v>74</v>
      </c>
      <c r="S338" t="s">
        <v>74</v>
      </c>
      <c r="T338" t="s">
        <v>74</v>
      </c>
      <c r="U338" t="s">
        <v>74</v>
      </c>
      <c r="V338" t="s">
        <v>74</v>
      </c>
      <c r="W338" t="s">
        <v>74</v>
      </c>
      <c r="X338" t="s">
        <v>74</v>
      </c>
      <c r="Y338" t="s">
        <v>2958</v>
      </c>
      <c r="Z338" t="s">
        <v>74</v>
      </c>
      <c r="AA338" t="s">
        <v>74</v>
      </c>
      <c r="AB338" t="s">
        <v>74</v>
      </c>
      <c r="AC338" t="s">
        <v>74</v>
      </c>
      <c r="AD338" t="s">
        <v>74</v>
      </c>
      <c r="AE338" t="s">
        <v>74</v>
      </c>
      <c r="AF338" t="s">
        <v>74</v>
      </c>
      <c r="AG338">
        <v>33</v>
      </c>
      <c r="AH338">
        <v>38</v>
      </c>
      <c r="AI338">
        <v>40</v>
      </c>
      <c r="AJ338">
        <v>1</v>
      </c>
      <c r="AK338">
        <v>21</v>
      </c>
      <c r="AL338" t="s">
        <v>2959</v>
      </c>
      <c r="AM338" t="s">
        <v>2960</v>
      </c>
      <c r="AN338" t="s">
        <v>2961</v>
      </c>
      <c r="AO338" t="s">
        <v>2962</v>
      </c>
      <c r="AP338" t="s">
        <v>74</v>
      </c>
      <c r="AQ338" t="s">
        <v>74</v>
      </c>
      <c r="AR338" t="s">
        <v>2957</v>
      </c>
      <c r="AS338" t="s">
        <v>2963</v>
      </c>
      <c r="AT338" t="s">
        <v>2951</v>
      </c>
      <c r="AU338">
        <v>1989</v>
      </c>
      <c r="AV338">
        <v>36</v>
      </c>
      <c r="AW338" t="s">
        <v>74</v>
      </c>
      <c r="AX338">
        <v>3</v>
      </c>
      <c r="AY338" t="s">
        <v>74</v>
      </c>
      <c r="AZ338" t="s">
        <v>74</v>
      </c>
      <c r="BA338" t="s">
        <v>74</v>
      </c>
      <c r="BB338">
        <v>170</v>
      </c>
      <c r="BC338">
        <v>180</v>
      </c>
      <c r="BD338" t="s">
        <v>74</v>
      </c>
      <c r="BE338" t="s">
        <v>2964</v>
      </c>
      <c r="BF338" t="str">
        <f>HYPERLINK("http://dx.doi.org/10.1080/00063658909477022","http://dx.doi.org/10.1080/00063658909477022")</f>
        <v>http://dx.doi.org/10.1080/00063658909477022</v>
      </c>
      <c r="BG338" t="s">
        <v>74</v>
      </c>
      <c r="BH338" t="s">
        <v>74</v>
      </c>
      <c r="BI338">
        <v>11</v>
      </c>
      <c r="BJ338" t="s">
        <v>1435</v>
      </c>
      <c r="BK338" t="s">
        <v>92</v>
      </c>
      <c r="BL338" t="s">
        <v>423</v>
      </c>
      <c r="BM338" t="s">
        <v>2965</v>
      </c>
      <c r="BN338" t="s">
        <v>74</v>
      </c>
      <c r="BO338" t="s">
        <v>261</v>
      </c>
      <c r="BP338" t="s">
        <v>74</v>
      </c>
      <c r="BQ338" t="s">
        <v>74</v>
      </c>
      <c r="BR338" t="s">
        <v>95</v>
      </c>
      <c r="BS338" t="s">
        <v>2966</v>
      </c>
      <c r="BT338" t="str">
        <f>HYPERLINK("https%3A%2F%2Fwww.webofscience.com%2Fwos%2Fwoscc%2Ffull-record%2FWOS:A1989AY80600005","View Full Record in Web of Science")</f>
        <v>View Full Record in Web of Science</v>
      </c>
    </row>
    <row r="339" spans="1:72" x14ac:dyDescent="0.15">
      <c r="A339" t="s">
        <v>72</v>
      </c>
      <c r="B339" t="s">
        <v>1814</v>
      </c>
      <c r="C339" t="s">
        <v>74</v>
      </c>
      <c r="D339" t="s">
        <v>74</v>
      </c>
      <c r="E339" t="s">
        <v>74</v>
      </c>
      <c r="F339" t="s">
        <v>1814</v>
      </c>
      <c r="G339" t="s">
        <v>74</v>
      </c>
      <c r="H339" t="s">
        <v>74</v>
      </c>
      <c r="I339" t="s">
        <v>2967</v>
      </c>
      <c r="J339" t="s">
        <v>2968</v>
      </c>
      <c r="K339" t="s">
        <v>74</v>
      </c>
      <c r="L339" t="s">
        <v>74</v>
      </c>
      <c r="M339" t="s">
        <v>77</v>
      </c>
      <c r="N339" t="s">
        <v>78</v>
      </c>
      <c r="O339" t="s">
        <v>74</v>
      </c>
      <c r="P339" t="s">
        <v>74</v>
      </c>
      <c r="Q339" t="s">
        <v>74</v>
      </c>
      <c r="R339" t="s">
        <v>74</v>
      </c>
      <c r="S339" t="s">
        <v>74</v>
      </c>
      <c r="T339" t="s">
        <v>74</v>
      </c>
      <c r="U339" t="s">
        <v>74</v>
      </c>
      <c r="V339" t="s">
        <v>74</v>
      </c>
      <c r="W339" t="s">
        <v>74</v>
      </c>
      <c r="X339" t="s">
        <v>74</v>
      </c>
      <c r="Y339" t="s">
        <v>2969</v>
      </c>
      <c r="Z339" t="s">
        <v>74</v>
      </c>
      <c r="AA339" t="s">
        <v>74</v>
      </c>
      <c r="AB339" t="s">
        <v>74</v>
      </c>
      <c r="AC339" t="s">
        <v>74</v>
      </c>
      <c r="AD339" t="s">
        <v>74</v>
      </c>
      <c r="AE339" t="s">
        <v>74</v>
      </c>
      <c r="AF339" t="s">
        <v>74</v>
      </c>
      <c r="AG339">
        <v>46</v>
      </c>
      <c r="AH339">
        <v>16</v>
      </c>
      <c r="AI339">
        <v>17</v>
      </c>
      <c r="AJ339">
        <v>0</v>
      </c>
      <c r="AK339">
        <v>10</v>
      </c>
      <c r="AL339" t="s">
        <v>511</v>
      </c>
      <c r="AM339" t="s">
        <v>209</v>
      </c>
      <c r="AN339" t="s">
        <v>512</v>
      </c>
      <c r="AO339" t="s">
        <v>2970</v>
      </c>
      <c r="AP339" t="s">
        <v>74</v>
      </c>
      <c r="AQ339" t="s">
        <v>74</v>
      </c>
      <c r="AR339" t="s">
        <v>2971</v>
      </c>
      <c r="AS339" t="s">
        <v>74</v>
      </c>
      <c r="AT339" t="s">
        <v>2951</v>
      </c>
      <c r="AU339">
        <v>1989</v>
      </c>
      <c r="AV339">
        <v>36</v>
      </c>
      <c r="AW339">
        <v>11</v>
      </c>
      <c r="AX339" t="s">
        <v>74</v>
      </c>
      <c r="AY339" t="s">
        <v>74</v>
      </c>
      <c r="AZ339" t="s">
        <v>74</v>
      </c>
      <c r="BA339" t="s">
        <v>74</v>
      </c>
      <c r="BB339">
        <v>1753</v>
      </c>
      <c r="BC339">
        <v>1762</v>
      </c>
      <c r="BD339" t="s">
        <v>74</v>
      </c>
      <c r="BE339" t="s">
        <v>2972</v>
      </c>
      <c r="BF339" t="str">
        <f>HYPERLINK("http://dx.doi.org/10.1016/0198-0149(89)90070-8","http://dx.doi.org/10.1016/0198-0149(89)90070-8")</f>
        <v>http://dx.doi.org/10.1016/0198-0149(89)90070-8</v>
      </c>
      <c r="BG339" t="s">
        <v>74</v>
      </c>
      <c r="BH339" t="s">
        <v>74</v>
      </c>
      <c r="BI339">
        <v>10</v>
      </c>
      <c r="BJ339" t="s">
        <v>196</v>
      </c>
      <c r="BK339" t="s">
        <v>92</v>
      </c>
      <c r="BL339" t="s">
        <v>196</v>
      </c>
      <c r="BM339" t="s">
        <v>2973</v>
      </c>
      <c r="BN339" t="s">
        <v>74</v>
      </c>
      <c r="BO339" t="s">
        <v>74</v>
      </c>
      <c r="BP339" t="s">
        <v>74</v>
      </c>
      <c r="BQ339" t="s">
        <v>74</v>
      </c>
      <c r="BR339" t="s">
        <v>95</v>
      </c>
      <c r="BS339" t="s">
        <v>2974</v>
      </c>
      <c r="BT339" t="str">
        <f>HYPERLINK("https%3A%2F%2Fwww.webofscience.com%2Fwos%2Fwoscc%2Ffull-record%2FWOS:A1989CJ40100009","View Full Record in Web of Science")</f>
        <v>View Full Record in Web of Science</v>
      </c>
    </row>
    <row r="340" spans="1:72" x14ac:dyDescent="0.15">
      <c r="A340" t="s">
        <v>72</v>
      </c>
      <c r="B340" t="s">
        <v>2975</v>
      </c>
      <c r="C340" t="s">
        <v>74</v>
      </c>
      <c r="D340" t="s">
        <v>74</v>
      </c>
      <c r="E340" t="s">
        <v>74</v>
      </c>
      <c r="F340" t="s">
        <v>2975</v>
      </c>
      <c r="G340" t="s">
        <v>74</v>
      </c>
      <c r="H340" t="s">
        <v>74</v>
      </c>
      <c r="I340" t="s">
        <v>2976</v>
      </c>
      <c r="J340" t="s">
        <v>2977</v>
      </c>
      <c r="K340" t="s">
        <v>74</v>
      </c>
      <c r="L340" t="s">
        <v>74</v>
      </c>
      <c r="M340" t="s">
        <v>77</v>
      </c>
      <c r="N340" t="s">
        <v>78</v>
      </c>
      <c r="O340" t="s">
        <v>74</v>
      </c>
      <c r="P340" t="s">
        <v>74</v>
      </c>
      <c r="Q340" t="s">
        <v>74</v>
      </c>
      <c r="R340" t="s">
        <v>74</v>
      </c>
      <c r="S340" t="s">
        <v>74</v>
      </c>
      <c r="T340" t="s">
        <v>74</v>
      </c>
      <c r="U340" t="s">
        <v>74</v>
      </c>
      <c r="V340" t="s">
        <v>74</v>
      </c>
      <c r="W340" t="s">
        <v>2978</v>
      </c>
      <c r="X340" t="s">
        <v>2979</v>
      </c>
      <c r="Y340" t="s">
        <v>2980</v>
      </c>
      <c r="Z340" t="s">
        <v>74</v>
      </c>
      <c r="AA340" t="s">
        <v>74</v>
      </c>
      <c r="AB340" t="s">
        <v>74</v>
      </c>
      <c r="AC340" t="s">
        <v>74</v>
      </c>
      <c r="AD340" t="s">
        <v>74</v>
      </c>
      <c r="AE340" t="s">
        <v>74</v>
      </c>
      <c r="AF340" t="s">
        <v>74</v>
      </c>
      <c r="AG340">
        <v>62</v>
      </c>
      <c r="AH340">
        <v>76</v>
      </c>
      <c r="AI340">
        <v>78</v>
      </c>
      <c r="AJ340">
        <v>1</v>
      </c>
      <c r="AK340">
        <v>5</v>
      </c>
      <c r="AL340" t="s">
        <v>511</v>
      </c>
      <c r="AM340" t="s">
        <v>209</v>
      </c>
      <c r="AN340" t="s">
        <v>892</v>
      </c>
      <c r="AO340" t="s">
        <v>2981</v>
      </c>
      <c r="AP340" t="s">
        <v>74</v>
      </c>
      <c r="AQ340" t="s">
        <v>74</v>
      </c>
      <c r="AR340" t="s">
        <v>2982</v>
      </c>
      <c r="AS340" t="s">
        <v>2983</v>
      </c>
      <c r="AT340" t="s">
        <v>2984</v>
      </c>
      <c r="AU340">
        <v>1989</v>
      </c>
      <c r="AV340">
        <v>51</v>
      </c>
      <c r="AW340" t="s">
        <v>2985</v>
      </c>
      <c r="AX340" t="s">
        <v>74</v>
      </c>
      <c r="AY340" t="s">
        <v>74</v>
      </c>
      <c r="AZ340" t="s">
        <v>74</v>
      </c>
      <c r="BA340" t="s">
        <v>74</v>
      </c>
      <c r="BB340">
        <v>851</v>
      </c>
      <c r="BC340">
        <v>866</v>
      </c>
      <c r="BD340" t="s">
        <v>74</v>
      </c>
      <c r="BE340" t="s">
        <v>2986</v>
      </c>
      <c r="BF340" t="str">
        <f>HYPERLINK("http://dx.doi.org/10.1016/0021-9169(89)90002-0","http://dx.doi.org/10.1016/0021-9169(89)90002-0")</f>
        <v>http://dx.doi.org/10.1016/0021-9169(89)90002-0</v>
      </c>
      <c r="BG340" t="s">
        <v>74</v>
      </c>
      <c r="BH340" t="s">
        <v>74</v>
      </c>
      <c r="BI340">
        <v>16</v>
      </c>
      <c r="BJ340" t="s">
        <v>330</v>
      </c>
      <c r="BK340" t="s">
        <v>92</v>
      </c>
      <c r="BL340" t="s">
        <v>330</v>
      </c>
      <c r="BM340" t="s">
        <v>2987</v>
      </c>
      <c r="BN340" t="s">
        <v>74</v>
      </c>
      <c r="BO340" t="s">
        <v>74</v>
      </c>
      <c r="BP340" t="s">
        <v>74</v>
      </c>
      <c r="BQ340" t="s">
        <v>74</v>
      </c>
      <c r="BR340" t="s">
        <v>95</v>
      </c>
      <c r="BS340" t="s">
        <v>2988</v>
      </c>
      <c r="BT340" t="str">
        <f>HYPERLINK("https%3A%2F%2Fwww.webofscience.com%2Fwos%2Fwoscc%2Ffull-record%2FWOS:A1989CQ51100002","View Full Record in Web of Science")</f>
        <v>View Full Record in Web of Science</v>
      </c>
    </row>
    <row r="341" spans="1:72" x14ac:dyDescent="0.15">
      <c r="A341" t="s">
        <v>72</v>
      </c>
      <c r="B341" t="s">
        <v>2989</v>
      </c>
      <c r="C341" t="s">
        <v>74</v>
      </c>
      <c r="D341" t="s">
        <v>74</v>
      </c>
      <c r="E341" t="s">
        <v>74</v>
      </c>
      <c r="F341" t="s">
        <v>2989</v>
      </c>
      <c r="G341" t="s">
        <v>74</v>
      </c>
      <c r="H341" t="s">
        <v>74</v>
      </c>
      <c r="I341" t="s">
        <v>2990</v>
      </c>
      <c r="J341" t="s">
        <v>428</v>
      </c>
      <c r="K341" t="s">
        <v>74</v>
      </c>
      <c r="L341" t="s">
        <v>74</v>
      </c>
      <c r="M341" t="s">
        <v>77</v>
      </c>
      <c r="N341" t="s">
        <v>78</v>
      </c>
      <c r="O341" t="s">
        <v>74</v>
      </c>
      <c r="P341" t="s">
        <v>74</v>
      </c>
      <c r="Q341" t="s">
        <v>74</v>
      </c>
      <c r="R341" t="s">
        <v>74</v>
      </c>
      <c r="S341" t="s">
        <v>74</v>
      </c>
      <c r="T341" t="s">
        <v>74</v>
      </c>
      <c r="U341" t="s">
        <v>74</v>
      </c>
      <c r="V341" t="s">
        <v>74</v>
      </c>
      <c r="W341" t="s">
        <v>74</v>
      </c>
      <c r="X341" t="s">
        <v>74</v>
      </c>
      <c r="Y341" t="s">
        <v>2991</v>
      </c>
      <c r="Z341" t="s">
        <v>74</v>
      </c>
      <c r="AA341" t="s">
        <v>74</v>
      </c>
      <c r="AB341" t="s">
        <v>74</v>
      </c>
      <c r="AC341" t="s">
        <v>74</v>
      </c>
      <c r="AD341" t="s">
        <v>74</v>
      </c>
      <c r="AE341" t="s">
        <v>74</v>
      </c>
      <c r="AF341" t="s">
        <v>74</v>
      </c>
      <c r="AG341">
        <v>21</v>
      </c>
      <c r="AH341">
        <v>67</v>
      </c>
      <c r="AI341">
        <v>72</v>
      </c>
      <c r="AJ341">
        <v>0</v>
      </c>
      <c r="AK341">
        <v>8</v>
      </c>
      <c r="AL341" t="s">
        <v>431</v>
      </c>
      <c r="AM341" t="s">
        <v>432</v>
      </c>
      <c r="AN341" t="s">
        <v>433</v>
      </c>
      <c r="AO341" t="s">
        <v>434</v>
      </c>
      <c r="AP341" t="s">
        <v>74</v>
      </c>
      <c r="AQ341" t="s">
        <v>74</v>
      </c>
      <c r="AR341" t="s">
        <v>435</v>
      </c>
      <c r="AS341" t="s">
        <v>436</v>
      </c>
      <c r="AT341" t="s">
        <v>2951</v>
      </c>
      <c r="AU341">
        <v>1989</v>
      </c>
      <c r="AV341">
        <v>47</v>
      </c>
      <c r="AW341">
        <v>4</v>
      </c>
      <c r="AX341" t="s">
        <v>74</v>
      </c>
      <c r="AY341" t="s">
        <v>74</v>
      </c>
      <c r="AZ341" t="s">
        <v>74</v>
      </c>
      <c r="BA341" t="s">
        <v>74</v>
      </c>
      <c r="BB341">
        <v>747</v>
      </c>
      <c r="BC341">
        <v>755</v>
      </c>
      <c r="BD341" t="s">
        <v>74</v>
      </c>
      <c r="BE341" t="s">
        <v>2992</v>
      </c>
      <c r="BF341" t="str">
        <f>HYPERLINK("http://dx.doi.org/10.1357/002224089785076136","http://dx.doi.org/10.1357/002224089785076136")</f>
        <v>http://dx.doi.org/10.1357/002224089785076136</v>
      </c>
      <c r="BG341" t="s">
        <v>74</v>
      </c>
      <c r="BH341" t="s">
        <v>74</v>
      </c>
      <c r="BI341">
        <v>9</v>
      </c>
      <c r="BJ341" t="s">
        <v>196</v>
      </c>
      <c r="BK341" t="s">
        <v>92</v>
      </c>
      <c r="BL341" t="s">
        <v>196</v>
      </c>
      <c r="BM341" t="s">
        <v>2993</v>
      </c>
      <c r="BN341" t="s">
        <v>74</v>
      </c>
      <c r="BO341" t="s">
        <v>74</v>
      </c>
      <c r="BP341" t="s">
        <v>74</v>
      </c>
      <c r="BQ341" t="s">
        <v>74</v>
      </c>
      <c r="BR341" t="s">
        <v>95</v>
      </c>
      <c r="BS341" t="s">
        <v>2994</v>
      </c>
      <c r="BT341" t="str">
        <f>HYPERLINK("https%3A%2F%2Fwww.webofscience.com%2Fwos%2Fwoscc%2Ffull-record%2FWOS:A1989CK55000002","View Full Record in Web of Science")</f>
        <v>View Full Record in Web of Science</v>
      </c>
    </row>
    <row r="342" spans="1:72" x14ac:dyDescent="0.15">
      <c r="A342" t="s">
        <v>72</v>
      </c>
      <c r="B342" t="s">
        <v>2995</v>
      </c>
      <c r="C342" t="s">
        <v>74</v>
      </c>
      <c r="D342" t="s">
        <v>74</v>
      </c>
      <c r="E342" t="s">
        <v>74</v>
      </c>
      <c r="F342" t="s">
        <v>2995</v>
      </c>
      <c r="G342" t="s">
        <v>74</v>
      </c>
      <c r="H342" t="s">
        <v>74</v>
      </c>
      <c r="I342" t="s">
        <v>2996</v>
      </c>
      <c r="J342" t="s">
        <v>2997</v>
      </c>
      <c r="K342" t="s">
        <v>74</v>
      </c>
      <c r="L342" t="s">
        <v>74</v>
      </c>
      <c r="M342" t="s">
        <v>77</v>
      </c>
      <c r="N342" t="s">
        <v>414</v>
      </c>
      <c r="O342" t="s">
        <v>74</v>
      </c>
      <c r="P342" t="s">
        <v>74</v>
      </c>
      <c r="Q342" t="s">
        <v>74</v>
      </c>
      <c r="R342" t="s">
        <v>74</v>
      </c>
      <c r="S342" t="s">
        <v>74</v>
      </c>
      <c r="T342" t="s">
        <v>74</v>
      </c>
      <c r="U342" t="s">
        <v>74</v>
      </c>
      <c r="V342" t="s">
        <v>74</v>
      </c>
      <c r="W342" t="s">
        <v>74</v>
      </c>
      <c r="X342" t="s">
        <v>74</v>
      </c>
      <c r="Y342" t="s">
        <v>2998</v>
      </c>
      <c r="Z342" t="s">
        <v>74</v>
      </c>
      <c r="AA342" t="s">
        <v>74</v>
      </c>
      <c r="AB342" t="s">
        <v>74</v>
      </c>
      <c r="AC342" t="s">
        <v>74</v>
      </c>
      <c r="AD342" t="s">
        <v>74</v>
      </c>
      <c r="AE342" t="s">
        <v>74</v>
      </c>
      <c r="AF342" t="s">
        <v>74</v>
      </c>
      <c r="AG342">
        <v>2</v>
      </c>
      <c r="AH342">
        <v>0</v>
      </c>
      <c r="AI342">
        <v>0</v>
      </c>
      <c r="AJ342">
        <v>0</v>
      </c>
      <c r="AK342">
        <v>0</v>
      </c>
      <c r="AL342" t="s">
        <v>2999</v>
      </c>
      <c r="AM342" t="s">
        <v>3000</v>
      </c>
      <c r="AN342" t="s">
        <v>3001</v>
      </c>
      <c r="AO342" t="s">
        <v>3002</v>
      </c>
      <c r="AP342" t="s">
        <v>74</v>
      </c>
      <c r="AQ342" t="s">
        <v>74</v>
      </c>
      <c r="AR342" t="s">
        <v>3003</v>
      </c>
      <c r="AS342" t="s">
        <v>3004</v>
      </c>
      <c r="AT342" t="s">
        <v>2951</v>
      </c>
      <c r="AU342">
        <v>1989</v>
      </c>
      <c r="AV342">
        <v>63</v>
      </c>
      <c r="AW342">
        <v>6</v>
      </c>
      <c r="AX342" t="s">
        <v>74</v>
      </c>
      <c r="AY342" t="s">
        <v>74</v>
      </c>
      <c r="AZ342" t="s">
        <v>74</v>
      </c>
      <c r="BA342" t="s">
        <v>74</v>
      </c>
      <c r="BB342">
        <v>955</v>
      </c>
      <c r="BC342">
        <v>955</v>
      </c>
      <c r="BD342" t="s">
        <v>74</v>
      </c>
      <c r="BE342" t="s">
        <v>3005</v>
      </c>
      <c r="BF342" t="str">
        <f>HYPERLINK("http://dx.doi.org/10.1017/S0022336000036714","http://dx.doi.org/10.1017/S0022336000036714")</f>
        <v>http://dx.doi.org/10.1017/S0022336000036714</v>
      </c>
      <c r="BG342" t="s">
        <v>74</v>
      </c>
      <c r="BH342" t="s">
        <v>74</v>
      </c>
      <c r="BI342">
        <v>1</v>
      </c>
      <c r="BJ342" t="s">
        <v>275</v>
      </c>
      <c r="BK342" t="s">
        <v>92</v>
      </c>
      <c r="BL342" t="s">
        <v>275</v>
      </c>
      <c r="BM342" t="s">
        <v>3006</v>
      </c>
      <c r="BN342" t="s">
        <v>74</v>
      </c>
      <c r="BO342" t="s">
        <v>74</v>
      </c>
      <c r="BP342" t="s">
        <v>74</v>
      </c>
      <c r="BQ342" t="s">
        <v>74</v>
      </c>
      <c r="BR342" t="s">
        <v>95</v>
      </c>
      <c r="BS342" t="s">
        <v>3007</v>
      </c>
      <c r="BT342" t="str">
        <f>HYPERLINK("https%3A%2F%2Fwww.webofscience.com%2Fwos%2Fwoscc%2Ffull-record%2FWOS:A1989CB80500024","View Full Record in Web of Science")</f>
        <v>View Full Record in Web of Science</v>
      </c>
    </row>
    <row r="343" spans="1:72" x14ac:dyDescent="0.15">
      <c r="A343" t="s">
        <v>72</v>
      </c>
      <c r="B343" t="s">
        <v>3008</v>
      </c>
      <c r="C343" t="s">
        <v>74</v>
      </c>
      <c r="D343" t="s">
        <v>74</v>
      </c>
      <c r="E343" t="s">
        <v>74</v>
      </c>
      <c r="F343" t="s">
        <v>3008</v>
      </c>
      <c r="G343" t="s">
        <v>74</v>
      </c>
      <c r="H343" t="s">
        <v>74</v>
      </c>
      <c r="I343" t="s">
        <v>3009</v>
      </c>
      <c r="J343" t="s">
        <v>3010</v>
      </c>
      <c r="K343" t="s">
        <v>74</v>
      </c>
      <c r="L343" t="s">
        <v>74</v>
      </c>
      <c r="M343" t="s">
        <v>77</v>
      </c>
      <c r="N343" t="s">
        <v>1473</v>
      </c>
      <c r="O343" t="s">
        <v>74</v>
      </c>
      <c r="P343" t="s">
        <v>74</v>
      </c>
      <c r="Q343" t="s">
        <v>74</v>
      </c>
      <c r="R343" t="s">
        <v>74</v>
      </c>
      <c r="S343" t="s">
        <v>74</v>
      </c>
      <c r="T343" t="s">
        <v>74</v>
      </c>
      <c r="U343" t="s">
        <v>74</v>
      </c>
      <c r="V343" t="s">
        <v>74</v>
      </c>
      <c r="W343" t="s">
        <v>74</v>
      </c>
      <c r="X343" t="s">
        <v>74</v>
      </c>
      <c r="Y343" t="s">
        <v>74</v>
      </c>
      <c r="Z343" t="s">
        <v>74</v>
      </c>
      <c r="AA343" t="s">
        <v>74</v>
      </c>
      <c r="AB343" t="s">
        <v>74</v>
      </c>
      <c r="AC343" t="s">
        <v>74</v>
      </c>
      <c r="AD343" t="s">
        <v>74</v>
      </c>
      <c r="AE343" t="s">
        <v>74</v>
      </c>
      <c r="AF343" t="s">
        <v>74</v>
      </c>
      <c r="AG343">
        <v>1</v>
      </c>
      <c r="AH343">
        <v>0</v>
      </c>
      <c r="AI343">
        <v>0</v>
      </c>
      <c r="AJ343">
        <v>0</v>
      </c>
      <c r="AK343">
        <v>0</v>
      </c>
      <c r="AL343" t="s">
        <v>3011</v>
      </c>
      <c r="AM343" t="s">
        <v>361</v>
      </c>
      <c r="AN343" t="s">
        <v>3012</v>
      </c>
      <c r="AO343" t="s">
        <v>3013</v>
      </c>
      <c r="AP343" t="s">
        <v>74</v>
      </c>
      <c r="AQ343" t="s">
        <v>74</v>
      </c>
      <c r="AR343" t="s">
        <v>3010</v>
      </c>
      <c r="AS343" t="s">
        <v>3014</v>
      </c>
      <c r="AT343" t="s">
        <v>2951</v>
      </c>
      <c r="AU343">
        <v>1989</v>
      </c>
      <c r="AV343">
        <v>75</v>
      </c>
      <c r="AW343">
        <v>4</v>
      </c>
      <c r="AX343" t="s">
        <v>74</v>
      </c>
      <c r="AY343" t="s">
        <v>74</v>
      </c>
      <c r="AZ343" t="s">
        <v>74</v>
      </c>
      <c r="BA343" t="s">
        <v>74</v>
      </c>
      <c r="BB343">
        <v>381</v>
      </c>
      <c r="BC343">
        <v>381</v>
      </c>
      <c r="BD343" t="s">
        <v>74</v>
      </c>
      <c r="BE343" t="s">
        <v>74</v>
      </c>
      <c r="BF343" t="s">
        <v>74</v>
      </c>
      <c r="BG343" t="s">
        <v>74</v>
      </c>
      <c r="BH343" t="s">
        <v>74</v>
      </c>
      <c r="BI343">
        <v>1</v>
      </c>
      <c r="BJ343" t="s">
        <v>3015</v>
      </c>
      <c r="BK343" t="s">
        <v>3016</v>
      </c>
      <c r="BL343" t="s">
        <v>3015</v>
      </c>
      <c r="BM343" t="s">
        <v>3017</v>
      </c>
      <c r="BN343" t="s">
        <v>74</v>
      </c>
      <c r="BO343" t="s">
        <v>74</v>
      </c>
      <c r="BP343" t="s">
        <v>74</v>
      </c>
      <c r="BQ343" t="s">
        <v>74</v>
      </c>
      <c r="BR343" t="s">
        <v>95</v>
      </c>
      <c r="BS343" t="s">
        <v>3018</v>
      </c>
      <c r="BT343" t="str">
        <f>HYPERLINK("https%3A%2F%2Fwww.webofscience.com%2Fwos%2Fwoscc%2Ffull-record%2FWOS:A1989CC85200019","View Full Record in Web of Science")</f>
        <v>View Full Record in Web of Science</v>
      </c>
    </row>
    <row r="344" spans="1:72" x14ac:dyDescent="0.15">
      <c r="A344" t="s">
        <v>72</v>
      </c>
      <c r="B344" t="s">
        <v>3019</v>
      </c>
      <c r="C344" t="s">
        <v>74</v>
      </c>
      <c r="D344" t="s">
        <v>74</v>
      </c>
      <c r="E344" t="s">
        <v>74</v>
      </c>
      <c r="F344" t="s">
        <v>3019</v>
      </c>
      <c r="G344" t="s">
        <v>74</v>
      </c>
      <c r="H344" t="s">
        <v>74</v>
      </c>
      <c r="I344" t="s">
        <v>3020</v>
      </c>
      <c r="J344" t="s">
        <v>521</v>
      </c>
      <c r="K344" t="s">
        <v>74</v>
      </c>
      <c r="L344" t="s">
        <v>74</v>
      </c>
      <c r="M344" t="s">
        <v>77</v>
      </c>
      <c r="N344" t="s">
        <v>78</v>
      </c>
      <c r="O344" t="s">
        <v>74</v>
      </c>
      <c r="P344" t="s">
        <v>74</v>
      </c>
      <c r="Q344" t="s">
        <v>74</v>
      </c>
      <c r="R344" t="s">
        <v>74</v>
      </c>
      <c r="S344" t="s">
        <v>74</v>
      </c>
      <c r="T344" t="s">
        <v>74</v>
      </c>
      <c r="U344" t="s">
        <v>74</v>
      </c>
      <c r="V344" t="s">
        <v>74</v>
      </c>
      <c r="W344" t="s">
        <v>74</v>
      </c>
      <c r="X344" t="s">
        <v>74</v>
      </c>
      <c r="Y344" t="s">
        <v>3021</v>
      </c>
      <c r="Z344" t="s">
        <v>74</v>
      </c>
      <c r="AA344" t="s">
        <v>74</v>
      </c>
      <c r="AB344" t="s">
        <v>74</v>
      </c>
      <c r="AC344" t="s">
        <v>74</v>
      </c>
      <c r="AD344" t="s">
        <v>74</v>
      </c>
      <c r="AE344" t="s">
        <v>74</v>
      </c>
      <c r="AF344" t="s">
        <v>74</v>
      </c>
      <c r="AG344">
        <v>18</v>
      </c>
      <c r="AH344">
        <v>12</v>
      </c>
      <c r="AI344">
        <v>12</v>
      </c>
      <c r="AJ344">
        <v>0</v>
      </c>
      <c r="AK344">
        <v>1</v>
      </c>
      <c r="AL344" t="s">
        <v>523</v>
      </c>
      <c r="AM344" t="s">
        <v>460</v>
      </c>
      <c r="AN344" t="s">
        <v>524</v>
      </c>
      <c r="AO344" t="s">
        <v>525</v>
      </c>
      <c r="AP344" t="s">
        <v>74</v>
      </c>
      <c r="AQ344" t="s">
        <v>74</v>
      </c>
      <c r="AR344" t="s">
        <v>526</v>
      </c>
      <c r="AS344" t="s">
        <v>527</v>
      </c>
      <c r="AT344" t="s">
        <v>2951</v>
      </c>
      <c r="AU344">
        <v>1989</v>
      </c>
      <c r="AV344">
        <v>10</v>
      </c>
      <c r="AW344">
        <v>2</v>
      </c>
      <c r="AX344" t="s">
        <v>74</v>
      </c>
      <c r="AY344" t="s">
        <v>74</v>
      </c>
      <c r="AZ344" t="s">
        <v>74</v>
      </c>
      <c r="BA344" t="s">
        <v>74</v>
      </c>
      <c r="BB344">
        <v>81</v>
      </c>
      <c r="BC344">
        <v>88</v>
      </c>
      <c r="BD344" t="s">
        <v>74</v>
      </c>
      <c r="BE344" t="s">
        <v>74</v>
      </c>
      <c r="BF344" t="s">
        <v>74</v>
      </c>
      <c r="BG344" t="s">
        <v>74</v>
      </c>
      <c r="BH344" t="s">
        <v>74</v>
      </c>
      <c r="BI344">
        <v>8</v>
      </c>
      <c r="BJ344" t="s">
        <v>528</v>
      </c>
      <c r="BK344" t="s">
        <v>92</v>
      </c>
      <c r="BL344" t="s">
        <v>529</v>
      </c>
      <c r="BM344" t="s">
        <v>3022</v>
      </c>
      <c r="BN344" t="s">
        <v>74</v>
      </c>
      <c r="BO344" t="s">
        <v>74</v>
      </c>
      <c r="BP344" t="s">
        <v>74</v>
      </c>
      <c r="BQ344" t="s">
        <v>74</v>
      </c>
      <c r="BR344" t="s">
        <v>95</v>
      </c>
      <c r="BS344" t="s">
        <v>3023</v>
      </c>
      <c r="BT344" t="str">
        <f>HYPERLINK("https%3A%2F%2Fwww.webofscience.com%2Fwos%2Fwoscc%2Ffull-record%2FWOS:A1989CC08400001","View Full Record in Web of Science")</f>
        <v>View Full Record in Web of Science</v>
      </c>
    </row>
    <row r="345" spans="1:72" x14ac:dyDescent="0.15">
      <c r="A345" t="s">
        <v>72</v>
      </c>
      <c r="B345" t="s">
        <v>3024</v>
      </c>
      <c r="C345" t="s">
        <v>74</v>
      </c>
      <c r="D345" t="s">
        <v>74</v>
      </c>
      <c r="E345" t="s">
        <v>74</v>
      </c>
      <c r="F345" t="s">
        <v>3024</v>
      </c>
      <c r="G345" t="s">
        <v>74</v>
      </c>
      <c r="H345" t="s">
        <v>74</v>
      </c>
      <c r="I345" t="s">
        <v>3025</v>
      </c>
      <c r="J345" t="s">
        <v>521</v>
      </c>
      <c r="K345" t="s">
        <v>74</v>
      </c>
      <c r="L345" t="s">
        <v>74</v>
      </c>
      <c r="M345" t="s">
        <v>77</v>
      </c>
      <c r="N345" t="s">
        <v>78</v>
      </c>
      <c r="O345" t="s">
        <v>74</v>
      </c>
      <c r="P345" t="s">
        <v>74</v>
      </c>
      <c r="Q345" t="s">
        <v>74</v>
      </c>
      <c r="R345" t="s">
        <v>74</v>
      </c>
      <c r="S345" t="s">
        <v>74</v>
      </c>
      <c r="T345" t="s">
        <v>74</v>
      </c>
      <c r="U345" t="s">
        <v>74</v>
      </c>
      <c r="V345" t="s">
        <v>74</v>
      </c>
      <c r="W345" t="s">
        <v>74</v>
      </c>
      <c r="X345" t="s">
        <v>74</v>
      </c>
      <c r="Y345" t="s">
        <v>3026</v>
      </c>
      <c r="Z345" t="s">
        <v>74</v>
      </c>
      <c r="AA345" t="s">
        <v>74</v>
      </c>
      <c r="AB345" t="s">
        <v>74</v>
      </c>
      <c r="AC345" t="s">
        <v>74</v>
      </c>
      <c r="AD345" t="s">
        <v>74</v>
      </c>
      <c r="AE345" t="s">
        <v>74</v>
      </c>
      <c r="AF345" t="s">
        <v>74</v>
      </c>
      <c r="AG345">
        <v>31</v>
      </c>
      <c r="AH345">
        <v>3</v>
      </c>
      <c r="AI345">
        <v>3</v>
      </c>
      <c r="AJ345">
        <v>0</v>
      </c>
      <c r="AK345">
        <v>0</v>
      </c>
      <c r="AL345" t="s">
        <v>523</v>
      </c>
      <c r="AM345" t="s">
        <v>460</v>
      </c>
      <c r="AN345" t="s">
        <v>524</v>
      </c>
      <c r="AO345" t="s">
        <v>525</v>
      </c>
      <c r="AP345" t="s">
        <v>74</v>
      </c>
      <c r="AQ345" t="s">
        <v>74</v>
      </c>
      <c r="AR345" t="s">
        <v>526</v>
      </c>
      <c r="AS345" t="s">
        <v>527</v>
      </c>
      <c r="AT345" t="s">
        <v>2951</v>
      </c>
      <c r="AU345">
        <v>1989</v>
      </c>
      <c r="AV345">
        <v>10</v>
      </c>
      <c r="AW345">
        <v>2</v>
      </c>
      <c r="AX345" t="s">
        <v>74</v>
      </c>
      <c r="AY345" t="s">
        <v>74</v>
      </c>
      <c r="AZ345" t="s">
        <v>74</v>
      </c>
      <c r="BA345" t="s">
        <v>74</v>
      </c>
      <c r="BB345">
        <v>101</v>
      </c>
      <c r="BC345">
        <v>106</v>
      </c>
      <c r="BD345" t="s">
        <v>74</v>
      </c>
      <c r="BE345" t="s">
        <v>74</v>
      </c>
      <c r="BF345" t="s">
        <v>74</v>
      </c>
      <c r="BG345" t="s">
        <v>74</v>
      </c>
      <c r="BH345" t="s">
        <v>74</v>
      </c>
      <c r="BI345">
        <v>6</v>
      </c>
      <c r="BJ345" t="s">
        <v>528</v>
      </c>
      <c r="BK345" t="s">
        <v>92</v>
      </c>
      <c r="BL345" t="s">
        <v>529</v>
      </c>
      <c r="BM345" t="s">
        <v>3022</v>
      </c>
      <c r="BN345" t="s">
        <v>74</v>
      </c>
      <c r="BO345" t="s">
        <v>74</v>
      </c>
      <c r="BP345" t="s">
        <v>74</v>
      </c>
      <c r="BQ345" t="s">
        <v>74</v>
      </c>
      <c r="BR345" t="s">
        <v>95</v>
      </c>
      <c r="BS345" t="s">
        <v>3027</v>
      </c>
      <c r="BT345" t="str">
        <f>HYPERLINK("https%3A%2F%2Fwww.webofscience.com%2Fwos%2Fwoscc%2Ffull-record%2FWOS:A1989CC08400003","View Full Record in Web of Science")</f>
        <v>View Full Record in Web of Science</v>
      </c>
    </row>
    <row r="346" spans="1:72" x14ac:dyDescent="0.15">
      <c r="A346" t="s">
        <v>72</v>
      </c>
      <c r="B346" t="s">
        <v>3028</v>
      </c>
      <c r="C346" t="s">
        <v>74</v>
      </c>
      <c r="D346" t="s">
        <v>74</v>
      </c>
      <c r="E346" t="s">
        <v>74</v>
      </c>
      <c r="F346" t="s">
        <v>3028</v>
      </c>
      <c r="G346" t="s">
        <v>74</v>
      </c>
      <c r="H346" t="s">
        <v>74</v>
      </c>
      <c r="I346" t="s">
        <v>3029</v>
      </c>
      <c r="J346" t="s">
        <v>521</v>
      </c>
      <c r="K346" t="s">
        <v>74</v>
      </c>
      <c r="L346" t="s">
        <v>74</v>
      </c>
      <c r="M346" t="s">
        <v>77</v>
      </c>
      <c r="N346" t="s">
        <v>78</v>
      </c>
      <c r="O346" t="s">
        <v>74</v>
      </c>
      <c r="P346" t="s">
        <v>74</v>
      </c>
      <c r="Q346" t="s">
        <v>74</v>
      </c>
      <c r="R346" t="s">
        <v>74</v>
      </c>
      <c r="S346" t="s">
        <v>74</v>
      </c>
      <c r="T346" t="s">
        <v>74</v>
      </c>
      <c r="U346" t="s">
        <v>74</v>
      </c>
      <c r="V346" t="s">
        <v>74</v>
      </c>
      <c r="W346" t="s">
        <v>3030</v>
      </c>
      <c r="X346" t="s">
        <v>3031</v>
      </c>
      <c r="Y346" t="s">
        <v>3032</v>
      </c>
      <c r="Z346" t="s">
        <v>74</v>
      </c>
      <c r="AA346" t="s">
        <v>74</v>
      </c>
      <c r="AB346" t="s">
        <v>74</v>
      </c>
      <c r="AC346" t="s">
        <v>74</v>
      </c>
      <c r="AD346" t="s">
        <v>74</v>
      </c>
      <c r="AE346" t="s">
        <v>74</v>
      </c>
      <c r="AF346" t="s">
        <v>74</v>
      </c>
      <c r="AG346">
        <v>19</v>
      </c>
      <c r="AH346">
        <v>27</v>
      </c>
      <c r="AI346">
        <v>27</v>
      </c>
      <c r="AJ346">
        <v>1</v>
      </c>
      <c r="AK346">
        <v>8</v>
      </c>
      <c r="AL346" t="s">
        <v>523</v>
      </c>
      <c r="AM346" t="s">
        <v>460</v>
      </c>
      <c r="AN346" t="s">
        <v>524</v>
      </c>
      <c r="AO346" t="s">
        <v>525</v>
      </c>
      <c r="AP346" t="s">
        <v>74</v>
      </c>
      <c r="AQ346" t="s">
        <v>74</v>
      </c>
      <c r="AR346" t="s">
        <v>526</v>
      </c>
      <c r="AS346" t="s">
        <v>527</v>
      </c>
      <c r="AT346" t="s">
        <v>2951</v>
      </c>
      <c r="AU346">
        <v>1989</v>
      </c>
      <c r="AV346">
        <v>10</v>
      </c>
      <c r="AW346">
        <v>2</v>
      </c>
      <c r="AX346" t="s">
        <v>74</v>
      </c>
      <c r="AY346" t="s">
        <v>74</v>
      </c>
      <c r="AZ346" t="s">
        <v>74</v>
      </c>
      <c r="BA346" t="s">
        <v>74</v>
      </c>
      <c r="BB346">
        <v>135</v>
      </c>
      <c r="BC346">
        <v>139</v>
      </c>
      <c r="BD346" t="s">
        <v>74</v>
      </c>
      <c r="BE346" t="s">
        <v>74</v>
      </c>
      <c r="BF346" t="s">
        <v>74</v>
      </c>
      <c r="BG346" t="s">
        <v>74</v>
      </c>
      <c r="BH346" t="s">
        <v>74</v>
      </c>
      <c r="BI346">
        <v>5</v>
      </c>
      <c r="BJ346" t="s">
        <v>528</v>
      </c>
      <c r="BK346" t="s">
        <v>92</v>
      </c>
      <c r="BL346" t="s">
        <v>529</v>
      </c>
      <c r="BM346" t="s">
        <v>3022</v>
      </c>
      <c r="BN346" t="s">
        <v>74</v>
      </c>
      <c r="BO346" t="s">
        <v>74</v>
      </c>
      <c r="BP346" t="s">
        <v>74</v>
      </c>
      <c r="BQ346" t="s">
        <v>74</v>
      </c>
      <c r="BR346" t="s">
        <v>95</v>
      </c>
      <c r="BS346" t="s">
        <v>3033</v>
      </c>
      <c r="BT346" t="str">
        <f>HYPERLINK("https%3A%2F%2Fwww.webofscience.com%2Fwos%2Fwoscc%2Ffull-record%2FWOS:A1989CC08400007","View Full Record in Web of Science")</f>
        <v>View Full Record in Web of Science</v>
      </c>
    </row>
    <row r="347" spans="1:72" x14ac:dyDescent="0.15">
      <c r="A347" t="s">
        <v>72</v>
      </c>
      <c r="B347" t="s">
        <v>3028</v>
      </c>
      <c r="C347" t="s">
        <v>74</v>
      </c>
      <c r="D347" t="s">
        <v>74</v>
      </c>
      <c r="E347" t="s">
        <v>74</v>
      </c>
      <c r="F347" t="s">
        <v>3028</v>
      </c>
      <c r="G347" t="s">
        <v>74</v>
      </c>
      <c r="H347" t="s">
        <v>74</v>
      </c>
      <c r="I347" t="s">
        <v>3034</v>
      </c>
      <c r="J347" t="s">
        <v>521</v>
      </c>
      <c r="K347" t="s">
        <v>74</v>
      </c>
      <c r="L347" t="s">
        <v>74</v>
      </c>
      <c r="M347" t="s">
        <v>77</v>
      </c>
      <c r="N347" t="s">
        <v>414</v>
      </c>
      <c r="O347" t="s">
        <v>74</v>
      </c>
      <c r="P347" t="s">
        <v>74</v>
      </c>
      <c r="Q347" t="s">
        <v>74</v>
      </c>
      <c r="R347" t="s">
        <v>74</v>
      </c>
      <c r="S347" t="s">
        <v>74</v>
      </c>
      <c r="T347" t="s">
        <v>74</v>
      </c>
      <c r="U347" t="s">
        <v>74</v>
      </c>
      <c r="V347" t="s">
        <v>74</v>
      </c>
      <c r="W347" t="s">
        <v>3030</v>
      </c>
      <c r="X347" t="s">
        <v>3031</v>
      </c>
      <c r="Y347" t="s">
        <v>3032</v>
      </c>
      <c r="Z347" t="s">
        <v>74</v>
      </c>
      <c r="AA347" t="s">
        <v>74</v>
      </c>
      <c r="AB347" t="s">
        <v>74</v>
      </c>
      <c r="AC347" t="s">
        <v>74</v>
      </c>
      <c r="AD347" t="s">
        <v>74</v>
      </c>
      <c r="AE347" t="s">
        <v>74</v>
      </c>
      <c r="AF347" t="s">
        <v>74</v>
      </c>
      <c r="AG347">
        <v>6</v>
      </c>
      <c r="AH347">
        <v>16</v>
      </c>
      <c r="AI347">
        <v>16</v>
      </c>
      <c r="AJ347">
        <v>0</v>
      </c>
      <c r="AK347">
        <v>0</v>
      </c>
      <c r="AL347" t="s">
        <v>523</v>
      </c>
      <c r="AM347" t="s">
        <v>460</v>
      </c>
      <c r="AN347" t="s">
        <v>524</v>
      </c>
      <c r="AO347" t="s">
        <v>525</v>
      </c>
      <c r="AP347" t="s">
        <v>74</v>
      </c>
      <c r="AQ347" t="s">
        <v>74</v>
      </c>
      <c r="AR347" t="s">
        <v>526</v>
      </c>
      <c r="AS347" t="s">
        <v>527</v>
      </c>
      <c r="AT347" t="s">
        <v>2951</v>
      </c>
      <c r="AU347">
        <v>1989</v>
      </c>
      <c r="AV347">
        <v>10</v>
      </c>
      <c r="AW347">
        <v>2</v>
      </c>
      <c r="AX347" t="s">
        <v>74</v>
      </c>
      <c r="AY347" t="s">
        <v>74</v>
      </c>
      <c r="AZ347" t="s">
        <v>74</v>
      </c>
      <c r="BA347" t="s">
        <v>74</v>
      </c>
      <c r="BB347">
        <v>141</v>
      </c>
      <c r="BC347">
        <v>143</v>
      </c>
      <c r="BD347" t="s">
        <v>74</v>
      </c>
      <c r="BE347" t="s">
        <v>74</v>
      </c>
      <c r="BF347" t="s">
        <v>74</v>
      </c>
      <c r="BG347" t="s">
        <v>74</v>
      </c>
      <c r="BH347" t="s">
        <v>74</v>
      </c>
      <c r="BI347">
        <v>3</v>
      </c>
      <c r="BJ347" t="s">
        <v>528</v>
      </c>
      <c r="BK347" t="s">
        <v>92</v>
      </c>
      <c r="BL347" t="s">
        <v>529</v>
      </c>
      <c r="BM347" t="s">
        <v>3022</v>
      </c>
      <c r="BN347" t="s">
        <v>74</v>
      </c>
      <c r="BO347" t="s">
        <v>74</v>
      </c>
      <c r="BP347" t="s">
        <v>74</v>
      </c>
      <c r="BQ347" t="s">
        <v>74</v>
      </c>
      <c r="BR347" t="s">
        <v>95</v>
      </c>
      <c r="BS347" t="s">
        <v>3035</v>
      </c>
      <c r="BT347" t="str">
        <f>HYPERLINK("https%3A%2F%2Fwww.webofscience.com%2Fwos%2Fwoscc%2Ffull-record%2FWOS:A1989CC08400008","View Full Record in Web of Science")</f>
        <v>View Full Record in Web of Science</v>
      </c>
    </row>
    <row r="348" spans="1:72" x14ac:dyDescent="0.15">
      <c r="A348" t="s">
        <v>72</v>
      </c>
      <c r="B348" t="s">
        <v>3036</v>
      </c>
      <c r="C348" t="s">
        <v>74</v>
      </c>
      <c r="D348" t="s">
        <v>74</v>
      </c>
      <c r="E348" t="s">
        <v>74</v>
      </c>
      <c r="F348" t="s">
        <v>3036</v>
      </c>
      <c r="G348" t="s">
        <v>74</v>
      </c>
      <c r="H348" t="s">
        <v>74</v>
      </c>
      <c r="I348" t="s">
        <v>3037</v>
      </c>
      <c r="J348" t="s">
        <v>521</v>
      </c>
      <c r="K348" t="s">
        <v>74</v>
      </c>
      <c r="L348" t="s">
        <v>74</v>
      </c>
      <c r="M348" t="s">
        <v>77</v>
      </c>
      <c r="N348" t="s">
        <v>78</v>
      </c>
      <c r="O348" t="s">
        <v>74</v>
      </c>
      <c r="P348" t="s">
        <v>74</v>
      </c>
      <c r="Q348" t="s">
        <v>74</v>
      </c>
      <c r="R348" t="s">
        <v>74</v>
      </c>
      <c r="S348" t="s">
        <v>74</v>
      </c>
      <c r="T348" t="s">
        <v>74</v>
      </c>
      <c r="U348" t="s">
        <v>74</v>
      </c>
      <c r="V348" t="s">
        <v>74</v>
      </c>
      <c r="W348" t="s">
        <v>3038</v>
      </c>
      <c r="X348" t="s">
        <v>3039</v>
      </c>
      <c r="Y348" t="s">
        <v>3040</v>
      </c>
      <c r="Z348" t="s">
        <v>74</v>
      </c>
      <c r="AA348" t="s">
        <v>74</v>
      </c>
      <c r="AB348" t="s">
        <v>74</v>
      </c>
      <c r="AC348" t="s">
        <v>74</v>
      </c>
      <c r="AD348" t="s">
        <v>74</v>
      </c>
      <c r="AE348" t="s">
        <v>74</v>
      </c>
      <c r="AF348" t="s">
        <v>74</v>
      </c>
      <c r="AG348">
        <v>28</v>
      </c>
      <c r="AH348">
        <v>24</v>
      </c>
      <c r="AI348">
        <v>26</v>
      </c>
      <c r="AJ348">
        <v>1</v>
      </c>
      <c r="AK348">
        <v>2</v>
      </c>
      <c r="AL348" t="s">
        <v>523</v>
      </c>
      <c r="AM348" t="s">
        <v>460</v>
      </c>
      <c r="AN348" t="s">
        <v>524</v>
      </c>
      <c r="AO348" t="s">
        <v>525</v>
      </c>
      <c r="AP348" t="s">
        <v>74</v>
      </c>
      <c r="AQ348" t="s">
        <v>74</v>
      </c>
      <c r="AR348" t="s">
        <v>526</v>
      </c>
      <c r="AS348" t="s">
        <v>527</v>
      </c>
      <c r="AT348" t="s">
        <v>2951</v>
      </c>
      <c r="AU348">
        <v>1989</v>
      </c>
      <c r="AV348">
        <v>10</v>
      </c>
      <c r="AW348">
        <v>2</v>
      </c>
      <c r="AX348" t="s">
        <v>74</v>
      </c>
      <c r="AY348" t="s">
        <v>74</v>
      </c>
      <c r="AZ348" t="s">
        <v>74</v>
      </c>
      <c r="BA348" t="s">
        <v>74</v>
      </c>
      <c r="BB348">
        <v>145</v>
      </c>
      <c r="BC348">
        <v>148</v>
      </c>
      <c r="BD348" t="s">
        <v>74</v>
      </c>
      <c r="BE348" t="s">
        <v>74</v>
      </c>
      <c r="BF348" t="s">
        <v>74</v>
      </c>
      <c r="BG348" t="s">
        <v>74</v>
      </c>
      <c r="BH348" t="s">
        <v>74</v>
      </c>
      <c r="BI348">
        <v>4</v>
      </c>
      <c r="BJ348" t="s">
        <v>528</v>
      </c>
      <c r="BK348" t="s">
        <v>92</v>
      </c>
      <c r="BL348" t="s">
        <v>529</v>
      </c>
      <c r="BM348" t="s">
        <v>3022</v>
      </c>
      <c r="BN348" t="s">
        <v>74</v>
      </c>
      <c r="BO348" t="s">
        <v>74</v>
      </c>
      <c r="BP348" t="s">
        <v>74</v>
      </c>
      <c r="BQ348" t="s">
        <v>74</v>
      </c>
      <c r="BR348" t="s">
        <v>95</v>
      </c>
      <c r="BS348" t="s">
        <v>3041</v>
      </c>
      <c r="BT348" t="str">
        <f>HYPERLINK("https%3A%2F%2Fwww.webofscience.com%2Fwos%2Fwoscc%2Ffull-record%2FWOS:A1989CC08400009","View Full Record in Web of Science")</f>
        <v>View Full Record in Web of Science</v>
      </c>
    </row>
    <row r="349" spans="1:72" x14ac:dyDescent="0.15">
      <c r="A349" t="s">
        <v>72</v>
      </c>
      <c r="B349" t="s">
        <v>3042</v>
      </c>
      <c r="C349" t="s">
        <v>74</v>
      </c>
      <c r="D349" t="s">
        <v>74</v>
      </c>
      <c r="E349" t="s">
        <v>74</v>
      </c>
      <c r="F349" t="s">
        <v>3042</v>
      </c>
      <c r="G349" t="s">
        <v>74</v>
      </c>
      <c r="H349" t="s">
        <v>74</v>
      </c>
      <c r="I349" t="s">
        <v>3043</v>
      </c>
      <c r="J349" t="s">
        <v>521</v>
      </c>
      <c r="K349" t="s">
        <v>74</v>
      </c>
      <c r="L349" t="s">
        <v>74</v>
      </c>
      <c r="M349" t="s">
        <v>77</v>
      </c>
      <c r="N349" t="s">
        <v>414</v>
      </c>
      <c r="O349" t="s">
        <v>74</v>
      </c>
      <c r="P349" t="s">
        <v>74</v>
      </c>
      <c r="Q349" t="s">
        <v>74</v>
      </c>
      <c r="R349" t="s">
        <v>74</v>
      </c>
      <c r="S349" t="s">
        <v>74</v>
      </c>
      <c r="T349" t="s">
        <v>74</v>
      </c>
      <c r="U349" t="s">
        <v>74</v>
      </c>
      <c r="V349" t="s">
        <v>74</v>
      </c>
      <c r="W349" t="s">
        <v>74</v>
      </c>
      <c r="X349" t="s">
        <v>74</v>
      </c>
      <c r="Y349" t="s">
        <v>3044</v>
      </c>
      <c r="Z349" t="s">
        <v>74</v>
      </c>
      <c r="AA349" t="s">
        <v>3045</v>
      </c>
      <c r="AB349" t="s">
        <v>3046</v>
      </c>
      <c r="AC349" t="s">
        <v>74</v>
      </c>
      <c r="AD349" t="s">
        <v>74</v>
      </c>
      <c r="AE349" t="s">
        <v>74</v>
      </c>
      <c r="AF349" t="s">
        <v>74</v>
      </c>
      <c r="AG349">
        <v>12</v>
      </c>
      <c r="AH349">
        <v>4</v>
      </c>
      <c r="AI349">
        <v>4</v>
      </c>
      <c r="AJ349">
        <v>0</v>
      </c>
      <c r="AK349">
        <v>0</v>
      </c>
      <c r="AL349" t="s">
        <v>1871</v>
      </c>
      <c r="AM349" t="s">
        <v>460</v>
      </c>
      <c r="AN349" t="s">
        <v>692</v>
      </c>
      <c r="AO349" t="s">
        <v>525</v>
      </c>
      <c r="AP349" t="s">
        <v>74</v>
      </c>
      <c r="AQ349" t="s">
        <v>74</v>
      </c>
      <c r="AR349" t="s">
        <v>526</v>
      </c>
      <c r="AS349" t="s">
        <v>527</v>
      </c>
      <c r="AT349" t="s">
        <v>2951</v>
      </c>
      <c r="AU349">
        <v>1989</v>
      </c>
      <c r="AV349">
        <v>10</v>
      </c>
      <c r="AW349">
        <v>2</v>
      </c>
      <c r="AX349" t="s">
        <v>74</v>
      </c>
      <c r="AY349" t="s">
        <v>74</v>
      </c>
      <c r="AZ349" t="s">
        <v>74</v>
      </c>
      <c r="BA349" t="s">
        <v>74</v>
      </c>
      <c r="BB349">
        <v>149</v>
      </c>
      <c r="BC349">
        <v>150</v>
      </c>
      <c r="BD349" t="s">
        <v>74</v>
      </c>
      <c r="BE349" t="s">
        <v>3047</v>
      </c>
      <c r="BF349" t="str">
        <f>HYPERLINK("http://dx.doi.org/10.1007/BF00239161","http://dx.doi.org/10.1007/BF00239161")</f>
        <v>http://dx.doi.org/10.1007/BF00239161</v>
      </c>
      <c r="BG349" t="s">
        <v>74</v>
      </c>
      <c r="BH349" t="s">
        <v>74</v>
      </c>
      <c r="BI349">
        <v>2</v>
      </c>
      <c r="BJ349" t="s">
        <v>528</v>
      </c>
      <c r="BK349" t="s">
        <v>92</v>
      </c>
      <c r="BL349" t="s">
        <v>529</v>
      </c>
      <c r="BM349" t="s">
        <v>3022</v>
      </c>
      <c r="BN349" t="s">
        <v>74</v>
      </c>
      <c r="BO349" t="s">
        <v>74</v>
      </c>
      <c r="BP349" t="s">
        <v>74</v>
      </c>
      <c r="BQ349" t="s">
        <v>74</v>
      </c>
      <c r="BR349" t="s">
        <v>95</v>
      </c>
      <c r="BS349" t="s">
        <v>3048</v>
      </c>
      <c r="BT349" t="str">
        <f>HYPERLINK("https%3A%2F%2Fwww.webofscience.com%2Fwos%2Fwoscc%2Ffull-record%2FWOS:A1989CC08400010","View Full Record in Web of Science")</f>
        <v>View Full Record in Web of Science</v>
      </c>
    </row>
    <row r="350" spans="1:72" x14ac:dyDescent="0.15">
      <c r="A350" t="s">
        <v>72</v>
      </c>
      <c r="B350" t="s">
        <v>3049</v>
      </c>
      <c r="C350" t="s">
        <v>74</v>
      </c>
      <c r="D350" t="s">
        <v>74</v>
      </c>
      <c r="E350" t="s">
        <v>74</v>
      </c>
      <c r="F350" t="s">
        <v>3049</v>
      </c>
      <c r="G350" t="s">
        <v>74</v>
      </c>
      <c r="H350" t="s">
        <v>74</v>
      </c>
      <c r="I350" t="s">
        <v>3050</v>
      </c>
      <c r="J350" t="s">
        <v>3051</v>
      </c>
      <c r="K350" t="s">
        <v>74</v>
      </c>
      <c r="L350" t="s">
        <v>74</v>
      </c>
      <c r="M350" t="s">
        <v>77</v>
      </c>
      <c r="N350" t="s">
        <v>1473</v>
      </c>
      <c r="O350" t="s">
        <v>74</v>
      </c>
      <c r="P350" t="s">
        <v>74</v>
      </c>
      <c r="Q350" t="s">
        <v>74</v>
      </c>
      <c r="R350" t="s">
        <v>74</v>
      </c>
      <c r="S350" t="s">
        <v>74</v>
      </c>
      <c r="T350" t="s">
        <v>74</v>
      </c>
      <c r="U350" t="s">
        <v>74</v>
      </c>
      <c r="V350" t="s">
        <v>74</v>
      </c>
      <c r="W350" t="s">
        <v>74</v>
      </c>
      <c r="X350" t="s">
        <v>74</v>
      </c>
      <c r="Y350" t="s">
        <v>3052</v>
      </c>
      <c r="Z350" t="s">
        <v>74</v>
      </c>
      <c r="AA350" t="s">
        <v>74</v>
      </c>
      <c r="AB350" t="s">
        <v>74</v>
      </c>
      <c r="AC350" t="s">
        <v>74</v>
      </c>
      <c r="AD350" t="s">
        <v>74</v>
      </c>
      <c r="AE350" t="s">
        <v>74</v>
      </c>
      <c r="AF350" t="s">
        <v>74</v>
      </c>
      <c r="AG350">
        <v>1</v>
      </c>
      <c r="AH350">
        <v>0</v>
      </c>
      <c r="AI350">
        <v>0</v>
      </c>
      <c r="AJ350">
        <v>0</v>
      </c>
      <c r="AK350">
        <v>0</v>
      </c>
      <c r="AL350" t="s">
        <v>3053</v>
      </c>
      <c r="AM350" t="s">
        <v>1474</v>
      </c>
      <c r="AN350" t="s">
        <v>3054</v>
      </c>
      <c r="AO350" t="s">
        <v>3055</v>
      </c>
      <c r="AP350" t="s">
        <v>74</v>
      </c>
      <c r="AQ350" t="s">
        <v>74</v>
      </c>
      <c r="AR350" t="s">
        <v>3056</v>
      </c>
      <c r="AS350" t="s">
        <v>3057</v>
      </c>
      <c r="AT350" t="s">
        <v>2951</v>
      </c>
      <c r="AU350">
        <v>1989</v>
      </c>
      <c r="AV350">
        <v>41</v>
      </c>
      <c r="AW350">
        <v>4</v>
      </c>
      <c r="AX350" t="s">
        <v>74</v>
      </c>
      <c r="AY350" t="s">
        <v>74</v>
      </c>
      <c r="AZ350" t="s">
        <v>74</v>
      </c>
      <c r="BA350" t="s">
        <v>74</v>
      </c>
      <c r="BB350">
        <v>508</v>
      </c>
      <c r="BC350">
        <v>509</v>
      </c>
      <c r="BD350" t="s">
        <v>74</v>
      </c>
      <c r="BE350" t="s">
        <v>74</v>
      </c>
      <c r="BF350" t="s">
        <v>74</v>
      </c>
      <c r="BG350" t="s">
        <v>74</v>
      </c>
      <c r="BH350" t="s">
        <v>74</v>
      </c>
      <c r="BI350">
        <v>2</v>
      </c>
      <c r="BJ350" t="s">
        <v>2560</v>
      </c>
      <c r="BK350" t="s">
        <v>1462</v>
      </c>
      <c r="BL350" t="s">
        <v>2560</v>
      </c>
      <c r="BM350" t="s">
        <v>3058</v>
      </c>
      <c r="BN350" t="s">
        <v>74</v>
      </c>
      <c r="BO350" t="s">
        <v>74</v>
      </c>
      <c r="BP350" t="s">
        <v>74</v>
      </c>
      <c r="BQ350" t="s">
        <v>74</v>
      </c>
      <c r="BR350" t="s">
        <v>95</v>
      </c>
      <c r="BS350" t="s">
        <v>3059</v>
      </c>
      <c r="BT350" t="str">
        <f>HYPERLINK("https%3A%2F%2Fwww.webofscience.com%2Fwos%2Fwoscc%2Ffull-record%2FWOS:A1989CW63900032","View Full Record in Web of Science")</f>
        <v>View Full Record in Web of Science</v>
      </c>
    </row>
    <row r="351" spans="1:72" x14ac:dyDescent="0.15">
      <c r="A351" t="s">
        <v>72</v>
      </c>
      <c r="B351" t="s">
        <v>3060</v>
      </c>
      <c r="C351" t="s">
        <v>74</v>
      </c>
      <c r="D351" t="s">
        <v>74</v>
      </c>
      <c r="E351" t="s">
        <v>74</v>
      </c>
      <c r="F351" t="s">
        <v>3060</v>
      </c>
      <c r="G351" t="s">
        <v>74</v>
      </c>
      <c r="H351" t="s">
        <v>74</v>
      </c>
      <c r="I351" t="s">
        <v>3061</v>
      </c>
      <c r="J351" t="s">
        <v>3062</v>
      </c>
      <c r="K351" t="s">
        <v>74</v>
      </c>
      <c r="L351" t="s">
        <v>74</v>
      </c>
      <c r="M351" t="s">
        <v>77</v>
      </c>
      <c r="N351" t="s">
        <v>414</v>
      </c>
      <c r="O351" t="s">
        <v>74</v>
      </c>
      <c r="P351" t="s">
        <v>74</v>
      </c>
      <c r="Q351" t="s">
        <v>74</v>
      </c>
      <c r="R351" t="s">
        <v>74</v>
      </c>
      <c r="S351" t="s">
        <v>74</v>
      </c>
      <c r="T351" t="s">
        <v>74</v>
      </c>
      <c r="U351" t="s">
        <v>74</v>
      </c>
      <c r="V351" t="s">
        <v>74</v>
      </c>
      <c r="W351" t="s">
        <v>74</v>
      </c>
      <c r="X351" t="s">
        <v>74</v>
      </c>
      <c r="Y351" t="s">
        <v>74</v>
      </c>
      <c r="Z351" t="s">
        <v>74</v>
      </c>
      <c r="AA351" t="s">
        <v>74</v>
      </c>
      <c r="AB351" t="s">
        <v>74</v>
      </c>
      <c r="AC351" t="s">
        <v>74</v>
      </c>
      <c r="AD351" t="s">
        <v>74</v>
      </c>
      <c r="AE351" t="s">
        <v>74</v>
      </c>
      <c r="AF351" t="s">
        <v>74</v>
      </c>
      <c r="AG351">
        <v>0</v>
      </c>
      <c r="AH351">
        <v>1</v>
      </c>
      <c r="AI351">
        <v>1</v>
      </c>
      <c r="AJ351">
        <v>0</v>
      </c>
      <c r="AK351">
        <v>2</v>
      </c>
      <c r="AL351" t="s">
        <v>2441</v>
      </c>
      <c r="AM351" t="s">
        <v>83</v>
      </c>
      <c r="AN351" t="s">
        <v>2442</v>
      </c>
      <c r="AO351" t="s">
        <v>3063</v>
      </c>
      <c r="AP351" t="s">
        <v>74</v>
      </c>
      <c r="AQ351" t="s">
        <v>74</v>
      </c>
      <c r="AR351" t="s">
        <v>3064</v>
      </c>
      <c r="AS351" t="s">
        <v>3065</v>
      </c>
      <c r="AT351" t="s">
        <v>3066</v>
      </c>
      <c r="AU351">
        <v>1989</v>
      </c>
      <c r="AV351">
        <v>67</v>
      </c>
      <c r="AW351">
        <v>44</v>
      </c>
      <c r="AX351" t="s">
        <v>74</v>
      </c>
      <c r="AY351" t="s">
        <v>74</v>
      </c>
      <c r="AZ351" t="s">
        <v>74</v>
      </c>
      <c r="BA351" t="s">
        <v>74</v>
      </c>
      <c r="BB351">
        <v>24</v>
      </c>
      <c r="BC351">
        <v>24</v>
      </c>
      <c r="BD351" t="s">
        <v>74</v>
      </c>
      <c r="BE351" t="s">
        <v>74</v>
      </c>
      <c r="BF351" t="s">
        <v>74</v>
      </c>
      <c r="BG351" t="s">
        <v>74</v>
      </c>
      <c r="BH351" t="s">
        <v>74</v>
      </c>
      <c r="BI351">
        <v>1</v>
      </c>
      <c r="BJ351" t="s">
        <v>3067</v>
      </c>
      <c r="BK351" t="s">
        <v>92</v>
      </c>
      <c r="BL351" t="s">
        <v>3068</v>
      </c>
      <c r="BM351" t="s">
        <v>3069</v>
      </c>
      <c r="BN351" t="s">
        <v>74</v>
      </c>
      <c r="BO351" t="s">
        <v>74</v>
      </c>
      <c r="BP351" t="s">
        <v>74</v>
      </c>
      <c r="BQ351" t="s">
        <v>74</v>
      </c>
      <c r="BR351" t="s">
        <v>95</v>
      </c>
      <c r="BS351" t="s">
        <v>3070</v>
      </c>
      <c r="BT351" t="str">
        <f>HYPERLINK("https%3A%2F%2Fwww.webofscience.com%2Fwos%2Fwoscc%2Ffull-record%2FWOS:A1989AY33300018","View Full Record in Web of Science")</f>
        <v>View Full Record in Web of Science</v>
      </c>
    </row>
    <row r="352" spans="1:72" x14ac:dyDescent="0.15">
      <c r="A352" t="s">
        <v>72</v>
      </c>
      <c r="B352" t="s">
        <v>3071</v>
      </c>
      <c r="C352" t="s">
        <v>74</v>
      </c>
      <c r="D352" t="s">
        <v>74</v>
      </c>
      <c r="E352" t="s">
        <v>74</v>
      </c>
      <c r="F352" t="s">
        <v>3071</v>
      </c>
      <c r="G352" t="s">
        <v>74</v>
      </c>
      <c r="H352" t="s">
        <v>74</v>
      </c>
      <c r="I352" t="s">
        <v>3072</v>
      </c>
      <c r="J352" t="s">
        <v>357</v>
      </c>
      <c r="K352" t="s">
        <v>74</v>
      </c>
      <c r="L352" t="s">
        <v>74</v>
      </c>
      <c r="M352" t="s">
        <v>77</v>
      </c>
      <c r="N352" t="s">
        <v>110</v>
      </c>
      <c r="O352" t="s">
        <v>74</v>
      </c>
      <c r="P352" t="s">
        <v>74</v>
      </c>
      <c r="Q352" t="s">
        <v>74</v>
      </c>
      <c r="R352" t="s">
        <v>74</v>
      </c>
      <c r="S352" t="s">
        <v>74</v>
      </c>
      <c r="T352" t="s">
        <v>74</v>
      </c>
      <c r="U352" t="s">
        <v>74</v>
      </c>
      <c r="V352" t="s">
        <v>74</v>
      </c>
      <c r="W352" t="s">
        <v>74</v>
      </c>
      <c r="X352" t="s">
        <v>74</v>
      </c>
      <c r="Y352" t="s">
        <v>74</v>
      </c>
      <c r="Z352" t="s">
        <v>74</v>
      </c>
      <c r="AA352" t="s">
        <v>74</v>
      </c>
      <c r="AB352" t="s">
        <v>74</v>
      </c>
      <c r="AC352" t="s">
        <v>74</v>
      </c>
      <c r="AD352" t="s">
        <v>74</v>
      </c>
      <c r="AE352" t="s">
        <v>74</v>
      </c>
      <c r="AF352" t="s">
        <v>74</v>
      </c>
      <c r="AG352">
        <v>0</v>
      </c>
      <c r="AH352">
        <v>0</v>
      </c>
      <c r="AI352">
        <v>0</v>
      </c>
      <c r="AJ352">
        <v>0</v>
      </c>
      <c r="AK352">
        <v>1</v>
      </c>
      <c r="AL352" t="s">
        <v>3073</v>
      </c>
      <c r="AM352" t="s">
        <v>361</v>
      </c>
      <c r="AN352" t="s">
        <v>3074</v>
      </c>
      <c r="AO352" t="s">
        <v>363</v>
      </c>
      <c r="AP352" t="s">
        <v>74</v>
      </c>
      <c r="AQ352" t="s">
        <v>74</v>
      </c>
      <c r="AR352" t="s">
        <v>357</v>
      </c>
      <c r="AS352" t="s">
        <v>364</v>
      </c>
      <c r="AT352" t="s">
        <v>3075</v>
      </c>
      <c r="AU352">
        <v>1989</v>
      </c>
      <c r="AV352">
        <v>341</v>
      </c>
      <c r="AW352">
        <v>6244</v>
      </c>
      <c r="AX352" t="s">
        <v>74</v>
      </c>
      <c r="AY352" t="s">
        <v>74</v>
      </c>
      <c r="AZ352" t="s">
        <v>74</v>
      </c>
      <c r="BA352" t="s">
        <v>74</v>
      </c>
      <c r="BB352">
        <v>678</v>
      </c>
      <c r="BC352">
        <v>678</v>
      </c>
      <c r="BD352" t="s">
        <v>74</v>
      </c>
      <c r="BE352" t="s">
        <v>74</v>
      </c>
      <c r="BF352" t="s">
        <v>74</v>
      </c>
      <c r="BG352" t="s">
        <v>74</v>
      </c>
      <c r="BH352" t="s">
        <v>74</v>
      </c>
      <c r="BI352">
        <v>1</v>
      </c>
      <c r="BJ352" t="s">
        <v>366</v>
      </c>
      <c r="BK352" t="s">
        <v>92</v>
      </c>
      <c r="BL352" t="s">
        <v>367</v>
      </c>
      <c r="BM352" t="s">
        <v>3076</v>
      </c>
      <c r="BN352" t="s">
        <v>74</v>
      </c>
      <c r="BO352" t="s">
        <v>74</v>
      </c>
      <c r="BP352" t="s">
        <v>74</v>
      </c>
      <c r="BQ352" t="s">
        <v>74</v>
      </c>
      <c r="BR352" t="s">
        <v>95</v>
      </c>
      <c r="BS352" t="s">
        <v>3077</v>
      </c>
      <c r="BT352" t="str">
        <f>HYPERLINK("https%3A%2F%2Fwww.webofscience.com%2Fwos%2Fwoscc%2Ffull-record%2FWOS:A1989AW85500012","View Full Record in Web of Science")</f>
        <v>View Full Record in Web of Science</v>
      </c>
    </row>
    <row r="353" spans="1:72" x14ac:dyDescent="0.15">
      <c r="A353" t="s">
        <v>72</v>
      </c>
      <c r="B353" t="s">
        <v>3078</v>
      </c>
      <c r="C353" t="s">
        <v>74</v>
      </c>
      <c r="D353" t="s">
        <v>74</v>
      </c>
      <c r="E353" t="s">
        <v>74</v>
      </c>
      <c r="F353" t="s">
        <v>3078</v>
      </c>
      <c r="G353" t="s">
        <v>74</v>
      </c>
      <c r="H353" t="s">
        <v>74</v>
      </c>
      <c r="I353" t="s">
        <v>3079</v>
      </c>
      <c r="J353" t="s">
        <v>357</v>
      </c>
      <c r="K353" t="s">
        <v>74</v>
      </c>
      <c r="L353" t="s">
        <v>74</v>
      </c>
      <c r="M353" t="s">
        <v>77</v>
      </c>
      <c r="N353" t="s">
        <v>110</v>
      </c>
      <c r="O353" t="s">
        <v>74</v>
      </c>
      <c r="P353" t="s">
        <v>74</v>
      </c>
      <c r="Q353" t="s">
        <v>74</v>
      </c>
      <c r="R353" t="s">
        <v>74</v>
      </c>
      <c r="S353" t="s">
        <v>74</v>
      </c>
      <c r="T353" t="s">
        <v>74</v>
      </c>
      <c r="U353" t="s">
        <v>74</v>
      </c>
      <c r="V353" t="s">
        <v>74</v>
      </c>
      <c r="W353" t="s">
        <v>74</v>
      </c>
      <c r="X353" t="s">
        <v>74</v>
      </c>
      <c r="Y353" t="s">
        <v>3080</v>
      </c>
      <c r="Z353" t="s">
        <v>74</v>
      </c>
      <c r="AA353" t="s">
        <v>74</v>
      </c>
      <c r="AB353" t="s">
        <v>74</v>
      </c>
      <c r="AC353" t="s">
        <v>74</v>
      </c>
      <c r="AD353" t="s">
        <v>74</v>
      </c>
      <c r="AE353" t="s">
        <v>74</v>
      </c>
      <c r="AF353" t="s">
        <v>74</v>
      </c>
      <c r="AG353">
        <v>2</v>
      </c>
      <c r="AH353">
        <v>1</v>
      </c>
      <c r="AI353">
        <v>1</v>
      </c>
      <c r="AJ353">
        <v>0</v>
      </c>
      <c r="AK353">
        <v>0</v>
      </c>
      <c r="AL353" t="s">
        <v>360</v>
      </c>
      <c r="AM353" t="s">
        <v>361</v>
      </c>
      <c r="AN353" t="s">
        <v>2891</v>
      </c>
      <c r="AO353" t="s">
        <v>363</v>
      </c>
      <c r="AP353" t="s">
        <v>74</v>
      </c>
      <c r="AQ353" t="s">
        <v>74</v>
      </c>
      <c r="AR353" t="s">
        <v>357</v>
      </c>
      <c r="AS353" t="s">
        <v>364</v>
      </c>
      <c r="AT353" t="s">
        <v>3075</v>
      </c>
      <c r="AU353">
        <v>1989</v>
      </c>
      <c r="AV353">
        <v>341</v>
      </c>
      <c r="AW353">
        <v>6244</v>
      </c>
      <c r="AX353" t="s">
        <v>74</v>
      </c>
      <c r="AY353" t="s">
        <v>74</v>
      </c>
      <c r="AZ353" t="s">
        <v>74</v>
      </c>
      <c r="BA353" t="s">
        <v>74</v>
      </c>
      <c r="BB353">
        <v>691</v>
      </c>
      <c r="BC353">
        <v>691</v>
      </c>
      <c r="BD353" t="s">
        <v>74</v>
      </c>
      <c r="BE353" t="s">
        <v>3081</v>
      </c>
      <c r="BF353" t="str">
        <f>HYPERLINK("http://dx.doi.org/10.1038/341691a0","http://dx.doi.org/10.1038/341691a0")</f>
        <v>http://dx.doi.org/10.1038/341691a0</v>
      </c>
      <c r="BG353" t="s">
        <v>74</v>
      </c>
      <c r="BH353" t="s">
        <v>74</v>
      </c>
      <c r="BI353">
        <v>1</v>
      </c>
      <c r="BJ353" t="s">
        <v>366</v>
      </c>
      <c r="BK353" t="s">
        <v>92</v>
      </c>
      <c r="BL353" t="s">
        <v>367</v>
      </c>
      <c r="BM353" t="s">
        <v>3076</v>
      </c>
      <c r="BN353" t="s">
        <v>74</v>
      </c>
      <c r="BO353" t="s">
        <v>261</v>
      </c>
      <c r="BP353" t="s">
        <v>74</v>
      </c>
      <c r="BQ353" t="s">
        <v>74</v>
      </c>
      <c r="BR353" t="s">
        <v>95</v>
      </c>
      <c r="BS353" t="s">
        <v>3082</v>
      </c>
      <c r="BT353" t="str">
        <f>HYPERLINK("https%3A%2F%2Fwww.webofscience.com%2Fwos%2Fwoscc%2Ffull-record%2FWOS:A1989AW85500036","View Full Record in Web of Science")</f>
        <v>View Full Record in Web of Science</v>
      </c>
    </row>
    <row r="354" spans="1:72" x14ac:dyDescent="0.15">
      <c r="A354" t="s">
        <v>72</v>
      </c>
      <c r="B354" t="s">
        <v>3083</v>
      </c>
      <c r="C354" t="s">
        <v>74</v>
      </c>
      <c r="D354" t="s">
        <v>74</v>
      </c>
      <c r="E354" t="s">
        <v>74</v>
      </c>
      <c r="F354" t="s">
        <v>3083</v>
      </c>
      <c r="G354" t="s">
        <v>74</v>
      </c>
      <c r="H354" t="s">
        <v>74</v>
      </c>
      <c r="I354" t="s">
        <v>3084</v>
      </c>
      <c r="J354" t="s">
        <v>357</v>
      </c>
      <c r="K354" t="s">
        <v>74</v>
      </c>
      <c r="L354" t="s">
        <v>74</v>
      </c>
      <c r="M354" t="s">
        <v>77</v>
      </c>
      <c r="N354" t="s">
        <v>78</v>
      </c>
      <c r="O354" t="s">
        <v>74</v>
      </c>
      <c r="P354" t="s">
        <v>74</v>
      </c>
      <c r="Q354" t="s">
        <v>74</v>
      </c>
      <c r="R354" t="s">
        <v>74</v>
      </c>
      <c r="S354" t="s">
        <v>74</v>
      </c>
      <c r="T354" t="s">
        <v>74</v>
      </c>
      <c r="U354" t="s">
        <v>74</v>
      </c>
      <c r="V354" t="s">
        <v>74</v>
      </c>
      <c r="W354" t="s">
        <v>3085</v>
      </c>
      <c r="X354" t="s">
        <v>3086</v>
      </c>
      <c r="Y354" t="s">
        <v>3087</v>
      </c>
      <c r="Z354" t="s">
        <v>74</v>
      </c>
      <c r="AA354" t="s">
        <v>3088</v>
      </c>
      <c r="AB354" t="s">
        <v>74</v>
      </c>
      <c r="AC354" t="s">
        <v>74</v>
      </c>
      <c r="AD354" t="s">
        <v>74</v>
      </c>
      <c r="AE354" t="s">
        <v>74</v>
      </c>
      <c r="AF354" t="s">
        <v>74</v>
      </c>
      <c r="AG354">
        <v>24</v>
      </c>
      <c r="AH354">
        <v>73</v>
      </c>
      <c r="AI354">
        <v>79</v>
      </c>
      <c r="AJ354">
        <v>0</v>
      </c>
      <c r="AK354">
        <v>6</v>
      </c>
      <c r="AL354" t="s">
        <v>360</v>
      </c>
      <c r="AM354" t="s">
        <v>361</v>
      </c>
      <c r="AN354" t="s">
        <v>2891</v>
      </c>
      <c r="AO354" t="s">
        <v>363</v>
      </c>
      <c r="AP354" t="s">
        <v>74</v>
      </c>
      <c r="AQ354" t="s">
        <v>74</v>
      </c>
      <c r="AR354" t="s">
        <v>357</v>
      </c>
      <c r="AS354" t="s">
        <v>364</v>
      </c>
      <c r="AT354" t="s">
        <v>3075</v>
      </c>
      <c r="AU354">
        <v>1989</v>
      </c>
      <c r="AV354">
        <v>341</v>
      </c>
      <c r="AW354">
        <v>6244</v>
      </c>
      <c r="AX354" t="s">
        <v>74</v>
      </c>
      <c r="AY354" t="s">
        <v>74</v>
      </c>
      <c r="AZ354" t="s">
        <v>74</v>
      </c>
      <c r="BA354" t="s">
        <v>74</v>
      </c>
      <c r="BB354">
        <v>701</v>
      </c>
      <c r="BC354">
        <v>705</v>
      </c>
      <c r="BD354" t="s">
        <v>74</v>
      </c>
      <c r="BE354" t="s">
        <v>3089</v>
      </c>
      <c r="BF354" t="str">
        <f>HYPERLINK("http://dx.doi.org/10.1038/341701a0","http://dx.doi.org/10.1038/341701a0")</f>
        <v>http://dx.doi.org/10.1038/341701a0</v>
      </c>
      <c r="BG354" t="s">
        <v>74</v>
      </c>
      <c r="BH354" t="s">
        <v>74</v>
      </c>
      <c r="BI354">
        <v>5</v>
      </c>
      <c r="BJ354" t="s">
        <v>366</v>
      </c>
      <c r="BK354" t="s">
        <v>92</v>
      </c>
      <c r="BL354" t="s">
        <v>367</v>
      </c>
      <c r="BM354" t="s">
        <v>3076</v>
      </c>
      <c r="BN354" t="s">
        <v>74</v>
      </c>
      <c r="BO354" t="s">
        <v>74</v>
      </c>
      <c r="BP354" t="s">
        <v>74</v>
      </c>
      <c r="BQ354" t="s">
        <v>74</v>
      </c>
      <c r="BR354" t="s">
        <v>95</v>
      </c>
      <c r="BS354" t="s">
        <v>3090</v>
      </c>
      <c r="BT354" t="str">
        <f>HYPERLINK("https%3A%2F%2Fwww.webofscience.com%2Fwos%2Fwoscc%2Ffull-record%2FWOS:A1989AW85500052","View Full Record in Web of Science")</f>
        <v>View Full Record in Web of Science</v>
      </c>
    </row>
    <row r="355" spans="1:72" x14ac:dyDescent="0.15">
      <c r="A355" t="s">
        <v>72</v>
      </c>
      <c r="B355" t="s">
        <v>3091</v>
      </c>
      <c r="C355" t="s">
        <v>74</v>
      </c>
      <c r="D355" t="s">
        <v>74</v>
      </c>
      <c r="E355" t="s">
        <v>74</v>
      </c>
      <c r="F355" t="s">
        <v>3091</v>
      </c>
      <c r="G355" t="s">
        <v>74</v>
      </c>
      <c r="H355" t="s">
        <v>74</v>
      </c>
      <c r="I355" t="s">
        <v>3092</v>
      </c>
      <c r="J355" t="s">
        <v>320</v>
      </c>
      <c r="K355" t="s">
        <v>74</v>
      </c>
      <c r="L355" t="s">
        <v>74</v>
      </c>
      <c r="M355" t="s">
        <v>77</v>
      </c>
      <c r="N355" t="s">
        <v>1643</v>
      </c>
      <c r="O355" t="s">
        <v>74</v>
      </c>
      <c r="P355" t="s">
        <v>74</v>
      </c>
      <c r="Q355" t="s">
        <v>74</v>
      </c>
      <c r="R355" t="s">
        <v>74</v>
      </c>
      <c r="S355" t="s">
        <v>74</v>
      </c>
      <c r="T355" t="s">
        <v>74</v>
      </c>
      <c r="U355" t="s">
        <v>74</v>
      </c>
      <c r="V355" t="s">
        <v>74</v>
      </c>
      <c r="W355" t="s">
        <v>74</v>
      </c>
      <c r="X355" t="s">
        <v>74</v>
      </c>
      <c r="Y355" t="s">
        <v>3093</v>
      </c>
      <c r="Z355" t="s">
        <v>74</v>
      </c>
      <c r="AA355" t="s">
        <v>74</v>
      </c>
      <c r="AB355" t="s">
        <v>74</v>
      </c>
      <c r="AC355" t="s">
        <v>74</v>
      </c>
      <c r="AD355" t="s">
        <v>74</v>
      </c>
      <c r="AE355" t="s">
        <v>74</v>
      </c>
      <c r="AF355" t="s">
        <v>74</v>
      </c>
      <c r="AG355">
        <v>5</v>
      </c>
      <c r="AH355">
        <v>0</v>
      </c>
      <c r="AI355">
        <v>0</v>
      </c>
      <c r="AJ355">
        <v>0</v>
      </c>
      <c r="AK355">
        <v>2</v>
      </c>
      <c r="AL355" t="s">
        <v>82</v>
      </c>
      <c r="AM355" t="s">
        <v>83</v>
      </c>
      <c r="AN355" t="s">
        <v>114</v>
      </c>
      <c r="AO355" t="s">
        <v>324</v>
      </c>
      <c r="AP355" t="s">
        <v>74</v>
      </c>
      <c r="AQ355" t="s">
        <v>74</v>
      </c>
      <c r="AR355" t="s">
        <v>325</v>
      </c>
      <c r="AS355" t="s">
        <v>326</v>
      </c>
      <c r="AT355" t="s">
        <v>3094</v>
      </c>
      <c r="AU355">
        <v>1989</v>
      </c>
      <c r="AV355">
        <v>94</v>
      </c>
      <c r="AW355" t="s">
        <v>3095</v>
      </c>
      <c r="AX355" t="s">
        <v>74</v>
      </c>
      <c r="AY355" t="s">
        <v>74</v>
      </c>
      <c r="AZ355" t="s">
        <v>74</v>
      </c>
      <c r="BA355" t="s">
        <v>74</v>
      </c>
      <c r="BB355">
        <v>14991</v>
      </c>
      <c r="BC355">
        <v>14991</v>
      </c>
      <c r="BD355" t="s">
        <v>74</v>
      </c>
      <c r="BE355" t="s">
        <v>3096</v>
      </c>
      <c r="BF355" t="str">
        <f>HYPERLINK("http://dx.doi.org/10.1029/JD094iD12p14991","http://dx.doi.org/10.1029/JD094iD12p14991")</f>
        <v>http://dx.doi.org/10.1029/JD094iD12p14991</v>
      </c>
      <c r="BG355" t="s">
        <v>74</v>
      </c>
      <c r="BH355" t="s">
        <v>74</v>
      </c>
      <c r="BI355">
        <v>1</v>
      </c>
      <c r="BJ355" t="s">
        <v>330</v>
      </c>
      <c r="BK355" t="s">
        <v>92</v>
      </c>
      <c r="BL355" t="s">
        <v>330</v>
      </c>
      <c r="BM355" t="s">
        <v>3097</v>
      </c>
      <c r="BN355" t="s">
        <v>74</v>
      </c>
      <c r="BO355" t="s">
        <v>261</v>
      </c>
      <c r="BP355" t="s">
        <v>74</v>
      </c>
      <c r="BQ355" t="s">
        <v>74</v>
      </c>
      <c r="BR355" t="s">
        <v>95</v>
      </c>
      <c r="BS355" t="s">
        <v>3098</v>
      </c>
      <c r="BT355" t="str">
        <f>HYPERLINK("https%3A%2F%2Fwww.webofscience.com%2Fwos%2Fwoscc%2Ffull-record%2FWOS:A1989AX37700030","View Full Record in Web of Science")</f>
        <v>View Full Record in Web of Science</v>
      </c>
    </row>
    <row r="356" spans="1:72" x14ac:dyDescent="0.15">
      <c r="A356" t="s">
        <v>72</v>
      </c>
      <c r="B356" t="s">
        <v>2485</v>
      </c>
      <c r="C356" t="s">
        <v>74</v>
      </c>
      <c r="D356" t="s">
        <v>74</v>
      </c>
      <c r="E356" t="s">
        <v>74</v>
      </c>
      <c r="F356" t="s">
        <v>2485</v>
      </c>
      <c r="G356" t="s">
        <v>74</v>
      </c>
      <c r="H356" t="s">
        <v>74</v>
      </c>
      <c r="I356" t="s">
        <v>3099</v>
      </c>
      <c r="J356" t="s">
        <v>357</v>
      </c>
      <c r="K356" t="s">
        <v>74</v>
      </c>
      <c r="L356" t="s">
        <v>74</v>
      </c>
      <c r="M356" t="s">
        <v>77</v>
      </c>
      <c r="N356" t="s">
        <v>110</v>
      </c>
      <c r="O356" t="s">
        <v>74</v>
      </c>
      <c r="P356" t="s">
        <v>74</v>
      </c>
      <c r="Q356" t="s">
        <v>74</v>
      </c>
      <c r="R356" t="s">
        <v>74</v>
      </c>
      <c r="S356" t="s">
        <v>74</v>
      </c>
      <c r="T356" t="s">
        <v>74</v>
      </c>
      <c r="U356" t="s">
        <v>74</v>
      </c>
      <c r="V356" t="s">
        <v>74</v>
      </c>
      <c r="W356" t="s">
        <v>74</v>
      </c>
      <c r="X356" t="s">
        <v>74</v>
      </c>
      <c r="Y356" t="s">
        <v>74</v>
      </c>
      <c r="Z356" t="s">
        <v>74</v>
      </c>
      <c r="AA356" t="s">
        <v>74</v>
      </c>
      <c r="AB356" t="s">
        <v>74</v>
      </c>
      <c r="AC356" t="s">
        <v>74</v>
      </c>
      <c r="AD356" t="s">
        <v>74</v>
      </c>
      <c r="AE356" t="s">
        <v>74</v>
      </c>
      <c r="AF356" t="s">
        <v>74</v>
      </c>
      <c r="AG356">
        <v>0</v>
      </c>
      <c r="AH356">
        <v>0</v>
      </c>
      <c r="AI356">
        <v>0</v>
      </c>
      <c r="AJ356">
        <v>0</v>
      </c>
      <c r="AK356">
        <v>0</v>
      </c>
      <c r="AL356" t="s">
        <v>360</v>
      </c>
      <c r="AM356" t="s">
        <v>361</v>
      </c>
      <c r="AN356" t="s">
        <v>2891</v>
      </c>
      <c r="AO356" t="s">
        <v>363</v>
      </c>
      <c r="AP356" t="s">
        <v>74</v>
      </c>
      <c r="AQ356" t="s">
        <v>74</v>
      </c>
      <c r="AR356" t="s">
        <v>357</v>
      </c>
      <c r="AS356" t="s">
        <v>364</v>
      </c>
      <c r="AT356" t="s">
        <v>3100</v>
      </c>
      <c r="AU356">
        <v>1989</v>
      </c>
      <c r="AV356">
        <v>341</v>
      </c>
      <c r="AW356">
        <v>6242</v>
      </c>
      <c r="AX356" t="s">
        <v>74</v>
      </c>
      <c r="AY356" t="s">
        <v>74</v>
      </c>
      <c r="AZ356" t="s">
        <v>74</v>
      </c>
      <c r="BA356" t="s">
        <v>74</v>
      </c>
      <c r="BB356">
        <v>473</v>
      </c>
      <c r="BC356">
        <v>473</v>
      </c>
      <c r="BD356" t="s">
        <v>74</v>
      </c>
      <c r="BE356" t="s">
        <v>74</v>
      </c>
      <c r="BF356" t="s">
        <v>74</v>
      </c>
      <c r="BG356" t="s">
        <v>74</v>
      </c>
      <c r="BH356" t="s">
        <v>74</v>
      </c>
      <c r="BI356">
        <v>1</v>
      </c>
      <c r="BJ356" t="s">
        <v>366</v>
      </c>
      <c r="BK356" t="s">
        <v>92</v>
      </c>
      <c r="BL356" t="s">
        <v>367</v>
      </c>
      <c r="BM356" t="s">
        <v>3101</v>
      </c>
      <c r="BN356" t="s">
        <v>74</v>
      </c>
      <c r="BO356" t="s">
        <v>74</v>
      </c>
      <c r="BP356" t="s">
        <v>74</v>
      </c>
      <c r="BQ356" t="s">
        <v>74</v>
      </c>
      <c r="BR356" t="s">
        <v>95</v>
      </c>
      <c r="BS356" t="s">
        <v>3102</v>
      </c>
      <c r="BT356" t="str">
        <f>HYPERLINK("https%3A%2F%2Fwww.webofscience.com%2Fwos%2Fwoscc%2Ffull-record%2FWOS:A1989AU72100005","View Full Record in Web of Science")</f>
        <v>View Full Record in Web of Science</v>
      </c>
    </row>
    <row r="357" spans="1:72" x14ac:dyDescent="0.15">
      <c r="A357" t="s">
        <v>72</v>
      </c>
      <c r="B357" t="s">
        <v>3103</v>
      </c>
      <c r="C357" t="s">
        <v>74</v>
      </c>
      <c r="D357" t="s">
        <v>74</v>
      </c>
      <c r="E357" t="s">
        <v>74</v>
      </c>
      <c r="F357" t="s">
        <v>3103</v>
      </c>
      <c r="G357" t="s">
        <v>74</v>
      </c>
      <c r="H357" t="s">
        <v>74</v>
      </c>
      <c r="I357" t="s">
        <v>3104</v>
      </c>
      <c r="J357" t="s">
        <v>246</v>
      </c>
      <c r="K357" t="s">
        <v>74</v>
      </c>
      <c r="L357" t="s">
        <v>74</v>
      </c>
      <c r="M357" t="s">
        <v>77</v>
      </c>
      <c r="N357" t="s">
        <v>78</v>
      </c>
      <c r="O357" t="s">
        <v>74</v>
      </c>
      <c r="P357" t="s">
        <v>74</v>
      </c>
      <c r="Q357" t="s">
        <v>74</v>
      </c>
      <c r="R357" t="s">
        <v>74</v>
      </c>
      <c r="S357" t="s">
        <v>74</v>
      </c>
      <c r="T357" t="s">
        <v>74</v>
      </c>
      <c r="U357" t="s">
        <v>74</v>
      </c>
      <c r="V357" t="s">
        <v>74</v>
      </c>
      <c r="W357" t="s">
        <v>3105</v>
      </c>
      <c r="X357" t="s">
        <v>3106</v>
      </c>
      <c r="Y357" t="s">
        <v>3107</v>
      </c>
      <c r="Z357" t="s">
        <v>74</v>
      </c>
      <c r="AA357" t="s">
        <v>74</v>
      </c>
      <c r="AB357" t="s">
        <v>74</v>
      </c>
      <c r="AC357" t="s">
        <v>74</v>
      </c>
      <c r="AD357" t="s">
        <v>74</v>
      </c>
      <c r="AE357" t="s">
        <v>74</v>
      </c>
      <c r="AF357" t="s">
        <v>74</v>
      </c>
      <c r="AG357">
        <v>48</v>
      </c>
      <c r="AH357">
        <v>38</v>
      </c>
      <c r="AI357">
        <v>38</v>
      </c>
      <c r="AJ357">
        <v>0</v>
      </c>
      <c r="AK357">
        <v>2</v>
      </c>
      <c r="AL357" t="s">
        <v>250</v>
      </c>
      <c r="AM357" t="s">
        <v>251</v>
      </c>
      <c r="AN357" t="s">
        <v>252</v>
      </c>
      <c r="AO357" t="s">
        <v>253</v>
      </c>
      <c r="AP357" t="s">
        <v>2480</v>
      </c>
      <c r="AQ357" t="s">
        <v>74</v>
      </c>
      <c r="AR357" t="s">
        <v>254</v>
      </c>
      <c r="AS357" t="s">
        <v>255</v>
      </c>
      <c r="AT357" t="s">
        <v>3108</v>
      </c>
      <c r="AU357">
        <v>1989</v>
      </c>
      <c r="AV357">
        <v>57</v>
      </c>
      <c r="AW357">
        <v>2</v>
      </c>
      <c r="AX357" t="s">
        <v>74</v>
      </c>
      <c r="AY357" t="s">
        <v>74</v>
      </c>
      <c r="AZ357" t="s">
        <v>74</v>
      </c>
      <c r="BA357" t="s">
        <v>74</v>
      </c>
      <c r="BB357">
        <v>103</v>
      </c>
      <c r="BC357">
        <v>117</v>
      </c>
      <c r="BD357" t="s">
        <v>74</v>
      </c>
      <c r="BE357" t="s">
        <v>3109</v>
      </c>
      <c r="BF357" t="str">
        <f>HYPERLINK("http://dx.doi.org/10.3354/meps057103","http://dx.doi.org/10.3354/meps057103")</f>
        <v>http://dx.doi.org/10.3354/meps057103</v>
      </c>
      <c r="BG357" t="s">
        <v>74</v>
      </c>
      <c r="BH357" t="s">
        <v>74</v>
      </c>
      <c r="BI357">
        <v>15</v>
      </c>
      <c r="BJ357" t="s">
        <v>258</v>
      </c>
      <c r="BK357" t="s">
        <v>92</v>
      </c>
      <c r="BL357" t="s">
        <v>259</v>
      </c>
      <c r="BM357" t="s">
        <v>3110</v>
      </c>
      <c r="BN357" t="s">
        <v>74</v>
      </c>
      <c r="BO357" t="s">
        <v>261</v>
      </c>
      <c r="BP357" t="s">
        <v>74</v>
      </c>
      <c r="BQ357" t="s">
        <v>74</v>
      </c>
      <c r="BR357" t="s">
        <v>95</v>
      </c>
      <c r="BS357" t="s">
        <v>3111</v>
      </c>
      <c r="BT357" t="str">
        <f>HYPERLINK("https%3A%2F%2Fwww.webofscience.com%2Fwos%2Fwoscc%2Ffull-record%2FWOS:A1989AU13700001","View Full Record in Web of Science")</f>
        <v>View Full Record in Web of Science</v>
      </c>
    </row>
    <row r="358" spans="1:72" x14ac:dyDescent="0.15">
      <c r="A358" t="s">
        <v>72</v>
      </c>
      <c r="B358" t="s">
        <v>3112</v>
      </c>
      <c r="C358" t="s">
        <v>74</v>
      </c>
      <c r="D358" t="s">
        <v>74</v>
      </c>
      <c r="E358" t="s">
        <v>74</v>
      </c>
      <c r="F358" t="s">
        <v>3112</v>
      </c>
      <c r="G358" t="s">
        <v>74</v>
      </c>
      <c r="H358" t="s">
        <v>74</v>
      </c>
      <c r="I358" t="s">
        <v>3113</v>
      </c>
      <c r="J358" t="s">
        <v>357</v>
      </c>
      <c r="K358" t="s">
        <v>74</v>
      </c>
      <c r="L358" t="s">
        <v>74</v>
      </c>
      <c r="M358" t="s">
        <v>77</v>
      </c>
      <c r="N358" t="s">
        <v>78</v>
      </c>
      <c r="O358" t="s">
        <v>74</v>
      </c>
      <c r="P358" t="s">
        <v>74</v>
      </c>
      <c r="Q358" t="s">
        <v>74</v>
      </c>
      <c r="R358" t="s">
        <v>74</v>
      </c>
      <c r="S358" t="s">
        <v>74</v>
      </c>
      <c r="T358" t="s">
        <v>74</v>
      </c>
      <c r="U358" t="s">
        <v>74</v>
      </c>
      <c r="V358" t="s">
        <v>74</v>
      </c>
      <c r="W358" t="s">
        <v>3114</v>
      </c>
      <c r="X358" t="s">
        <v>3115</v>
      </c>
      <c r="Y358" t="s">
        <v>3116</v>
      </c>
      <c r="Z358" t="s">
        <v>74</v>
      </c>
      <c r="AA358" t="s">
        <v>74</v>
      </c>
      <c r="AB358" t="s">
        <v>74</v>
      </c>
      <c r="AC358" t="s">
        <v>74</v>
      </c>
      <c r="AD358" t="s">
        <v>74</v>
      </c>
      <c r="AE358" t="s">
        <v>74</v>
      </c>
      <c r="AF358" t="s">
        <v>74</v>
      </c>
      <c r="AG358">
        <v>11</v>
      </c>
      <c r="AH358">
        <v>17</v>
      </c>
      <c r="AI358">
        <v>17</v>
      </c>
      <c r="AJ358">
        <v>0</v>
      </c>
      <c r="AK358">
        <v>4</v>
      </c>
      <c r="AL358" t="s">
        <v>360</v>
      </c>
      <c r="AM358" t="s">
        <v>361</v>
      </c>
      <c r="AN358" t="s">
        <v>2891</v>
      </c>
      <c r="AO358" t="s">
        <v>363</v>
      </c>
      <c r="AP358" t="s">
        <v>74</v>
      </c>
      <c r="AQ358" t="s">
        <v>74</v>
      </c>
      <c r="AR358" t="s">
        <v>357</v>
      </c>
      <c r="AS358" t="s">
        <v>364</v>
      </c>
      <c r="AT358" t="s">
        <v>3108</v>
      </c>
      <c r="AU358">
        <v>1989</v>
      </c>
      <c r="AV358">
        <v>341</v>
      </c>
      <c r="AW358">
        <v>6241</v>
      </c>
      <c r="AX358" t="s">
        <v>74</v>
      </c>
      <c r="AY358" t="s">
        <v>74</v>
      </c>
      <c r="AZ358" t="s">
        <v>74</v>
      </c>
      <c r="BA358" t="s">
        <v>74</v>
      </c>
      <c r="BB358">
        <v>426</v>
      </c>
      <c r="BC358">
        <v>427</v>
      </c>
      <c r="BD358" t="s">
        <v>74</v>
      </c>
      <c r="BE358" t="s">
        <v>3117</v>
      </c>
      <c r="BF358" t="str">
        <f>HYPERLINK("http://dx.doi.org/10.1038/341426a0","http://dx.doi.org/10.1038/341426a0")</f>
        <v>http://dx.doi.org/10.1038/341426a0</v>
      </c>
      <c r="BG358" t="s">
        <v>74</v>
      </c>
      <c r="BH358" t="s">
        <v>74</v>
      </c>
      <c r="BI358">
        <v>2</v>
      </c>
      <c r="BJ358" t="s">
        <v>366</v>
      </c>
      <c r="BK358" t="s">
        <v>92</v>
      </c>
      <c r="BL358" t="s">
        <v>367</v>
      </c>
      <c r="BM358" t="s">
        <v>3118</v>
      </c>
      <c r="BN358" t="s">
        <v>74</v>
      </c>
      <c r="BO358" t="s">
        <v>74</v>
      </c>
      <c r="BP358" t="s">
        <v>74</v>
      </c>
      <c r="BQ358" t="s">
        <v>74</v>
      </c>
      <c r="BR358" t="s">
        <v>95</v>
      </c>
      <c r="BS358" t="s">
        <v>3119</v>
      </c>
      <c r="BT358" t="str">
        <f>HYPERLINK("https%3A%2F%2Fwww.webofscience.com%2Fwos%2Fwoscc%2Ffull-record%2FWOS:A1989AT97600050","View Full Record in Web of Science")</f>
        <v>View Full Record in Web of Science</v>
      </c>
    </row>
    <row r="359" spans="1:72" x14ac:dyDescent="0.15">
      <c r="A359" t="s">
        <v>72</v>
      </c>
      <c r="B359" t="s">
        <v>3120</v>
      </c>
      <c r="C359" t="s">
        <v>74</v>
      </c>
      <c r="D359" t="s">
        <v>74</v>
      </c>
      <c r="E359" t="s">
        <v>74</v>
      </c>
      <c r="F359" t="s">
        <v>3120</v>
      </c>
      <c r="G359" t="s">
        <v>74</v>
      </c>
      <c r="H359" t="s">
        <v>74</v>
      </c>
      <c r="I359" t="s">
        <v>3121</v>
      </c>
      <c r="J359" t="s">
        <v>3122</v>
      </c>
      <c r="K359" t="s">
        <v>74</v>
      </c>
      <c r="L359" t="s">
        <v>74</v>
      </c>
      <c r="M359" t="s">
        <v>77</v>
      </c>
      <c r="N359" t="s">
        <v>1473</v>
      </c>
      <c r="O359" t="s">
        <v>74</v>
      </c>
      <c r="P359" t="s">
        <v>74</v>
      </c>
      <c r="Q359" t="s">
        <v>74</v>
      </c>
      <c r="R359" t="s">
        <v>74</v>
      </c>
      <c r="S359" t="s">
        <v>74</v>
      </c>
      <c r="T359" t="s">
        <v>74</v>
      </c>
      <c r="U359" t="s">
        <v>74</v>
      </c>
      <c r="V359" t="s">
        <v>74</v>
      </c>
      <c r="W359" t="s">
        <v>74</v>
      </c>
      <c r="X359" t="s">
        <v>74</v>
      </c>
      <c r="Y359" t="s">
        <v>3123</v>
      </c>
      <c r="Z359" t="s">
        <v>74</v>
      </c>
      <c r="AA359" t="s">
        <v>74</v>
      </c>
      <c r="AB359" t="s">
        <v>74</v>
      </c>
      <c r="AC359" t="s">
        <v>74</v>
      </c>
      <c r="AD359" t="s">
        <v>74</v>
      </c>
      <c r="AE359" t="s">
        <v>74</v>
      </c>
      <c r="AF359" t="s">
        <v>74</v>
      </c>
      <c r="AG359">
        <v>1</v>
      </c>
      <c r="AH359">
        <v>0</v>
      </c>
      <c r="AI359">
        <v>0</v>
      </c>
      <c r="AJ359">
        <v>0</v>
      </c>
      <c r="AK359">
        <v>0</v>
      </c>
      <c r="AL359" t="s">
        <v>1838</v>
      </c>
      <c r="AM359" t="s">
        <v>209</v>
      </c>
      <c r="AN359" t="s">
        <v>832</v>
      </c>
      <c r="AO359" t="s">
        <v>3124</v>
      </c>
      <c r="AP359" t="s">
        <v>74</v>
      </c>
      <c r="AQ359" t="s">
        <v>74</v>
      </c>
      <c r="AR359" t="s">
        <v>3125</v>
      </c>
      <c r="AS359" t="s">
        <v>3126</v>
      </c>
      <c r="AT359" t="s">
        <v>3127</v>
      </c>
      <c r="AU359">
        <v>1989</v>
      </c>
      <c r="AV359">
        <v>9</v>
      </c>
      <c r="AW359">
        <v>4</v>
      </c>
      <c r="AX359" t="s">
        <v>74</v>
      </c>
      <c r="AY359" t="s">
        <v>74</v>
      </c>
      <c r="AZ359" t="s">
        <v>74</v>
      </c>
      <c r="BA359" t="s">
        <v>74</v>
      </c>
      <c r="BB359">
        <v>307</v>
      </c>
      <c r="BC359">
        <v>308</v>
      </c>
      <c r="BD359" t="s">
        <v>74</v>
      </c>
      <c r="BE359" t="s">
        <v>3128</v>
      </c>
      <c r="BF359" t="str">
        <f>HYPERLINK("http://dx.doi.org/10.1016/0143-6228(89)90033-7","http://dx.doi.org/10.1016/0143-6228(89)90033-7")</f>
        <v>http://dx.doi.org/10.1016/0143-6228(89)90033-7</v>
      </c>
      <c r="BG359" t="s">
        <v>74</v>
      </c>
      <c r="BH359" t="s">
        <v>74</v>
      </c>
      <c r="BI359">
        <v>2</v>
      </c>
      <c r="BJ359" t="s">
        <v>2560</v>
      </c>
      <c r="BK359" t="s">
        <v>1462</v>
      </c>
      <c r="BL359" t="s">
        <v>2560</v>
      </c>
      <c r="BM359" t="s">
        <v>3129</v>
      </c>
      <c r="BN359" t="s">
        <v>74</v>
      </c>
      <c r="BO359" t="s">
        <v>74</v>
      </c>
      <c r="BP359" t="s">
        <v>74</v>
      </c>
      <c r="BQ359" t="s">
        <v>74</v>
      </c>
      <c r="BR359" t="s">
        <v>95</v>
      </c>
      <c r="BS359" t="s">
        <v>3130</v>
      </c>
      <c r="BT359" t="str">
        <f>HYPERLINK("https%3A%2F%2Fwww.webofscience.com%2Fwos%2Fwoscc%2Ffull-record%2FWOS:A1989AV31000009","View Full Record in Web of Science")</f>
        <v>View Full Record in Web of Science</v>
      </c>
    </row>
    <row r="360" spans="1:72" x14ac:dyDescent="0.15">
      <c r="A360" t="s">
        <v>72</v>
      </c>
      <c r="B360" t="s">
        <v>3131</v>
      </c>
      <c r="C360" t="s">
        <v>74</v>
      </c>
      <c r="D360" t="s">
        <v>74</v>
      </c>
      <c r="E360" t="s">
        <v>74</v>
      </c>
      <c r="F360" t="s">
        <v>3131</v>
      </c>
      <c r="G360" t="s">
        <v>74</v>
      </c>
      <c r="H360" t="s">
        <v>74</v>
      </c>
      <c r="I360" t="s">
        <v>3132</v>
      </c>
      <c r="J360" t="s">
        <v>3133</v>
      </c>
      <c r="K360" t="s">
        <v>74</v>
      </c>
      <c r="L360" t="s">
        <v>74</v>
      </c>
      <c r="M360" t="s">
        <v>77</v>
      </c>
      <c r="N360" t="s">
        <v>414</v>
      </c>
      <c r="O360" t="s">
        <v>74</v>
      </c>
      <c r="P360" t="s">
        <v>74</v>
      </c>
      <c r="Q360" t="s">
        <v>74</v>
      </c>
      <c r="R360" t="s">
        <v>74</v>
      </c>
      <c r="S360" t="s">
        <v>74</v>
      </c>
      <c r="T360" t="s">
        <v>74</v>
      </c>
      <c r="U360" t="s">
        <v>74</v>
      </c>
      <c r="V360" t="s">
        <v>74</v>
      </c>
      <c r="W360" t="s">
        <v>74</v>
      </c>
      <c r="X360" t="s">
        <v>74</v>
      </c>
      <c r="Y360" t="s">
        <v>3134</v>
      </c>
      <c r="Z360" t="s">
        <v>74</v>
      </c>
      <c r="AA360" t="s">
        <v>74</v>
      </c>
      <c r="AB360" t="s">
        <v>74</v>
      </c>
      <c r="AC360" t="s">
        <v>74</v>
      </c>
      <c r="AD360" t="s">
        <v>74</v>
      </c>
      <c r="AE360" t="s">
        <v>74</v>
      </c>
      <c r="AF360" t="s">
        <v>74</v>
      </c>
      <c r="AG360">
        <v>20</v>
      </c>
      <c r="AH360">
        <v>9</v>
      </c>
      <c r="AI360">
        <v>10</v>
      </c>
      <c r="AJ360">
        <v>1</v>
      </c>
      <c r="AK360">
        <v>10</v>
      </c>
      <c r="AL360" t="s">
        <v>2568</v>
      </c>
      <c r="AM360" t="s">
        <v>940</v>
      </c>
      <c r="AN360" t="s">
        <v>2569</v>
      </c>
      <c r="AO360" t="s">
        <v>3135</v>
      </c>
      <c r="AP360" t="s">
        <v>74</v>
      </c>
      <c r="AQ360" t="s">
        <v>74</v>
      </c>
      <c r="AR360" t="s">
        <v>3136</v>
      </c>
      <c r="AS360" t="s">
        <v>3137</v>
      </c>
      <c r="AT360" t="s">
        <v>3127</v>
      </c>
      <c r="AU360">
        <v>1989</v>
      </c>
      <c r="AV360">
        <v>67</v>
      </c>
      <c r="AW360">
        <v>10</v>
      </c>
      <c r="AX360" t="s">
        <v>74</v>
      </c>
      <c r="AY360" t="s">
        <v>74</v>
      </c>
      <c r="AZ360" t="s">
        <v>74</v>
      </c>
      <c r="BA360" t="s">
        <v>74</v>
      </c>
      <c r="BB360">
        <v>2602</v>
      </c>
      <c r="BC360">
        <v>2604</v>
      </c>
      <c r="BD360" t="s">
        <v>74</v>
      </c>
      <c r="BE360" t="s">
        <v>3138</v>
      </c>
      <c r="BF360" t="str">
        <f>HYPERLINK("http://dx.doi.org/10.1139/z89-367","http://dx.doi.org/10.1139/z89-367")</f>
        <v>http://dx.doi.org/10.1139/z89-367</v>
      </c>
      <c r="BG360" t="s">
        <v>74</v>
      </c>
      <c r="BH360" t="s">
        <v>74</v>
      </c>
      <c r="BI360">
        <v>3</v>
      </c>
      <c r="BJ360" t="s">
        <v>423</v>
      </c>
      <c r="BK360" t="s">
        <v>92</v>
      </c>
      <c r="BL360" t="s">
        <v>423</v>
      </c>
      <c r="BM360" t="s">
        <v>3139</v>
      </c>
      <c r="BN360" t="s">
        <v>74</v>
      </c>
      <c r="BO360" t="s">
        <v>74</v>
      </c>
      <c r="BP360" t="s">
        <v>74</v>
      </c>
      <c r="BQ360" t="s">
        <v>74</v>
      </c>
      <c r="BR360" t="s">
        <v>95</v>
      </c>
      <c r="BS360" t="s">
        <v>3140</v>
      </c>
      <c r="BT360" t="str">
        <f>HYPERLINK("https%3A%2F%2Fwww.webofscience.com%2Fwos%2Fwoscc%2Ffull-record%2FWOS:A1989AT87600037","View Full Record in Web of Science")</f>
        <v>View Full Record in Web of Science</v>
      </c>
    </row>
    <row r="361" spans="1:72" x14ac:dyDescent="0.15">
      <c r="A361" t="s">
        <v>72</v>
      </c>
      <c r="B361" t="s">
        <v>3141</v>
      </c>
      <c r="C361" t="s">
        <v>74</v>
      </c>
      <c r="D361" t="s">
        <v>74</v>
      </c>
      <c r="E361" t="s">
        <v>74</v>
      </c>
      <c r="F361" t="s">
        <v>3141</v>
      </c>
      <c r="G361" t="s">
        <v>74</v>
      </c>
      <c r="H361" t="s">
        <v>74</v>
      </c>
      <c r="I361" t="s">
        <v>3142</v>
      </c>
      <c r="J361" t="s">
        <v>3143</v>
      </c>
      <c r="K361" t="s">
        <v>74</v>
      </c>
      <c r="L361" t="s">
        <v>74</v>
      </c>
      <c r="M361" t="s">
        <v>77</v>
      </c>
      <c r="N361" t="s">
        <v>1473</v>
      </c>
      <c r="O361" t="s">
        <v>74</v>
      </c>
      <c r="P361" t="s">
        <v>74</v>
      </c>
      <c r="Q361" t="s">
        <v>74</v>
      </c>
      <c r="R361" t="s">
        <v>74</v>
      </c>
      <c r="S361" t="s">
        <v>74</v>
      </c>
      <c r="T361" t="s">
        <v>74</v>
      </c>
      <c r="U361" t="s">
        <v>74</v>
      </c>
      <c r="V361" t="s">
        <v>74</v>
      </c>
      <c r="W361" t="s">
        <v>74</v>
      </c>
      <c r="X361" t="s">
        <v>74</v>
      </c>
      <c r="Y361" t="s">
        <v>3144</v>
      </c>
      <c r="Z361" t="s">
        <v>74</v>
      </c>
      <c r="AA361" t="s">
        <v>74</v>
      </c>
      <c r="AB361" t="s">
        <v>74</v>
      </c>
      <c r="AC361" t="s">
        <v>74</v>
      </c>
      <c r="AD361" t="s">
        <v>74</v>
      </c>
      <c r="AE361" t="s">
        <v>74</v>
      </c>
      <c r="AF361" t="s">
        <v>74</v>
      </c>
      <c r="AG361">
        <v>1</v>
      </c>
      <c r="AH361">
        <v>0</v>
      </c>
      <c r="AI361">
        <v>0</v>
      </c>
      <c r="AJ361">
        <v>0</v>
      </c>
      <c r="AK361">
        <v>0</v>
      </c>
      <c r="AL361" t="s">
        <v>1913</v>
      </c>
      <c r="AM361" t="s">
        <v>361</v>
      </c>
      <c r="AN361" t="s">
        <v>3145</v>
      </c>
      <c r="AO361" t="s">
        <v>3146</v>
      </c>
      <c r="AP361" t="s">
        <v>74</v>
      </c>
      <c r="AQ361" t="s">
        <v>74</v>
      </c>
      <c r="AR361" t="s">
        <v>3143</v>
      </c>
      <c r="AS361" t="s">
        <v>3147</v>
      </c>
      <c r="AT361" t="s">
        <v>3127</v>
      </c>
      <c r="AU361">
        <v>1989</v>
      </c>
      <c r="AV361">
        <v>32</v>
      </c>
      <c r="AW361">
        <v>10</v>
      </c>
      <c r="AX361" t="s">
        <v>74</v>
      </c>
      <c r="AY361" t="s">
        <v>74</v>
      </c>
      <c r="AZ361" t="s">
        <v>74</v>
      </c>
      <c r="BA361" t="s">
        <v>74</v>
      </c>
      <c r="BB361">
        <v>1254</v>
      </c>
      <c r="BC361">
        <v>1255</v>
      </c>
      <c r="BD361" t="s">
        <v>74</v>
      </c>
      <c r="BE361" t="s">
        <v>3148</v>
      </c>
      <c r="BF361" t="str">
        <f>HYPERLINK("http://dx.doi.org/10.1080/00140138908966899","http://dx.doi.org/10.1080/00140138908966899")</f>
        <v>http://dx.doi.org/10.1080/00140138908966899</v>
      </c>
      <c r="BG361" t="s">
        <v>74</v>
      </c>
      <c r="BH361" t="s">
        <v>74</v>
      </c>
      <c r="BI361">
        <v>2</v>
      </c>
      <c r="BJ361" t="s">
        <v>3149</v>
      </c>
      <c r="BK361" t="s">
        <v>3150</v>
      </c>
      <c r="BL361" t="s">
        <v>3151</v>
      </c>
      <c r="BM361" t="s">
        <v>3152</v>
      </c>
      <c r="BN361" t="s">
        <v>74</v>
      </c>
      <c r="BO361" t="s">
        <v>74</v>
      </c>
      <c r="BP361" t="s">
        <v>74</v>
      </c>
      <c r="BQ361" t="s">
        <v>74</v>
      </c>
      <c r="BR361" t="s">
        <v>95</v>
      </c>
      <c r="BS361" t="s">
        <v>3153</v>
      </c>
      <c r="BT361" t="str">
        <f>HYPERLINK("https%3A%2F%2Fwww.webofscience.com%2Fwos%2Fwoscc%2Ffull-record%2FWOS:A1989CD90900014","View Full Record in Web of Science")</f>
        <v>View Full Record in Web of Science</v>
      </c>
    </row>
    <row r="362" spans="1:72" x14ac:dyDescent="0.15">
      <c r="A362" t="s">
        <v>72</v>
      </c>
      <c r="B362" t="s">
        <v>3154</v>
      </c>
      <c r="C362" t="s">
        <v>74</v>
      </c>
      <c r="D362" t="s">
        <v>74</v>
      </c>
      <c r="E362" t="s">
        <v>74</v>
      </c>
      <c r="F362" t="s">
        <v>3154</v>
      </c>
      <c r="G362" t="s">
        <v>74</v>
      </c>
      <c r="H362" t="s">
        <v>74</v>
      </c>
      <c r="I362" t="s">
        <v>3155</v>
      </c>
      <c r="J362" t="s">
        <v>76</v>
      </c>
      <c r="K362" t="s">
        <v>74</v>
      </c>
      <c r="L362" t="s">
        <v>74</v>
      </c>
      <c r="M362" t="s">
        <v>77</v>
      </c>
      <c r="N362" t="s">
        <v>78</v>
      </c>
      <c r="O362" t="s">
        <v>74</v>
      </c>
      <c r="P362" t="s">
        <v>74</v>
      </c>
      <c r="Q362" t="s">
        <v>74</v>
      </c>
      <c r="R362" t="s">
        <v>74</v>
      </c>
      <c r="S362" t="s">
        <v>74</v>
      </c>
      <c r="T362" t="s">
        <v>74</v>
      </c>
      <c r="U362" t="s">
        <v>74</v>
      </c>
      <c r="V362" t="s">
        <v>74</v>
      </c>
      <c r="W362" t="s">
        <v>74</v>
      </c>
      <c r="X362" t="s">
        <v>74</v>
      </c>
      <c r="Y362" t="s">
        <v>3156</v>
      </c>
      <c r="Z362" t="s">
        <v>74</v>
      </c>
      <c r="AA362" t="s">
        <v>3157</v>
      </c>
      <c r="AB362" t="s">
        <v>3158</v>
      </c>
      <c r="AC362" t="s">
        <v>74</v>
      </c>
      <c r="AD362" t="s">
        <v>74</v>
      </c>
      <c r="AE362" t="s">
        <v>74</v>
      </c>
      <c r="AF362" t="s">
        <v>74</v>
      </c>
      <c r="AG362">
        <v>25</v>
      </c>
      <c r="AH362">
        <v>42</v>
      </c>
      <c r="AI362">
        <v>48</v>
      </c>
      <c r="AJ362">
        <v>0</v>
      </c>
      <c r="AK362">
        <v>6</v>
      </c>
      <c r="AL362" t="s">
        <v>82</v>
      </c>
      <c r="AM362" t="s">
        <v>83</v>
      </c>
      <c r="AN362" t="s">
        <v>84</v>
      </c>
      <c r="AO362" t="s">
        <v>85</v>
      </c>
      <c r="AP362" t="s">
        <v>74</v>
      </c>
      <c r="AQ362" t="s">
        <v>74</v>
      </c>
      <c r="AR362" t="s">
        <v>86</v>
      </c>
      <c r="AS362" t="s">
        <v>87</v>
      </c>
      <c r="AT362" t="s">
        <v>3127</v>
      </c>
      <c r="AU362">
        <v>1989</v>
      </c>
      <c r="AV362">
        <v>16</v>
      </c>
      <c r="AW362">
        <v>10</v>
      </c>
      <c r="AX362" t="s">
        <v>74</v>
      </c>
      <c r="AY362" t="s">
        <v>74</v>
      </c>
      <c r="AZ362" t="s">
        <v>74</v>
      </c>
      <c r="BA362" t="s">
        <v>74</v>
      </c>
      <c r="BB362">
        <v>1177</v>
      </c>
      <c r="BC362">
        <v>1180</v>
      </c>
      <c r="BD362" t="s">
        <v>74</v>
      </c>
      <c r="BE362" t="s">
        <v>3159</v>
      </c>
      <c r="BF362" t="str">
        <f>HYPERLINK("http://dx.doi.org/10.1029/GL016i010p01177","http://dx.doi.org/10.1029/GL016i010p01177")</f>
        <v>http://dx.doi.org/10.1029/GL016i010p01177</v>
      </c>
      <c r="BG362" t="s">
        <v>74</v>
      </c>
      <c r="BH362" t="s">
        <v>74</v>
      </c>
      <c r="BI362">
        <v>4</v>
      </c>
      <c r="BJ362" t="s">
        <v>91</v>
      </c>
      <c r="BK362" t="s">
        <v>92</v>
      </c>
      <c r="BL362" t="s">
        <v>93</v>
      </c>
      <c r="BM362" t="s">
        <v>3160</v>
      </c>
      <c r="BN362" t="s">
        <v>74</v>
      </c>
      <c r="BO362" t="s">
        <v>1386</v>
      </c>
      <c r="BP362" t="s">
        <v>74</v>
      </c>
      <c r="BQ362" t="s">
        <v>74</v>
      </c>
      <c r="BR362" t="s">
        <v>95</v>
      </c>
      <c r="BS362" t="s">
        <v>3161</v>
      </c>
      <c r="BT362" t="str">
        <f>HYPERLINK("https%3A%2F%2Fwww.webofscience.com%2Fwos%2Fwoscc%2Ffull-record%2FWOS:A1989AU88200025","View Full Record in Web of Science")</f>
        <v>View Full Record in Web of Science</v>
      </c>
    </row>
    <row r="363" spans="1:72" x14ac:dyDescent="0.15">
      <c r="A363" t="s">
        <v>72</v>
      </c>
      <c r="B363" t="s">
        <v>3162</v>
      </c>
      <c r="C363" t="s">
        <v>74</v>
      </c>
      <c r="D363" t="s">
        <v>74</v>
      </c>
      <c r="E363" t="s">
        <v>74</v>
      </c>
      <c r="F363" t="s">
        <v>3162</v>
      </c>
      <c r="G363" t="s">
        <v>74</v>
      </c>
      <c r="H363" t="s">
        <v>74</v>
      </c>
      <c r="I363" t="s">
        <v>3163</v>
      </c>
      <c r="J363" t="s">
        <v>170</v>
      </c>
      <c r="K363" t="s">
        <v>74</v>
      </c>
      <c r="L363" t="s">
        <v>74</v>
      </c>
      <c r="M363" t="s">
        <v>171</v>
      </c>
      <c r="N363" t="s">
        <v>78</v>
      </c>
      <c r="O363" t="s">
        <v>74</v>
      </c>
      <c r="P363" t="s">
        <v>74</v>
      </c>
      <c r="Q363" t="s">
        <v>74</v>
      </c>
      <c r="R363" t="s">
        <v>74</v>
      </c>
      <c r="S363" t="s">
        <v>74</v>
      </c>
      <c r="T363" t="s">
        <v>74</v>
      </c>
      <c r="U363" t="s">
        <v>74</v>
      </c>
      <c r="V363" t="s">
        <v>74</v>
      </c>
      <c r="W363" t="s">
        <v>74</v>
      </c>
      <c r="X363" t="s">
        <v>74</v>
      </c>
      <c r="Y363" t="s">
        <v>3164</v>
      </c>
      <c r="Z363" t="s">
        <v>74</v>
      </c>
      <c r="AA363" t="s">
        <v>74</v>
      </c>
      <c r="AB363" t="s">
        <v>74</v>
      </c>
      <c r="AC363" t="s">
        <v>74</v>
      </c>
      <c r="AD363" t="s">
        <v>74</v>
      </c>
      <c r="AE363" t="s">
        <v>74</v>
      </c>
      <c r="AF363" t="s">
        <v>74</v>
      </c>
      <c r="AG363">
        <v>19</v>
      </c>
      <c r="AH363">
        <v>0</v>
      </c>
      <c r="AI363">
        <v>0</v>
      </c>
      <c r="AJ363">
        <v>0</v>
      </c>
      <c r="AK363">
        <v>0</v>
      </c>
      <c r="AL363" t="s">
        <v>173</v>
      </c>
      <c r="AM363" t="s">
        <v>174</v>
      </c>
      <c r="AN363" t="s">
        <v>175</v>
      </c>
      <c r="AO363" t="s">
        <v>176</v>
      </c>
      <c r="AP363" t="s">
        <v>74</v>
      </c>
      <c r="AQ363" t="s">
        <v>74</v>
      </c>
      <c r="AR363" t="s">
        <v>177</v>
      </c>
      <c r="AS363" t="s">
        <v>74</v>
      </c>
      <c r="AT363" t="s">
        <v>3127</v>
      </c>
      <c r="AU363">
        <v>1989</v>
      </c>
      <c r="AV363">
        <v>25</v>
      </c>
      <c r="AW363">
        <v>10</v>
      </c>
      <c r="AX363" t="s">
        <v>74</v>
      </c>
      <c r="AY363" t="s">
        <v>74</v>
      </c>
      <c r="AZ363" t="s">
        <v>74</v>
      </c>
      <c r="BA363" t="s">
        <v>74</v>
      </c>
      <c r="BB363">
        <v>1056</v>
      </c>
      <c r="BC363">
        <v>1063</v>
      </c>
      <c r="BD363" t="s">
        <v>74</v>
      </c>
      <c r="BE363" t="s">
        <v>74</v>
      </c>
      <c r="BF363" t="s">
        <v>74</v>
      </c>
      <c r="BG363" t="s">
        <v>74</v>
      </c>
      <c r="BH363" t="s">
        <v>74</v>
      </c>
      <c r="BI363">
        <v>8</v>
      </c>
      <c r="BJ363" t="s">
        <v>178</v>
      </c>
      <c r="BK363" t="s">
        <v>92</v>
      </c>
      <c r="BL363" t="s">
        <v>178</v>
      </c>
      <c r="BM363" t="s">
        <v>3165</v>
      </c>
      <c r="BN363" t="s">
        <v>74</v>
      </c>
      <c r="BO363" t="s">
        <v>74</v>
      </c>
      <c r="BP363" t="s">
        <v>74</v>
      </c>
      <c r="BQ363" t="s">
        <v>74</v>
      </c>
      <c r="BR363" t="s">
        <v>95</v>
      </c>
      <c r="BS363" t="s">
        <v>3166</v>
      </c>
      <c r="BT363" t="str">
        <f>HYPERLINK("https%3A%2F%2Fwww.webofscience.com%2Fwos%2Fwoscc%2Ffull-record%2FWOS:A1989AY20900007","View Full Record in Web of Science")</f>
        <v>View Full Record in Web of Science</v>
      </c>
    </row>
    <row r="364" spans="1:72" x14ac:dyDescent="0.15">
      <c r="A364" t="s">
        <v>72</v>
      </c>
      <c r="B364" t="s">
        <v>3167</v>
      </c>
      <c r="C364" t="s">
        <v>74</v>
      </c>
      <c r="D364" t="s">
        <v>74</v>
      </c>
      <c r="E364" t="s">
        <v>74</v>
      </c>
      <c r="F364" t="s">
        <v>3167</v>
      </c>
      <c r="G364" t="s">
        <v>74</v>
      </c>
      <c r="H364" t="s">
        <v>74</v>
      </c>
      <c r="I364" t="s">
        <v>3168</v>
      </c>
      <c r="J364" t="s">
        <v>3169</v>
      </c>
      <c r="K364" t="s">
        <v>74</v>
      </c>
      <c r="L364" t="s">
        <v>74</v>
      </c>
      <c r="M364" t="s">
        <v>77</v>
      </c>
      <c r="N364" t="s">
        <v>78</v>
      </c>
      <c r="O364" t="s">
        <v>74</v>
      </c>
      <c r="P364" t="s">
        <v>74</v>
      </c>
      <c r="Q364" t="s">
        <v>74</v>
      </c>
      <c r="R364" t="s">
        <v>74</v>
      </c>
      <c r="S364" t="s">
        <v>74</v>
      </c>
      <c r="T364" t="s">
        <v>74</v>
      </c>
      <c r="U364" t="s">
        <v>74</v>
      </c>
      <c r="V364" t="s">
        <v>74</v>
      </c>
      <c r="W364" t="s">
        <v>74</v>
      </c>
      <c r="X364" t="s">
        <v>74</v>
      </c>
      <c r="Y364" t="s">
        <v>3170</v>
      </c>
      <c r="Z364" t="s">
        <v>74</v>
      </c>
      <c r="AA364" t="s">
        <v>74</v>
      </c>
      <c r="AB364" t="s">
        <v>74</v>
      </c>
      <c r="AC364" t="s">
        <v>74</v>
      </c>
      <c r="AD364" t="s">
        <v>74</v>
      </c>
      <c r="AE364" t="s">
        <v>74</v>
      </c>
      <c r="AF364" t="s">
        <v>74</v>
      </c>
      <c r="AG364">
        <v>0</v>
      </c>
      <c r="AH364">
        <v>29</v>
      </c>
      <c r="AI364">
        <v>29</v>
      </c>
      <c r="AJ364">
        <v>0</v>
      </c>
      <c r="AK364">
        <v>2</v>
      </c>
      <c r="AL364" t="s">
        <v>188</v>
      </c>
      <c r="AM364" t="s">
        <v>189</v>
      </c>
      <c r="AN364" t="s">
        <v>3171</v>
      </c>
      <c r="AO364" t="s">
        <v>3172</v>
      </c>
      <c r="AP364" t="s">
        <v>74</v>
      </c>
      <c r="AQ364" t="s">
        <v>74</v>
      </c>
      <c r="AR364" t="s">
        <v>3173</v>
      </c>
      <c r="AS364" t="s">
        <v>3174</v>
      </c>
      <c r="AT364" t="s">
        <v>3127</v>
      </c>
      <c r="AU364">
        <v>1989</v>
      </c>
      <c r="AV364">
        <v>2</v>
      </c>
      <c r="AW364">
        <v>10</v>
      </c>
      <c r="AX364" t="s">
        <v>74</v>
      </c>
      <c r="AY364" t="s">
        <v>74</v>
      </c>
      <c r="AZ364" t="s">
        <v>74</v>
      </c>
      <c r="BA364" t="s">
        <v>74</v>
      </c>
      <c r="BB364">
        <v>1164</v>
      </c>
      <c r="BC364">
        <v>1172</v>
      </c>
      <c r="BD364" t="s">
        <v>74</v>
      </c>
      <c r="BE364" t="s">
        <v>3175</v>
      </c>
      <c r="BF364" t="str">
        <f>HYPERLINK("http://dx.doi.org/10.1175/1520-0442(1989)002&lt;1164:ASTTS&gt;2.0.CO;2","http://dx.doi.org/10.1175/1520-0442(1989)002&lt;1164:ASTTS&gt;2.0.CO;2")</f>
        <v>http://dx.doi.org/10.1175/1520-0442(1989)002&lt;1164:ASTTS&gt;2.0.CO;2</v>
      </c>
      <c r="BG364" t="s">
        <v>74</v>
      </c>
      <c r="BH364" t="s">
        <v>74</v>
      </c>
      <c r="BI364">
        <v>9</v>
      </c>
      <c r="BJ364" t="s">
        <v>330</v>
      </c>
      <c r="BK364" t="s">
        <v>92</v>
      </c>
      <c r="BL364" t="s">
        <v>330</v>
      </c>
      <c r="BM364" t="s">
        <v>3176</v>
      </c>
      <c r="BN364" t="s">
        <v>74</v>
      </c>
      <c r="BO364" t="s">
        <v>261</v>
      </c>
      <c r="BP364" t="s">
        <v>74</v>
      </c>
      <c r="BQ364" t="s">
        <v>74</v>
      </c>
      <c r="BR364" t="s">
        <v>95</v>
      </c>
      <c r="BS364" t="s">
        <v>3177</v>
      </c>
      <c r="BT364" t="str">
        <f>HYPERLINK("https%3A%2F%2Fwww.webofscience.com%2Fwos%2Fwoscc%2Ffull-record%2FWOS:A1989AY46900003","View Full Record in Web of Science")</f>
        <v>View Full Record in Web of Science</v>
      </c>
    </row>
    <row r="365" spans="1:72" x14ac:dyDescent="0.15">
      <c r="A365" t="s">
        <v>72</v>
      </c>
      <c r="B365" t="s">
        <v>3178</v>
      </c>
      <c r="C365" t="s">
        <v>74</v>
      </c>
      <c r="D365" t="s">
        <v>74</v>
      </c>
      <c r="E365" t="s">
        <v>74</v>
      </c>
      <c r="F365" t="s">
        <v>3178</v>
      </c>
      <c r="G365" t="s">
        <v>74</v>
      </c>
      <c r="H365" t="s">
        <v>74</v>
      </c>
      <c r="I365" t="s">
        <v>3179</v>
      </c>
      <c r="J365" t="s">
        <v>3180</v>
      </c>
      <c r="K365" t="s">
        <v>74</v>
      </c>
      <c r="L365" t="s">
        <v>74</v>
      </c>
      <c r="M365" t="s">
        <v>77</v>
      </c>
      <c r="N365" t="s">
        <v>78</v>
      </c>
      <c r="O365" t="s">
        <v>74</v>
      </c>
      <c r="P365" t="s">
        <v>74</v>
      </c>
      <c r="Q365" t="s">
        <v>74</v>
      </c>
      <c r="R365" t="s">
        <v>74</v>
      </c>
      <c r="S365" t="s">
        <v>74</v>
      </c>
      <c r="T365" t="s">
        <v>74</v>
      </c>
      <c r="U365" t="s">
        <v>74</v>
      </c>
      <c r="V365" t="s">
        <v>74</v>
      </c>
      <c r="W365" t="s">
        <v>74</v>
      </c>
      <c r="X365" t="s">
        <v>74</v>
      </c>
      <c r="Y365" t="s">
        <v>3181</v>
      </c>
      <c r="Z365" t="s">
        <v>74</v>
      </c>
      <c r="AA365" t="s">
        <v>74</v>
      </c>
      <c r="AB365" t="s">
        <v>74</v>
      </c>
      <c r="AC365" t="s">
        <v>74</v>
      </c>
      <c r="AD365" t="s">
        <v>74</v>
      </c>
      <c r="AE365" t="s">
        <v>74</v>
      </c>
      <c r="AF365" t="s">
        <v>74</v>
      </c>
      <c r="AG365">
        <v>0</v>
      </c>
      <c r="AH365">
        <v>16</v>
      </c>
      <c r="AI365">
        <v>19</v>
      </c>
      <c r="AJ365">
        <v>0</v>
      </c>
      <c r="AK365">
        <v>0</v>
      </c>
      <c r="AL365" t="s">
        <v>3182</v>
      </c>
      <c r="AM365" t="s">
        <v>1210</v>
      </c>
      <c r="AN365" t="s">
        <v>3183</v>
      </c>
      <c r="AO365" t="s">
        <v>3184</v>
      </c>
      <c r="AP365" t="s">
        <v>3185</v>
      </c>
      <c r="AQ365" t="s">
        <v>74</v>
      </c>
      <c r="AR365" t="s">
        <v>3186</v>
      </c>
      <c r="AS365" t="s">
        <v>3187</v>
      </c>
      <c r="AT365" t="s">
        <v>3127</v>
      </c>
      <c r="AU365">
        <v>1989</v>
      </c>
      <c r="AV365">
        <v>67</v>
      </c>
      <c r="AW365">
        <v>5</v>
      </c>
      <c r="AX365" t="s">
        <v>74</v>
      </c>
      <c r="AY365" t="s">
        <v>74</v>
      </c>
      <c r="AZ365" t="s">
        <v>74</v>
      </c>
      <c r="BA365" t="s">
        <v>74</v>
      </c>
      <c r="BB365">
        <v>889</v>
      </c>
      <c r="BC365">
        <v>906</v>
      </c>
      <c r="BD365" t="s">
        <v>74</v>
      </c>
      <c r="BE365" t="s">
        <v>3188</v>
      </c>
      <c r="BF365" t="str">
        <f>HYPERLINK("http://dx.doi.org/10.2151/jmsj1965.67.5_889","http://dx.doi.org/10.2151/jmsj1965.67.5_889")</f>
        <v>http://dx.doi.org/10.2151/jmsj1965.67.5_889</v>
      </c>
      <c r="BG365" t="s">
        <v>74</v>
      </c>
      <c r="BH365" t="s">
        <v>74</v>
      </c>
      <c r="BI365">
        <v>18</v>
      </c>
      <c r="BJ365" t="s">
        <v>330</v>
      </c>
      <c r="BK365" t="s">
        <v>92</v>
      </c>
      <c r="BL365" t="s">
        <v>330</v>
      </c>
      <c r="BM365" t="s">
        <v>3189</v>
      </c>
      <c r="BN365" t="s">
        <v>74</v>
      </c>
      <c r="BO365" t="s">
        <v>261</v>
      </c>
      <c r="BP365" t="s">
        <v>74</v>
      </c>
      <c r="BQ365" t="s">
        <v>74</v>
      </c>
      <c r="BR365" t="s">
        <v>95</v>
      </c>
      <c r="BS365" t="s">
        <v>3190</v>
      </c>
      <c r="BT365" t="str">
        <f>HYPERLINK("https%3A%2F%2Fwww.webofscience.com%2Fwos%2Fwoscc%2Ffull-record%2FWOS:A1989CJ76000014","View Full Record in Web of Science")</f>
        <v>View Full Record in Web of Science</v>
      </c>
    </row>
    <row r="366" spans="1:72" x14ac:dyDescent="0.15">
      <c r="A366" t="s">
        <v>72</v>
      </c>
      <c r="B366" t="s">
        <v>3191</v>
      </c>
      <c r="C366" t="s">
        <v>74</v>
      </c>
      <c r="D366" t="s">
        <v>74</v>
      </c>
      <c r="E366" t="s">
        <v>74</v>
      </c>
      <c r="F366" t="s">
        <v>3191</v>
      </c>
      <c r="G366" t="s">
        <v>74</v>
      </c>
      <c r="H366" t="s">
        <v>74</v>
      </c>
      <c r="I366" t="s">
        <v>3192</v>
      </c>
      <c r="J366" t="s">
        <v>3193</v>
      </c>
      <c r="K366" t="s">
        <v>74</v>
      </c>
      <c r="L366" t="s">
        <v>74</v>
      </c>
      <c r="M366" t="s">
        <v>77</v>
      </c>
      <c r="N366" t="s">
        <v>78</v>
      </c>
      <c r="O366" t="s">
        <v>74</v>
      </c>
      <c r="P366" t="s">
        <v>74</v>
      </c>
      <c r="Q366" t="s">
        <v>74</v>
      </c>
      <c r="R366" t="s">
        <v>74</v>
      </c>
      <c r="S366" t="s">
        <v>74</v>
      </c>
      <c r="T366" t="s">
        <v>74</v>
      </c>
      <c r="U366" t="s">
        <v>74</v>
      </c>
      <c r="V366" t="s">
        <v>74</v>
      </c>
      <c r="W366" t="s">
        <v>3194</v>
      </c>
      <c r="X366" t="s">
        <v>1514</v>
      </c>
      <c r="Y366" t="s">
        <v>74</v>
      </c>
      <c r="Z366" t="s">
        <v>74</v>
      </c>
      <c r="AA366" t="s">
        <v>3195</v>
      </c>
      <c r="AB366" t="s">
        <v>3196</v>
      </c>
      <c r="AC366" t="s">
        <v>74</v>
      </c>
      <c r="AD366" t="s">
        <v>74</v>
      </c>
      <c r="AE366" t="s">
        <v>74</v>
      </c>
      <c r="AF366" t="s">
        <v>74</v>
      </c>
      <c r="AG366">
        <v>20</v>
      </c>
      <c r="AH366">
        <v>25</v>
      </c>
      <c r="AI366">
        <v>25</v>
      </c>
      <c r="AJ366">
        <v>0</v>
      </c>
      <c r="AK366">
        <v>5</v>
      </c>
      <c r="AL366" t="s">
        <v>3197</v>
      </c>
      <c r="AM366" t="s">
        <v>298</v>
      </c>
      <c r="AN366" t="s">
        <v>3198</v>
      </c>
      <c r="AO366" t="s">
        <v>3199</v>
      </c>
      <c r="AP366" t="s">
        <v>74</v>
      </c>
      <c r="AQ366" t="s">
        <v>74</v>
      </c>
      <c r="AR366" t="s">
        <v>3200</v>
      </c>
      <c r="AS366" t="s">
        <v>3201</v>
      </c>
      <c r="AT366" t="s">
        <v>3127</v>
      </c>
      <c r="AU366">
        <v>1989</v>
      </c>
      <c r="AV366">
        <v>25</v>
      </c>
      <c r="AW366">
        <v>4</v>
      </c>
      <c r="AX366" t="s">
        <v>74</v>
      </c>
      <c r="AY366" t="s">
        <v>74</v>
      </c>
      <c r="AZ366" t="s">
        <v>74</v>
      </c>
      <c r="BA366" t="s">
        <v>74</v>
      </c>
      <c r="BB366">
        <v>586</v>
      </c>
      <c r="BC366">
        <v>590</v>
      </c>
      <c r="BD366" t="s">
        <v>74</v>
      </c>
      <c r="BE366" t="s">
        <v>3202</v>
      </c>
      <c r="BF366" t="str">
        <f>HYPERLINK("http://dx.doi.org/10.7589/0090-3558-25.4.586","http://dx.doi.org/10.7589/0090-3558-25.4.586")</f>
        <v>http://dx.doi.org/10.7589/0090-3558-25.4.586</v>
      </c>
      <c r="BG366" t="s">
        <v>74</v>
      </c>
      <c r="BH366" t="s">
        <v>74</v>
      </c>
      <c r="BI366">
        <v>5</v>
      </c>
      <c r="BJ366" t="s">
        <v>566</v>
      </c>
      <c r="BK366" t="s">
        <v>92</v>
      </c>
      <c r="BL366" t="s">
        <v>566</v>
      </c>
      <c r="BM366" t="s">
        <v>3203</v>
      </c>
      <c r="BN366">
        <v>2810559</v>
      </c>
      <c r="BO366" t="s">
        <v>261</v>
      </c>
      <c r="BP366" t="s">
        <v>74</v>
      </c>
      <c r="BQ366" t="s">
        <v>74</v>
      </c>
      <c r="BR366" t="s">
        <v>95</v>
      </c>
      <c r="BS366" t="s">
        <v>3204</v>
      </c>
      <c r="BT366" t="str">
        <f>HYPERLINK("https%3A%2F%2Fwww.webofscience.com%2Fwos%2Fwoscc%2Ffull-record%2FWOS:A1989AX91200019","View Full Record in Web of Science")</f>
        <v>View Full Record in Web of Science</v>
      </c>
    </row>
    <row r="367" spans="1:72" x14ac:dyDescent="0.15">
      <c r="A367" t="s">
        <v>72</v>
      </c>
      <c r="B367" t="s">
        <v>3205</v>
      </c>
      <c r="C367" t="s">
        <v>74</v>
      </c>
      <c r="D367" t="s">
        <v>74</v>
      </c>
      <c r="E367" t="s">
        <v>74</v>
      </c>
      <c r="F367" t="s">
        <v>3205</v>
      </c>
      <c r="G367" t="s">
        <v>74</v>
      </c>
      <c r="H367" t="s">
        <v>74</v>
      </c>
      <c r="I367" t="s">
        <v>3206</v>
      </c>
      <c r="J367" t="s">
        <v>1836</v>
      </c>
      <c r="K367" t="s">
        <v>74</v>
      </c>
      <c r="L367" t="s">
        <v>74</v>
      </c>
      <c r="M367" t="s">
        <v>77</v>
      </c>
      <c r="N367" t="s">
        <v>1473</v>
      </c>
      <c r="O367" t="s">
        <v>74</v>
      </c>
      <c r="P367" t="s">
        <v>74</v>
      </c>
      <c r="Q367" t="s">
        <v>74</v>
      </c>
      <c r="R367" t="s">
        <v>74</v>
      </c>
      <c r="S367" t="s">
        <v>74</v>
      </c>
      <c r="T367" t="s">
        <v>74</v>
      </c>
      <c r="U367" t="s">
        <v>74</v>
      </c>
      <c r="V367" t="s">
        <v>74</v>
      </c>
      <c r="W367" t="s">
        <v>74</v>
      </c>
      <c r="X367" t="s">
        <v>74</v>
      </c>
      <c r="Y367" t="s">
        <v>74</v>
      </c>
      <c r="Z367" t="s">
        <v>74</v>
      </c>
      <c r="AA367" t="s">
        <v>74</v>
      </c>
      <c r="AB367" t="s">
        <v>74</v>
      </c>
      <c r="AC367" t="s">
        <v>74</v>
      </c>
      <c r="AD367" t="s">
        <v>74</v>
      </c>
      <c r="AE367" t="s">
        <v>74</v>
      </c>
      <c r="AF367" t="s">
        <v>74</v>
      </c>
      <c r="AG367">
        <v>1</v>
      </c>
      <c r="AH367">
        <v>0</v>
      </c>
      <c r="AI367">
        <v>0</v>
      </c>
      <c r="AJ367">
        <v>0</v>
      </c>
      <c r="AK367">
        <v>0</v>
      </c>
      <c r="AL367" t="s">
        <v>831</v>
      </c>
      <c r="AM367" t="s">
        <v>209</v>
      </c>
      <c r="AN367" t="s">
        <v>2594</v>
      </c>
      <c r="AO367" t="s">
        <v>1839</v>
      </c>
      <c r="AP367" t="s">
        <v>3207</v>
      </c>
      <c r="AQ367" t="s">
        <v>74</v>
      </c>
      <c r="AR367" t="s">
        <v>1840</v>
      </c>
      <c r="AS367" t="s">
        <v>1841</v>
      </c>
      <c r="AT367" t="s">
        <v>3127</v>
      </c>
      <c r="AU367">
        <v>1989</v>
      </c>
      <c r="AV367">
        <v>13</v>
      </c>
      <c r="AW367">
        <v>4</v>
      </c>
      <c r="AX367" t="s">
        <v>74</v>
      </c>
      <c r="AY367" t="s">
        <v>74</v>
      </c>
      <c r="AZ367" t="s">
        <v>74</v>
      </c>
      <c r="BA367" t="s">
        <v>74</v>
      </c>
      <c r="BB367">
        <v>361</v>
      </c>
      <c r="BC367">
        <v>363</v>
      </c>
      <c r="BD367" t="s">
        <v>74</v>
      </c>
      <c r="BE367" t="s">
        <v>74</v>
      </c>
      <c r="BF367" t="s">
        <v>74</v>
      </c>
      <c r="BG367" t="s">
        <v>74</v>
      </c>
      <c r="BH367" t="s">
        <v>74</v>
      </c>
      <c r="BI367">
        <v>3</v>
      </c>
      <c r="BJ367" t="s">
        <v>1843</v>
      </c>
      <c r="BK367" t="s">
        <v>1462</v>
      </c>
      <c r="BL367" t="s">
        <v>1844</v>
      </c>
      <c r="BM367" t="s">
        <v>3208</v>
      </c>
      <c r="BN367" t="s">
        <v>74</v>
      </c>
      <c r="BO367" t="s">
        <v>74</v>
      </c>
      <c r="BP367" t="s">
        <v>74</v>
      </c>
      <c r="BQ367" t="s">
        <v>74</v>
      </c>
      <c r="BR367" t="s">
        <v>95</v>
      </c>
      <c r="BS367" t="s">
        <v>3209</v>
      </c>
      <c r="BT367" t="str">
        <f>HYPERLINK("https%3A%2F%2Fwww.webofscience.com%2Fwos%2Fwoscc%2Ffull-record%2FWOS:A1989AT86700016","View Full Record in Web of Science")</f>
        <v>View Full Record in Web of Science</v>
      </c>
    </row>
    <row r="368" spans="1:72" x14ac:dyDescent="0.15">
      <c r="A368" t="s">
        <v>72</v>
      </c>
      <c r="B368" t="s">
        <v>3210</v>
      </c>
      <c r="C368" t="s">
        <v>74</v>
      </c>
      <c r="D368" t="s">
        <v>74</v>
      </c>
      <c r="E368" t="s">
        <v>74</v>
      </c>
      <c r="F368" t="s">
        <v>3210</v>
      </c>
      <c r="G368" t="s">
        <v>74</v>
      </c>
      <c r="H368" t="s">
        <v>74</v>
      </c>
      <c r="I368" t="s">
        <v>3211</v>
      </c>
      <c r="J368" t="s">
        <v>3212</v>
      </c>
      <c r="K368" t="s">
        <v>74</v>
      </c>
      <c r="L368" t="s">
        <v>74</v>
      </c>
      <c r="M368" t="s">
        <v>77</v>
      </c>
      <c r="N368" t="s">
        <v>78</v>
      </c>
      <c r="O368" t="s">
        <v>74</v>
      </c>
      <c r="P368" t="s">
        <v>74</v>
      </c>
      <c r="Q368" t="s">
        <v>74</v>
      </c>
      <c r="R368" t="s">
        <v>74</v>
      </c>
      <c r="S368" t="s">
        <v>74</v>
      </c>
      <c r="T368" t="s">
        <v>74</v>
      </c>
      <c r="U368" t="s">
        <v>74</v>
      </c>
      <c r="V368" t="s">
        <v>74</v>
      </c>
      <c r="W368" t="s">
        <v>74</v>
      </c>
      <c r="X368" t="s">
        <v>74</v>
      </c>
      <c r="Y368" t="s">
        <v>3213</v>
      </c>
      <c r="Z368" t="s">
        <v>74</v>
      </c>
      <c r="AA368" t="s">
        <v>74</v>
      </c>
      <c r="AB368" t="s">
        <v>74</v>
      </c>
      <c r="AC368" t="s">
        <v>74</v>
      </c>
      <c r="AD368" t="s">
        <v>74</v>
      </c>
      <c r="AE368" t="s">
        <v>74</v>
      </c>
      <c r="AF368" t="s">
        <v>74</v>
      </c>
      <c r="AG368">
        <v>6</v>
      </c>
      <c r="AH368">
        <v>7</v>
      </c>
      <c r="AI368">
        <v>11</v>
      </c>
      <c r="AJ368">
        <v>0</v>
      </c>
      <c r="AK368">
        <v>4</v>
      </c>
      <c r="AL368" t="s">
        <v>3214</v>
      </c>
      <c r="AM368" t="s">
        <v>3000</v>
      </c>
      <c r="AN368" t="s">
        <v>3215</v>
      </c>
      <c r="AO368" t="s">
        <v>3216</v>
      </c>
      <c r="AP368" t="s">
        <v>74</v>
      </c>
      <c r="AQ368" t="s">
        <v>74</v>
      </c>
      <c r="AR368" t="s">
        <v>3212</v>
      </c>
      <c r="AS368" t="s">
        <v>3217</v>
      </c>
      <c r="AT368" t="s">
        <v>3218</v>
      </c>
      <c r="AU368">
        <v>1989</v>
      </c>
      <c r="AV368">
        <v>36</v>
      </c>
      <c r="AW368">
        <v>1</v>
      </c>
      <c r="AX368" t="s">
        <v>74</v>
      </c>
      <c r="AY368" t="s">
        <v>74</v>
      </c>
      <c r="AZ368" t="s">
        <v>74</v>
      </c>
      <c r="BA368" t="s">
        <v>74</v>
      </c>
      <c r="BB368">
        <v>91</v>
      </c>
      <c r="BC368">
        <v>94</v>
      </c>
      <c r="BD368" t="s">
        <v>74</v>
      </c>
      <c r="BE368" t="s">
        <v>74</v>
      </c>
      <c r="BF368" t="s">
        <v>74</v>
      </c>
      <c r="BG368" t="s">
        <v>74</v>
      </c>
      <c r="BH368" t="s">
        <v>74</v>
      </c>
      <c r="BI368">
        <v>4</v>
      </c>
      <c r="BJ368" t="s">
        <v>3219</v>
      </c>
      <c r="BK368" t="s">
        <v>92</v>
      </c>
      <c r="BL368" t="s">
        <v>3219</v>
      </c>
      <c r="BM368" t="s">
        <v>3220</v>
      </c>
      <c r="BN368" t="s">
        <v>74</v>
      </c>
      <c r="BO368" t="s">
        <v>74</v>
      </c>
      <c r="BP368" t="s">
        <v>74</v>
      </c>
      <c r="BQ368" t="s">
        <v>74</v>
      </c>
      <c r="BR368" t="s">
        <v>95</v>
      </c>
      <c r="BS368" t="s">
        <v>3221</v>
      </c>
      <c r="BT368" t="str">
        <f>HYPERLINK("https%3A%2F%2Fwww.webofscience.com%2Fwos%2Fwoscc%2Ffull-record%2FWOS:A1989CA77700011","View Full Record in Web of Science")</f>
        <v>View Full Record in Web of Science</v>
      </c>
    </row>
    <row r="369" spans="1:72" x14ac:dyDescent="0.15">
      <c r="A369" t="s">
        <v>72</v>
      </c>
      <c r="B369" t="s">
        <v>3222</v>
      </c>
      <c r="C369" t="s">
        <v>74</v>
      </c>
      <c r="D369" t="s">
        <v>74</v>
      </c>
      <c r="E369" t="s">
        <v>74</v>
      </c>
      <c r="F369" t="s">
        <v>3222</v>
      </c>
      <c r="G369" t="s">
        <v>74</v>
      </c>
      <c r="H369" t="s">
        <v>74</v>
      </c>
      <c r="I369" t="s">
        <v>3223</v>
      </c>
      <c r="J369" t="s">
        <v>3224</v>
      </c>
      <c r="K369" t="s">
        <v>74</v>
      </c>
      <c r="L369" t="s">
        <v>74</v>
      </c>
      <c r="M369" t="s">
        <v>77</v>
      </c>
      <c r="N369" t="s">
        <v>78</v>
      </c>
      <c r="O369" t="s">
        <v>74</v>
      </c>
      <c r="P369" t="s">
        <v>74</v>
      </c>
      <c r="Q369" t="s">
        <v>74</v>
      </c>
      <c r="R369" t="s">
        <v>74</v>
      </c>
      <c r="S369" t="s">
        <v>74</v>
      </c>
      <c r="T369" t="s">
        <v>74</v>
      </c>
      <c r="U369" t="s">
        <v>74</v>
      </c>
      <c r="V369" t="s">
        <v>74</v>
      </c>
      <c r="W369" t="s">
        <v>74</v>
      </c>
      <c r="X369" t="s">
        <v>74</v>
      </c>
      <c r="Y369" t="s">
        <v>3225</v>
      </c>
      <c r="Z369" t="s">
        <v>74</v>
      </c>
      <c r="AA369" t="s">
        <v>74</v>
      </c>
      <c r="AB369" t="s">
        <v>74</v>
      </c>
      <c r="AC369" t="s">
        <v>74</v>
      </c>
      <c r="AD369" t="s">
        <v>74</v>
      </c>
      <c r="AE369" t="s">
        <v>74</v>
      </c>
      <c r="AF369" t="s">
        <v>74</v>
      </c>
      <c r="AG369">
        <v>152</v>
      </c>
      <c r="AH369">
        <v>24</v>
      </c>
      <c r="AI369">
        <v>29</v>
      </c>
      <c r="AJ369">
        <v>0</v>
      </c>
      <c r="AK369">
        <v>2</v>
      </c>
      <c r="AL369" t="s">
        <v>3226</v>
      </c>
      <c r="AM369" t="s">
        <v>959</v>
      </c>
      <c r="AN369" t="s">
        <v>3227</v>
      </c>
      <c r="AO369" t="s">
        <v>3228</v>
      </c>
      <c r="AP369" t="s">
        <v>3229</v>
      </c>
      <c r="AQ369" t="s">
        <v>74</v>
      </c>
      <c r="AR369" t="s">
        <v>3224</v>
      </c>
      <c r="AS369" t="s">
        <v>275</v>
      </c>
      <c r="AT369" t="s">
        <v>3127</v>
      </c>
      <c r="AU369">
        <v>1989</v>
      </c>
      <c r="AV369">
        <v>32</v>
      </c>
      <c r="AW369" t="s">
        <v>74</v>
      </c>
      <c r="AX369">
        <v>3</v>
      </c>
      <c r="AY369" t="s">
        <v>74</v>
      </c>
      <c r="AZ369" t="s">
        <v>74</v>
      </c>
      <c r="BA369" t="s">
        <v>74</v>
      </c>
      <c r="BB369">
        <v>499</v>
      </c>
      <c r="BC369">
        <v>552</v>
      </c>
      <c r="BD369" t="s">
        <v>74</v>
      </c>
      <c r="BE369" t="s">
        <v>74</v>
      </c>
      <c r="BF369" t="s">
        <v>74</v>
      </c>
      <c r="BG369" t="s">
        <v>74</v>
      </c>
      <c r="BH369" t="s">
        <v>74</v>
      </c>
      <c r="BI369">
        <v>54</v>
      </c>
      <c r="BJ369" t="s">
        <v>275</v>
      </c>
      <c r="BK369" t="s">
        <v>92</v>
      </c>
      <c r="BL369" t="s">
        <v>275</v>
      </c>
      <c r="BM369" t="s">
        <v>3230</v>
      </c>
      <c r="BN369" t="s">
        <v>74</v>
      </c>
      <c r="BO369" t="s">
        <v>74</v>
      </c>
      <c r="BP369" t="s">
        <v>74</v>
      </c>
      <c r="BQ369" t="s">
        <v>74</v>
      </c>
      <c r="BR369" t="s">
        <v>95</v>
      </c>
      <c r="BS369" t="s">
        <v>3231</v>
      </c>
      <c r="BT369" t="str">
        <f>HYPERLINK("https%3A%2F%2Fwww.webofscience.com%2Fwos%2Fwoscc%2Ffull-record%2FWOS:A1989CJ28100003","View Full Record in Web of Science")</f>
        <v>View Full Record in Web of Science</v>
      </c>
    </row>
    <row r="370" spans="1:72" x14ac:dyDescent="0.15">
      <c r="A370" t="s">
        <v>72</v>
      </c>
      <c r="B370" t="s">
        <v>3232</v>
      </c>
      <c r="C370" t="s">
        <v>74</v>
      </c>
      <c r="D370" t="s">
        <v>74</v>
      </c>
      <c r="E370" t="s">
        <v>74</v>
      </c>
      <c r="F370" t="s">
        <v>3233</v>
      </c>
      <c r="G370" t="s">
        <v>74</v>
      </c>
      <c r="H370" t="s">
        <v>74</v>
      </c>
      <c r="I370" t="s">
        <v>3234</v>
      </c>
      <c r="J370" t="s">
        <v>2091</v>
      </c>
      <c r="K370" t="s">
        <v>74</v>
      </c>
      <c r="L370" t="s">
        <v>74</v>
      </c>
      <c r="M370" t="s">
        <v>77</v>
      </c>
      <c r="N370" t="s">
        <v>78</v>
      </c>
      <c r="O370" t="s">
        <v>74</v>
      </c>
      <c r="P370" t="s">
        <v>74</v>
      </c>
      <c r="Q370" t="s">
        <v>74</v>
      </c>
      <c r="R370" t="s">
        <v>74</v>
      </c>
      <c r="S370" t="s">
        <v>74</v>
      </c>
      <c r="T370" t="s">
        <v>74</v>
      </c>
      <c r="U370" t="s">
        <v>3235</v>
      </c>
      <c r="V370" t="s">
        <v>3236</v>
      </c>
      <c r="W370" t="s">
        <v>3237</v>
      </c>
      <c r="X370" t="s">
        <v>112</v>
      </c>
      <c r="Y370" t="s">
        <v>3238</v>
      </c>
      <c r="Z370" t="s">
        <v>74</v>
      </c>
      <c r="AA370" t="s">
        <v>74</v>
      </c>
      <c r="AB370" t="s">
        <v>74</v>
      </c>
      <c r="AC370" t="s">
        <v>3239</v>
      </c>
      <c r="AD370" t="s">
        <v>3240</v>
      </c>
      <c r="AE370" t="s">
        <v>3241</v>
      </c>
      <c r="AF370" t="s">
        <v>74</v>
      </c>
      <c r="AG370">
        <v>21</v>
      </c>
      <c r="AH370">
        <v>54</v>
      </c>
      <c r="AI370">
        <v>57</v>
      </c>
      <c r="AJ370">
        <v>0</v>
      </c>
      <c r="AK370">
        <v>6</v>
      </c>
      <c r="AL370" t="s">
        <v>82</v>
      </c>
      <c r="AM370" t="s">
        <v>83</v>
      </c>
      <c r="AN370" t="s">
        <v>114</v>
      </c>
      <c r="AO370" t="s">
        <v>2099</v>
      </c>
      <c r="AP370" t="s">
        <v>2100</v>
      </c>
      <c r="AQ370" t="s">
        <v>74</v>
      </c>
      <c r="AR370" t="s">
        <v>2091</v>
      </c>
      <c r="AS370" t="s">
        <v>2101</v>
      </c>
      <c r="AT370" t="s">
        <v>3127</v>
      </c>
      <c r="AU370">
        <v>1989</v>
      </c>
      <c r="AV370">
        <v>4</v>
      </c>
      <c r="AW370">
        <v>5</v>
      </c>
      <c r="AX370" t="s">
        <v>74</v>
      </c>
      <c r="AY370" t="s">
        <v>74</v>
      </c>
      <c r="AZ370" t="s">
        <v>74</v>
      </c>
      <c r="BA370" t="s">
        <v>74</v>
      </c>
      <c r="BB370">
        <v>547</v>
      </c>
      <c r="BC370">
        <v>554</v>
      </c>
      <c r="BD370" t="s">
        <v>74</v>
      </c>
      <c r="BE370" t="s">
        <v>3242</v>
      </c>
      <c r="BF370" t="str">
        <f>HYPERLINK("http://dx.doi.org/10.1029/PA004i005p00547","http://dx.doi.org/10.1029/PA004i005p00547")</f>
        <v>http://dx.doi.org/10.1029/PA004i005p00547</v>
      </c>
      <c r="BG370" t="s">
        <v>74</v>
      </c>
      <c r="BH370" t="s">
        <v>74</v>
      </c>
      <c r="BI370">
        <v>8</v>
      </c>
      <c r="BJ370" t="s">
        <v>2103</v>
      </c>
      <c r="BK370" t="s">
        <v>92</v>
      </c>
      <c r="BL370" t="s">
        <v>1232</v>
      </c>
      <c r="BM370" t="s">
        <v>3243</v>
      </c>
      <c r="BN370" t="s">
        <v>74</v>
      </c>
      <c r="BO370" t="s">
        <v>74</v>
      </c>
      <c r="BP370" t="s">
        <v>74</v>
      </c>
      <c r="BQ370" t="s">
        <v>74</v>
      </c>
      <c r="BR370" t="s">
        <v>95</v>
      </c>
      <c r="BS370" t="s">
        <v>3244</v>
      </c>
      <c r="BT370" t="str">
        <f>HYPERLINK("https%3A%2F%2Fwww.webofscience.com%2Fwos%2Fwoscc%2Ffull-record%2FWOS:000208338100004","View Full Record in Web of Science")</f>
        <v>View Full Record in Web of Science</v>
      </c>
    </row>
    <row r="371" spans="1:72" x14ac:dyDescent="0.15">
      <c r="A371" t="s">
        <v>72</v>
      </c>
      <c r="B371" t="s">
        <v>3245</v>
      </c>
      <c r="C371" t="s">
        <v>74</v>
      </c>
      <c r="D371" t="s">
        <v>74</v>
      </c>
      <c r="E371" t="s">
        <v>74</v>
      </c>
      <c r="F371" t="s">
        <v>3246</v>
      </c>
      <c r="G371" t="s">
        <v>74</v>
      </c>
      <c r="H371" t="s">
        <v>74</v>
      </c>
      <c r="I371" t="s">
        <v>3247</v>
      </c>
      <c r="J371" t="s">
        <v>2091</v>
      </c>
      <c r="K371" t="s">
        <v>74</v>
      </c>
      <c r="L371" t="s">
        <v>74</v>
      </c>
      <c r="M371" t="s">
        <v>77</v>
      </c>
      <c r="N371" t="s">
        <v>78</v>
      </c>
      <c r="O371" t="s">
        <v>74</v>
      </c>
      <c r="P371" t="s">
        <v>74</v>
      </c>
      <c r="Q371" t="s">
        <v>74</v>
      </c>
      <c r="R371" t="s">
        <v>74</v>
      </c>
      <c r="S371" t="s">
        <v>74</v>
      </c>
      <c r="T371" t="s">
        <v>74</v>
      </c>
      <c r="U371" t="s">
        <v>74</v>
      </c>
      <c r="V371" t="s">
        <v>3248</v>
      </c>
      <c r="W371" t="s">
        <v>3249</v>
      </c>
      <c r="X371" t="s">
        <v>129</v>
      </c>
      <c r="Y371" t="s">
        <v>3250</v>
      </c>
      <c r="Z371" t="s">
        <v>74</v>
      </c>
      <c r="AA371" t="s">
        <v>74</v>
      </c>
      <c r="AB371" t="s">
        <v>74</v>
      </c>
      <c r="AC371" t="s">
        <v>3251</v>
      </c>
      <c r="AD371" t="s">
        <v>3252</v>
      </c>
      <c r="AE371" t="s">
        <v>3253</v>
      </c>
      <c r="AF371" t="s">
        <v>74</v>
      </c>
      <c r="AG371">
        <v>38</v>
      </c>
      <c r="AH371">
        <v>17</v>
      </c>
      <c r="AI371">
        <v>18</v>
      </c>
      <c r="AJ371">
        <v>0</v>
      </c>
      <c r="AK371">
        <v>5</v>
      </c>
      <c r="AL371" t="s">
        <v>82</v>
      </c>
      <c r="AM371" t="s">
        <v>83</v>
      </c>
      <c r="AN371" t="s">
        <v>114</v>
      </c>
      <c r="AO371" t="s">
        <v>2099</v>
      </c>
      <c r="AP371" t="s">
        <v>74</v>
      </c>
      <c r="AQ371" t="s">
        <v>74</v>
      </c>
      <c r="AR371" t="s">
        <v>2091</v>
      </c>
      <c r="AS371" t="s">
        <v>2101</v>
      </c>
      <c r="AT371" t="s">
        <v>3127</v>
      </c>
      <c r="AU371">
        <v>1989</v>
      </c>
      <c r="AV371">
        <v>4</v>
      </c>
      <c r="AW371">
        <v>5</v>
      </c>
      <c r="AX371" t="s">
        <v>74</v>
      </c>
      <c r="AY371" t="s">
        <v>74</v>
      </c>
      <c r="AZ371" t="s">
        <v>74</v>
      </c>
      <c r="BA371" t="s">
        <v>74</v>
      </c>
      <c r="BB371">
        <v>565</v>
      </c>
      <c r="BC371">
        <v>583</v>
      </c>
      <c r="BD371" t="s">
        <v>74</v>
      </c>
      <c r="BE371" t="s">
        <v>3254</v>
      </c>
      <c r="BF371" t="str">
        <f>HYPERLINK("http://dx.doi.org/10.1029/PA004i005p00565","http://dx.doi.org/10.1029/PA004i005p00565")</f>
        <v>http://dx.doi.org/10.1029/PA004i005p00565</v>
      </c>
      <c r="BG371" t="s">
        <v>74</v>
      </c>
      <c r="BH371" t="s">
        <v>74</v>
      </c>
      <c r="BI371">
        <v>19</v>
      </c>
      <c r="BJ371" t="s">
        <v>2103</v>
      </c>
      <c r="BK371" t="s">
        <v>92</v>
      </c>
      <c r="BL371" t="s">
        <v>1232</v>
      </c>
      <c r="BM371" t="s">
        <v>3243</v>
      </c>
      <c r="BN371" t="s">
        <v>74</v>
      </c>
      <c r="BO371" t="s">
        <v>74</v>
      </c>
      <c r="BP371" t="s">
        <v>74</v>
      </c>
      <c r="BQ371" t="s">
        <v>74</v>
      </c>
      <c r="BR371" t="s">
        <v>95</v>
      </c>
      <c r="BS371" t="s">
        <v>3255</v>
      </c>
      <c r="BT371" t="str">
        <f>HYPERLINK("https%3A%2F%2Fwww.webofscience.com%2Fwos%2Fwoscc%2Ffull-record%2FWOS:000208338100006","View Full Record in Web of Science")</f>
        <v>View Full Record in Web of Science</v>
      </c>
    </row>
    <row r="372" spans="1:72" x14ac:dyDescent="0.15">
      <c r="A372" t="s">
        <v>72</v>
      </c>
      <c r="B372" t="s">
        <v>3256</v>
      </c>
      <c r="C372" t="s">
        <v>74</v>
      </c>
      <c r="D372" t="s">
        <v>74</v>
      </c>
      <c r="E372" t="s">
        <v>74</v>
      </c>
      <c r="F372" t="s">
        <v>3256</v>
      </c>
      <c r="G372" t="s">
        <v>74</v>
      </c>
      <c r="H372" t="s">
        <v>74</v>
      </c>
      <c r="I372" t="s">
        <v>3257</v>
      </c>
      <c r="J372" t="s">
        <v>521</v>
      </c>
      <c r="K372" t="s">
        <v>74</v>
      </c>
      <c r="L372" t="s">
        <v>74</v>
      </c>
      <c r="M372" t="s">
        <v>77</v>
      </c>
      <c r="N372" t="s">
        <v>78</v>
      </c>
      <c r="O372" t="s">
        <v>74</v>
      </c>
      <c r="P372" t="s">
        <v>74</v>
      </c>
      <c r="Q372" t="s">
        <v>74</v>
      </c>
      <c r="R372" t="s">
        <v>74</v>
      </c>
      <c r="S372" t="s">
        <v>74</v>
      </c>
      <c r="T372" t="s">
        <v>74</v>
      </c>
      <c r="U372" t="s">
        <v>74</v>
      </c>
      <c r="V372" t="s">
        <v>74</v>
      </c>
      <c r="W372" t="s">
        <v>74</v>
      </c>
      <c r="X372" t="s">
        <v>74</v>
      </c>
      <c r="Y372" t="s">
        <v>3258</v>
      </c>
      <c r="Z372" t="s">
        <v>74</v>
      </c>
      <c r="AA372" t="s">
        <v>74</v>
      </c>
      <c r="AB372" t="s">
        <v>74</v>
      </c>
      <c r="AC372" t="s">
        <v>74</v>
      </c>
      <c r="AD372" t="s">
        <v>74</v>
      </c>
      <c r="AE372" t="s">
        <v>74</v>
      </c>
      <c r="AF372" t="s">
        <v>74</v>
      </c>
      <c r="AG372">
        <v>35</v>
      </c>
      <c r="AH372">
        <v>94</v>
      </c>
      <c r="AI372">
        <v>100</v>
      </c>
      <c r="AJ372">
        <v>0</v>
      </c>
      <c r="AK372">
        <v>15</v>
      </c>
      <c r="AL372" t="s">
        <v>523</v>
      </c>
      <c r="AM372" t="s">
        <v>460</v>
      </c>
      <c r="AN372" t="s">
        <v>524</v>
      </c>
      <c r="AO372" t="s">
        <v>525</v>
      </c>
      <c r="AP372" t="s">
        <v>74</v>
      </c>
      <c r="AQ372" t="s">
        <v>74</v>
      </c>
      <c r="AR372" t="s">
        <v>526</v>
      </c>
      <c r="AS372" t="s">
        <v>527</v>
      </c>
      <c r="AT372" t="s">
        <v>3127</v>
      </c>
      <c r="AU372">
        <v>1989</v>
      </c>
      <c r="AV372">
        <v>10</v>
      </c>
      <c r="AW372">
        <v>1</v>
      </c>
      <c r="AX372" t="s">
        <v>74</v>
      </c>
      <c r="AY372" t="s">
        <v>74</v>
      </c>
      <c r="AZ372" t="s">
        <v>74</v>
      </c>
      <c r="BA372" t="s">
        <v>74</v>
      </c>
      <c r="BB372">
        <v>29</v>
      </c>
      <c r="BC372">
        <v>36</v>
      </c>
      <c r="BD372" t="s">
        <v>74</v>
      </c>
      <c r="BE372" t="s">
        <v>74</v>
      </c>
      <c r="BF372" t="s">
        <v>74</v>
      </c>
      <c r="BG372" t="s">
        <v>74</v>
      </c>
      <c r="BH372" t="s">
        <v>74</v>
      </c>
      <c r="BI372">
        <v>8</v>
      </c>
      <c r="BJ372" t="s">
        <v>528</v>
      </c>
      <c r="BK372" t="s">
        <v>92</v>
      </c>
      <c r="BL372" t="s">
        <v>529</v>
      </c>
      <c r="BM372" t="s">
        <v>3259</v>
      </c>
      <c r="BN372" t="s">
        <v>74</v>
      </c>
      <c r="BO372" t="s">
        <v>74</v>
      </c>
      <c r="BP372" t="s">
        <v>74</v>
      </c>
      <c r="BQ372" t="s">
        <v>74</v>
      </c>
      <c r="BR372" t="s">
        <v>95</v>
      </c>
      <c r="BS372" t="s">
        <v>3260</v>
      </c>
      <c r="BT372" t="str">
        <f>HYPERLINK("https%3A%2F%2Fwww.webofscience.com%2Fwos%2Fwoscc%2Ffull-record%2FWOS:A1989AV58900003","View Full Record in Web of Science")</f>
        <v>View Full Record in Web of Science</v>
      </c>
    </row>
    <row r="373" spans="1:72" x14ac:dyDescent="0.15">
      <c r="A373" t="s">
        <v>72</v>
      </c>
      <c r="B373" t="s">
        <v>2530</v>
      </c>
      <c r="C373" t="s">
        <v>74</v>
      </c>
      <c r="D373" t="s">
        <v>74</v>
      </c>
      <c r="E373" t="s">
        <v>74</v>
      </c>
      <c r="F373" t="s">
        <v>2530</v>
      </c>
      <c r="G373" t="s">
        <v>74</v>
      </c>
      <c r="H373" t="s">
        <v>74</v>
      </c>
      <c r="I373" t="s">
        <v>3261</v>
      </c>
      <c r="J373" t="s">
        <v>521</v>
      </c>
      <c r="K373" t="s">
        <v>74</v>
      </c>
      <c r="L373" t="s">
        <v>74</v>
      </c>
      <c r="M373" t="s">
        <v>77</v>
      </c>
      <c r="N373" t="s">
        <v>78</v>
      </c>
      <c r="O373" t="s">
        <v>74</v>
      </c>
      <c r="P373" t="s">
        <v>74</v>
      </c>
      <c r="Q373" t="s">
        <v>74</v>
      </c>
      <c r="R373" t="s">
        <v>74</v>
      </c>
      <c r="S373" t="s">
        <v>74</v>
      </c>
      <c r="T373" t="s">
        <v>74</v>
      </c>
      <c r="U373" t="s">
        <v>74</v>
      </c>
      <c r="V373" t="s">
        <v>74</v>
      </c>
      <c r="W373" t="s">
        <v>74</v>
      </c>
      <c r="X373" t="s">
        <v>74</v>
      </c>
      <c r="Y373" t="s">
        <v>3262</v>
      </c>
      <c r="Z373" t="s">
        <v>74</v>
      </c>
      <c r="AA373" t="s">
        <v>74</v>
      </c>
      <c r="AB373" t="s">
        <v>74</v>
      </c>
      <c r="AC373" t="s">
        <v>74</v>
      </c>
      <c r="AD373" t="s">
        <v>74</v>
      </c>
      <c r="AE373" t="s">
        <v>74</v>
      </c>
      <c r="AF373" t="s">
        <v>74</v>
      </c>
      <c r="AG373">
        <v>33</v>
      </c>
      <c r="AH373">
        <v>27</v>
      </c>
      <c r="AI373">
        <v>28</v>
      </c>
      <c r="AJ373">
        <v>0</v>
      </c>
      <c r="AK373">
        <v>3</v>
      </c>
      <c r="AL373" t="s">
        <v>523</v>
      </c>
      <c r="AM373" t="s">
        <v>460</v>
      </c>
      <c r="AN373" t="s">
        <v>524</v>
      </c>
      <c r="AO373" t="s">
        <v>525</v>
      </c>
      <c r="AP373" t="s">
        <v>74</v>
      </c>
      <c r="AQ373" t="s">
        <v>74</v>
      </c>
      <c r="AR373" t="s">
        <v>526</v>
      </c>
      <c r="AS373" t="s">
        <v>527</v>
      </c>
      <c r="AT373" t="s">
        <v>3127</v>
      </c>
      <c r="AU373">
        <v>1989</v>
      </c>
      <c r="AV373">
        <v>10</v>
      </c>
      <c r="AW373">
        <v>1</v>
      </c>
      <c r="AX373" t="s">
        <v>74</v>
      </c>
      <c r="AY373" t="s">
        <v>74</v>
      </c>
      <c r="AZ373" t="s">
        <v>74</v>
      </c>
      <c r="BA373" t="s">
        <v>74</v>
      </c>
      <c r="BB373">
        <v>43</v>
      </c>
      <c r="BC373">
        <v>48</v>
      </c>
      <c r="BD373" t="s">
        <v>74</v>
      </c>
      <c r="BE373" t="s">
        <v>74</v>
      </c>
      <c r="BF373" t="s">
        <v>74</v>
      </c>
      <c r="BG373" t="s">
        <v>74</v>
      </c>
      <c r="BH373" t="s">
        <v>74</v>
      </c>
      <c r="BI373">
        <v>6</v>
      </c>
      <c r="BJ373" t="s">
        <v>528</v>
      </c>
      <c r="BK373" t="s">
        <v>92</v>
      </c>
      <c r="BL373" t="s">
        <v>529</v>
      </c>
      <c r="BM373" t="s">
        <v>3259</v>
      </c>
      <c r="BN373" t="s">
        <v>74</v>
      </c>
      <c r="BO373" t="s">
        <v>74</v>
      </c>
      <c r="BP373" t="s">
        <v>74</v>
      </c>
      <c r="BQ373" t="s">
        <v>74</v>
      </c>
      <c r="BR373" t="s">
        <v>95</v>
      </c>
      <c r="BS373" t="s">
        <v>3263</v>
      </c>
      <c r="BT373" t="str">
        <f>HYPERLINK("https%3A%2F%2Fwww.webofscience.com%2Fwos%2Fwoscc%2Ffull-record%2FWOS:A1989AV58900005","View Full Record in Web of Science")</f>
        <v>View Full Record in Web of Science</v>
      </c>
    </row>
    <row r="374" spans="1:72" x14ac:dyDescent="0.15">
      <c r="A374" t="s">
        <v>72</v>
      </c>
      <c r="B374" t="s">
        <v>3264</v>
      </c>
      <c r="C374" t="s">
        <v>74</v>
      </c>
      <c r="D374" t="s">
        <v>74</v>
      </c>
      <c r="E374" t="s">
        <v>74</v>
      </c>
      <c r="F374" t="s">
        <v>3264</v>
      </c>
      <c r="G374" t="s">
        <v>74</v>
      </c>
      <c r="H374" t="s">
        <v>74</v>
      </c>
      <c r="I374" t="s">
        <v>3265</v>
      </c>
      <c r="J374" t="s">
        <v>521</v>
      </c>
      <c r="K374" t="s">
        <v>74</v>
      </c>
      <c r="L374" t="s">
        <v>74</v>
      </c>
      <c r="M374" t="s">
        <v>77</v>
      </c>
      <c r="N374" t="s">
        <v>78</v>
      </c>
      <c r="O374" t="s">
        <v>74</v>
      </c>
      <c r="P374" t="s">
        <v>74</v>
      </c>
      <c r="Q374" t="s">
        <v>74</v>
      </c>
      <c r="R374" t="s">
        <v>74</v>
      </c>
      <c r="S374" t="s">
        <v>74</v>
      </c>
      <c r="T374" t="s">
        <v>74</v>
      </c>
      <c r="U374" t="s">
        <v>74</v>
      </c>
      <c r="V374" t="s">
        <v>74</v>
      </c>
      <c r="W374" t="s">
        <v>74</v>
      </c>
      <c r="X374" t="s">
        <v>74</v>
      </c>
      <c r="Y374" t="s">
        <v>3266</v>
      </c>
      <c r="Z374" t="s">
        <v>74</v>
      </c>
      <c r="AA374" t="s">
        <v>74</v>
      </c>
      <c r="AB374" t="s">
        <v>3267</v>
      </c>
      <c r="AC374" t="s">
        <v>74</v>
      </c>
      <c r="AD374" t="s">
        <v>74</v>
      </c>
      <c r="AE374" t="s">
        <v>74</v>
      </c>
      <c r="AF374" t="s">
        <v>74</v>
      </c>
      <c r="AG374">
        <v>48</v>
      </c>
      <c r="AH374">
        <v>98</v>
      </c>
      <c r="AI374">
        <v>106</v>
      </c>
      <c r="AJ374">
        <v>0</v>
      </c>
      <c r="AK374">
        <v>10</v>
      </c>
      <c r="AL374" t="s">
        <v>523</v>
      </c>
      <c r="AM374" t="s">
        <v>460</v>
      </c>
      <c r="AN374" t="s">
        <v>524</v>
      </c>
      <c r="AO374" t="s">
        <v>525</v>
      </c>
      <c r="AP374" t="s">
        <v>74</v>
      </c>
      <c r="AQ374" t="s">
        <v>74</v>
      </c>
      <c r="AR374" t="s">
        <v>526</v>
      </c>
      <c r="AS374" t="s">
        <v>527</v>
      </c>
      <c r="AT374" t="s">
        <v>3127</v>
      </c>
      <c r="AU374">
        <v>1989</v>
      </c>
      <c r="AV374">
        <v>10</v>
      </c>
      <c r="AW374">
        <v>1</v>
      </c>
      <c r="AX374" t="s">
        <v>74</v>
      </c>
      <c r="AY374" t="s">
        <v>74</v>
      </c>
      <c r="AZ374" t="s">
        <v>74</v>
      </c>
      <c r="BA374" t="s">
        <v>74</v>
      </c>
      <c r="BB374">
        <v>59</v>
      </c>
      <c r="BC374">
        <v>70</v>
      </c>
      <c r="BD374" t="s">
        <v>74</v>
      </c>
      <c r="BE374" t="s">
        <v>74</v>
      </c>
      <c r="BF374" t="s">
        <v>74</v>
      </c>
      <c r="BG374" t="s">
        <v>74</v>
      </c>
      <c r="BH374" t="s">
        <v>74</v>
      </c>
      <c r="BI374">
        <v>12</v>
      </c>
      <c r="BJ374" t="s">
        <v>528</v>
      </c>
      <c r="BK374" t="s">
        <v>92</v>
      </c>
      <c r="BL374" t="s">
        <v>529</v>
      </c>
      <c r="BM374" t="s">
        <v>3259</v>
      </c>
      <c r="BN374" t="s">
        <v>74</v>
      </c>
      <c r="BO374" t="s">
        <v>74</v>
      </c>
      <c r="BP374" t="s">
        <v>74</v>
      </c>
      <c r="BQ374" t="s">
        <v>74</v>
      </c>
      <c r="BR374" t="s">
        <v>95</v>
      </c>
      <c r="BS374" t="s">
        <v>3268</v>
      </c>
      <c r="BT374" t="str">
        <f>HYPERLINK("https%3A%2F%2Fwww.webofscience.com%2Fwos%2Fwoscc%2Ffull-record%2FWOS:A1989AV58900007","View Full Record in Web of Science")</f>
        <v>View Full Record in Web of Science</v>
      </c>
    </row>
    <row r="375" spans="1:72" x14ac:dyDescent="0.15">
      <c r="A375" t="s">
        <v>72</v>
      </c>
      <c r="B375" t="s">
        <v>3269</v>
      </c>
      <c r="C375" t="s">
        <v>74</v>
      </c>
      <c r="D375" t="s">
        <v>74</v>
      </c>
      <c r="E375" t="s">
        <v>74</v>
      </c>
      <c r="F375" t="s">
        <v>3269</v>
      </c>
      <c r="G375" t="s">
        <v>74</v>
      </c>
      <c r="H375" t="s">
        <v>74</v>
      </c>
      <c r="I375" t="s">
        <v>3270</v>
      </c>
      <c r="J375" t="s">
        <v>3271</v>
      </c>
      <c r="K375" t="s">
        <v>74</v>
      </c>
      <c r="L375" t="s">
        <v>74</v>
      </c>
      <c r="M375" t="s">
        <v>77</v>
      </c>
      <c r="N375" t="s">
        <v>414</v>
      </c>
      <c r="O375" t="s">
        <v>74</v>
      </c>
      <c r="P375" t="s">
        <v>74</v>
      </c>
      <c r="Q375" t="s">
        <v>74</v>
      </c>
      <c r="R375" t="s">
        <v>74</v>
      </c>
      <c r="S375" t="s">
        <v>74</v>
      </c>
      <c r="T375" t="s">
        <v>74</v>
      </c>
      <c r="U375" t="s">
        <v>74</v>
      </c>
      <c r="V375" t="s">
        <v>74</v>
      </c>
      <c r="W375" t="s">
        <v>74</v>
      </c>
      <c r="X375" t="s">
        <v>74</v>
      </c>
      <c r="Y375" t="s">
        <v>3272</v>
      </c>
      <c r="Z375" t="s">
        <v>74</v>
      </c>
      <c r="AA375" t="s">
        <v>3273</v>
      </c>
      <c r="AB375" t="s">
        <v>74</v>
      </c>
      <c r="AC375" t="s">
        <v>74</v>
      </c>
      <c r="AD375" t="s">
        <v>74</v>
      </c>
      <c r="AE375" t="s">
        <v>74</v>
      </c>
      <c r="AF375" t="s">
        <v>74</v>
      </c>
      <c r="AG375">
        <v>10</v>
      </c>
      <c r="AH375">
        <v>10</v>
      </c>
      <c r="AI375">
        <v>12</v>
      </c>
      <c r="AJ375">
        <v>0</v>
      </c>
      <c r="AK375">
        <v>4</v>
      </c>
      <c r="AL375" t="s">
        <v>2725</v>
      </c>
      <c r="AM375" t="s">
        <v>2726</v>
      </c>
      <c r="AN375" t="s">
        <v>2727</v>
      </c>
      <c r="AO375" t="s">
        <v>3274</v>
      </c>
      <c r="AP375" t="s">
        <v>74</v>
      </c>
      <c r="AQ375" t="s">
        <v>74</v>
      </c>
      <c r="AR375" t="s">
        <v>3275</v>
      </c>
      <c r="AS375" t="s">
        <v>3276</v>
      </c>
      <c r="AT375" t="s">
        <v>3127</v>
      </c>
      <c r="AU375">
        <v>1989</v>
      </c>
      <c r="AV375">
        <v>24</v>
      </c>
      <c r="AW375">
        <v>4</v>
      </c>
      <c r="AX375" t="s">
        <v>74</v>
      </c>
      <c r="AY375" t="s">
        <v>74</v>
      </c>
      <c r="AZ375" t="s">
        <v>74</v>
      </c>
      <c r="BA375" t="s">
        <v>74</v>
      </c>
      <c r="BB375">
        <v>363</v>
      </c>
      <c r="BC375">
        <v>365</v>
      </c>
      <c r="BD375" t="s">
        <v>74</v>
      </c>
      <c r="BE375" t="s">
        <v>74</v>
      </c>
      <c r="BF375" t="s">
        <v>74</v>
      </c>
      <c r="BG375" t="s">
        <v>74</v>
      </c>
      <c r="BH375" t="s">
        <v>74</v>
      </c>
      <c r="BI375">
        <v>3</v>
      </c>
      <c r="BJ375" t="s">
        <v>423</v>
      </c>
      <c r="BK375" t="s">
        <v>92</v>
      </c>
      <c r="BL375" t="s">
        <v>423</v>
      </c>
      <c r="BM375" t="s">
        <v>3277</v>
      </c>
      <c r="BN375" t="s">
        <v>74</v>
      </c>
      <c r="BO375" t="s">
        <v>74</v>
      </c>
      <c r="BP375" t="s">
        <v>74</v>
      </c>
      <c r="BQ375" t="s">
        <v>74</v>
      </c>
      <c r="BR375" t="s">
        <v>95</v>
      </c>
      <c r="BS375" t="s">
        <v>3278</v>
      </c>
      <c r="BT375" t="str">
        <f>HYPERLINK("https%3A%2F%2Fwww.webofscience.com%2Fwos%2Fwoscc%2Ffull-record%2FWOS:A1989CQ61000021","View Full Record in Web of Science")</f>
        <v>View Full Record in Web of Science</v>
      </c>
    </row>
    <row r="376" spans="1:72" x14ac:dyDescent="0.15">
      <c r="A376" t="s">
        <v>72</v>
      </c>
      <c r="B376" t="s">
        <v>2655</v>
      </c>
      <c r="C376" t="s">
        <v>74</v>
      </c>
      <c r="D376" t="s">
        <v>74</v>
      </c>
      <c r="E376" t="s">
        <v>74</v>
      </c>
      <c r="F376" t="s">
        <v>2655</v>
      </c>
      <c r="G376" t="s">
        <v>74</v>
      </c>
      <c r="H376" t="s">
        <v>74</v>
      </c>
      <c r="I376" t="s">
        <v>3279</v>
      </c>
      <c r="J376" t="s">
        <v>3280</v>
      </c>
      <c r="K376" t="s">
        <v>74</v>
      </c>
      <c r="L376" t="s">
        <v>74</v>
      </c>
      <c r="M376" t="s">
        <v>77</v>
      </c>
      <c r="N376" t="s">
        <v>78</v>
      </c>
      <c r="O376" t="s">
        <v>74</v>
      </c>
      <c r="P376" t="s">
        <v>74</v>
      </c>
      <c r="Q376" t="s">
        <v>74</v>
      </c>
      <c r="R376" t="s">
        <v>74</v>
      </c>
      <c r="S376" t="s">
        <v>74</v>
      </c>
      <c r="T376" t="s">
        <v>74</v>
      </c>
      <c r="U376" t="s">
        <v>74</v>
      </c>
      <c r="V376" t="s">
        <v>74</v>
      </c>
      <c r="W376" t="s">
        <v>2657</v>
      </c>
      <c r="X376" t="s">
        <v>2658</v>
      </c>
      <c r="Y376" t="s">
        <v>74</v>
      </c>
      <c r="Z376" t="s">
        <v>74</v>
      </c>
      <c r="AA376" t="s">
        <v>74</v>
      </c>
      <c r="AB376" t="s">
        <v>74</v>
      </c>
      <c r="AC376" t="s">
        <v>74</v>
      </c>
      <c r="AD376" t="s">
        <v>74</v>
      </c>
      <c r="AE376" t="s">
        <v>74</v>
      </c>
      <c r="AF376" t="s">
        <v>74</v>
      </c>
      <c r="AG376">
        <v>39</v>
      </c>
      <c r="AH376">
        <v>31</v>
      </c>
      <c r="AI376">
        <v>31</v>
      </c>
      <c r="AJ376">
        <v>0</v>
      </c>
      <c r="AK376">
        <v>3</v>
      </c>
      <c r="AL376" t="s">
        <v>2370</v>
      </c>
      <c r="AM376" t="s">
        <v>2371</v>
      </c>
      <c r="AN376" t="s">
        <v>2372</v>
      </c>
      <c r="AO376" t="s">
        <v>3281</v>
      </c>
      <c r="AP376" t="s">
        <v>74</v>
      </c>
      <c r="AQ376" t="s">
        <v>74</v>
      </c>
      <c r="AR376" t="s">
        <v>3282</v>
      </c>
      <c r="AS376" t="s">
        <v>3283</v>
      </c>
      <c r="AT376" t="s">
        <v>3127</v>
      </c>
      <c r="AU376">
        <v>1989</v>
      </c>
      <c r="AV376">
        <v>44</v>
      </c>
      <c r="AW376">
        <v>10</v>
      </c>
      <c r="AX376" t="s">
        <v>74</v>
      </c>
      <c r="AY376" t="s">
        <v>74</v>
      </c>
      <c r="AZ376" t="s">
        <v>74</v>
      </c>
      <c r="BA376" t="s">
        <v>74</v>
      </c>
      <c r="BB376">
        <v>979</v>
      </c>
      <c r="BC376">
        <v>987</v>
      </c>
      <c r="BD376" t="s">
        <v>74</v>
      </c>
      <c r="BE376" t="s">
        <v>3284</v>
      </c>
      <c r="BF376" t="str">
        <f>HYPERLINK("http://dx.doi.org/10.1515/zna-1989-1010","http://dx.doi.org/10.1515/zna-1989-1010")</f>
        <v>http://dx.doi.org/10.1515/zna-1989-1010</v>
      </c>
      <c r="BG376" t="s">
        <v>74</v>
      </c>
      <c r="BH376" t="s">
        <v>74</v>
      </c>
      <c r="BI376">
        <v>9</v>
      </c>
      <c r="BJ376" t="s">
        <v>3285</v>
      </c>
      <c r="BK376" t="s">
        <v>92</v>
      </c>
      <c r="BL376" t="s">
        <v>3286</v>
      </c>
      <c r="BM376" t="s">
        <v>3287</v>
      </c>
      <c r="BN376" t="s">
        <v>74</v>
      </c>
      <c r="BO376" t="s">
        <v>198</v>
      </c>
      <c r="BP376" t="s">
        <v>74</v>
      </c>
      <c r="BQ376" t="s">
        <v>74</v>
      </c>
      <c r="BR376" t="s">
        <v>95</v>
      </c>
      <c r="BS376" t="s">
        <v>3288</v>
      </c>
      <c r="BT376" t="str">
        <f>HYPERLINK("https%3A%2F%2Fwww.webofscience.com%2Fwos%2Fwoscc%2Ffull-record%2FWOS:A1989AZ22400011","View Full Record in Web of Science")</f>
        <v>View Full Record in Web of Science</v>
      </c>
    </row>
    <row r="377" spans="1:72" x14ac:dyDescent="0.15">
      <c r="A377" t="s">
        <v>72</v>
      </c>
      <c r="B377" t="s">
        <v>3289</v>
      </c>
      <c r="C377" t="s">
        <v>74</v>
      </c>
      <c r="D377" t="s">
        <v>74</v>
      </c>
      <c r="E377" t="s">
        <v>74</v>
      </c>
      <c r="F377" t="s">
        <v>3289</v>
      </c>
      <c r="G377" t="s">
        <v>74</v>
      </c>
      <c r="H377" t="s">
        <v>74</v>
      </c>
      <c r="I377" t="s">
        <v>3290</v>
      </c>
      <c r="J377" t="s">
        <v>3291</v>
      </c>
      <c r="K377" t="s">
        <v>74</v>
      </c>
      <c r="L377" t="s">
        <v>74</v>
      </c>
      <c r="M377" t="s">
        <v>77</v>
      </c>
      <c r="N377" t="s">
        <v>78</v>
      </c>
      <c r="O377" t="s">
        <v>74</v>
      </c>
      <c r="P377" t="s">
        <v>74</v>
      </c>
      <c r="Q377" t="s">
        <v>74</v>
      </c>
      <c r="R377" t="s">
        <v>74</v>
      </c>
      <c r="S377" t="s">
        <v>74</v>
      </c>
      <c r="T377" t="s">
        <v>74</v>
      </c>
      <c r="U377" t="s">
        <v>74</v>
      </c>
      <c r="V377" t="s">
        <v>74</v>
      </c>
      <c r="W377" t="s">
        <v>74</v>
      </c>
      <c r="X377" t="s">
        <v>74</v>
      </c>
      <c r="Y377" t="s">
        <v>3292</v>
      </c>
      <c r="Z377" t="s">
        <v>74</v>
      </c>
      <c r="AA377" t="s">
        <v>3293</v>
      </c>
      <c r="AB377" t="s">
        <v>74</v>
      </c>
      <c r="AC377" t="s">
        <v>74</v>
      </c>
      <c r="AD377" t="s">
        <v>74</v>
      </c>
      <c r="AE377" t="s">
        <v>74</v>
      </c>
      <c r="AF377" t="s">
        <v>74</v>
      </c>
      <c r="AG377">
        <v>46</v>
      </c>
      <c r="AH377">
        <v>34</v>
      </c>
      <c r="AI377">
        <v>34</v>
      </c>
      <c r="AJ377">
        <v>0</v>
      </c>
      <c r="AK377">
        <v>1</v>
      </c>
      <c r="AL377" t="s">
        <v>1006</v>
      </c>
      <c r="AM377" t="s">
        <v>1007</v>
      </c>
      <c r="AN377" t="s">
        <v>3294</v>
      </c>
      <c r="AO377" t="s">
        <v>3295</v>
      </c>
      <c r="AP377" t="s">
        <v>74</v>
      </c>
      <c r="AQ377" t="s">
        <v>74</v>
      </c>
      <c r="AR377" t="s">
        <v>3291</v>
      </c>
      <c r="AS377" t="s">
        <v>3296</v>
      </c>
      <c r="AT377" t="s">
        <v>3297</v>
      </c>
      <c r="AU377">
        <v>1989</v>
      </c>
      <c r="AV377">
        <v>182</v>
      </c>
      <c r="AW377">
        <v>3</v>
      </c>
      <c r="AX377" t="s">
        <v>74</v>
      </c>
      <c r="AY377" t="s">
        <v>74</v>
      </c>
      <c r="AZ377" t="s">
        <v>74</v>
      </c>
      <c r="BA377" t="s">
        <v>74</v>
      </c>
      <c r="BB377">
        <v>225</v>
      </c>
      <c r="BC377">
        <v>238</v>
      </c>
      <c r="BD377" t="s">
        <v>74</v>
      </c>
      <c r="BE377" t="s">
        <v>3298</v>
      </c>
      <c r="BF377" t="str">
        <f>HYPERLINK("http://dx.doi.org/10.1007/BF00007517","http://dx.doi.org/10.1007/BF00007517")</f>
        <v>http://dx.doi.org/10.1007/BF00007517</v>
      </c>
      <c r="BG377" t="s">
        <v>74</v>
      </c>
      <c r="BH377" t="s">
        <v>74</v>
      </c>
      <c r="BI377">
        <v>14</v>
      </c>
      <c r="BJ377" t="s">
        <v>481</v>
      </c>
      <c r="BK377" t="s">
        <v>92</v>
      </c>
      <c r="BL377" t="s">
        <v>481</v>
      </c>
      <c r="BM377" t="s">
        <v>3299</v>
      </c>
      <c r="BN377" t="s">
        <v>74</v>
      </c>
      <c r="BO377" t="s">
        <v>74</v>
      </c>
      <c r="BP377" t="s">
        <v>74</v>
      </c>
      <c r="BQ377" t="s">
        <v>74</v>
      </c>
      <c r="BR377" t="s">
        <v>95</v>
      </c>
      <c r="BS377" t="s">
        <v>3300</v>
      </c>
      <c r="BT377" t="str">
        <f>HYPERLINK("https%3A%2F%2Fwww.webofscience.com%2Fwos%2Fwoscc%2Ffull-record%2FWOS:A1989AX57300003","View Full Record in Web of Science")</f>
        <v>View Full Record in Web of Science</v>
      </c>
    </row>
    <row r="378" spans="1:72" x14ac:dyDescent="0.15">
      <c r="A378" t="s">
        <v>72</v>
      </c>
      <c r="B378" t="s">
        <v>3301</v>
      </c>
      <c r="C378" t="s">
        <v>74</v>
      </c>
      <c r="D378" t="s">
        <v>74</v>
      </c>
      <c r="E378" t="s">
        <v>74</v>
      </c>
      <c r="F378" t="s">
        <v>3301</v>
      </c>
      <c r="G378" t="s">
        <v>74</v>
      </c>
      <c r="H378" t="s">
        <v>74</v>
      </c>
      <c r="I378" t="s">
        <v>3302</v>
      </c>
      <c r="J378" t="s">
        <v>3291</v>
      </c>
      <c r="K378" t="s">
        <v>74</v>
      </c>
      <c r="L378" t="s">
        <v>74</v>
      </c>
      <c r="M378" t="s">
        <v>77</v>
      </c>
      <c r="N378" t="s">
        <v>78</v>
      </c>
      <c r="O378" t="s">
        <v>74</v>
      </c>
      <c r="P378" t="s">
        <v>74</v>
      </c>
      <c r="Q378" t="s">
        <v>74</v>
      </c>
      <c r="R378" t="s">
        <v>74</v>
      </c>
      <c r="S378" t="s">
        <v>74</v>
      </c>
      <c r="T378" t="s">
        <v>74</v>
      </c>
      <c r="U378" t="s">
        <v>74</v>
      </c>
      <c r="V378" t="s">
        <v>74</v>
      </c>
      <c r="W378" t="s">
        <v>74</v>
      </c>
      <c r="X378" t="s">
        <v>74</v>
      </c>
      <c r="Y378" t="s">
        <v>3303</v>
      </c>
      <c r="Z378" t="s">
        <v>74</v>
      </c>
      <c r="AA378" t="s">
        <v>74</v>
      </c>
      <c r="AB378" t="s">
        <v>74</v>
      </c>
      <c r="AC378" t="s">
        <v>74</v>
      </c>
      <c r="AD378" t="s">
        <v>74</v>
      </c>
      <c r="AE378" t="s">
        <v>74</v>
      </c>
      <c r="AF378" t="s">
        <v>74</v>
      </c>
      <c r="AG378">
        <v>5</v>
      </c>
      <c r="AH378">
        <v>6</v>
      </c>
      <c r="AI378">
        <v>6</v>
      </c>
      <c r="AJ378">
        <v>0</v>
      </c>
      <c r="AK378">
        <v>0</v>
      </c>
      <c r="AL378" t="s">
        <v>1006</v>
      </c>
      <c r="AM378" t="s">
        <v>1007</v>
      </c>
      <c r="AN378" t="s">
        <v>3294</v>
      </c>
      <c r="AO378" t="s">
        <v>3295</v>
      </c>
      <c r="AP378" t="s">
        <v>74</v>
      </c>
      <c r="AQ378" t="s">
        <v>74</v>
      </c>
      <c r="AR378" t="s">
        <v>3291</v>
      </c>
      <c r="AS378" t="s">
        <v>3296</v>
      </c>
      <c r="AT378" t="s">
        <v>3297</v>
      </c>
      <c r="AU378">
        <v>1989</v>
      </c>
      <c r="AV378">
        <v>182</v>
      </c>
      <c r="AW378">
        <v>3</v>
      </c>
      <c r="AX378" t="s">
        <v>74</v>
      </c>
      <c r="AY378" t="s">
        <v>74</v>
      </c>
      <c r="AZ378" t="s">
        <v>74</v>
      </c>
      <c r="BA378" t="s">
        <v>74</v>
      </c>
      <c r="BB378">
        <v>249</v>
      </c>
      <c r="BC378">
        <v>259</v>
      </c>
      <c r="BD378" t="s">
        <v>74</v>
      </c>
      <c r="BE378" t="s">
        <v>3304</v>
      </c>
      <c r="BF378" t="str">
        <f>HYPERLINK("http://dx.doi.org/10.1007/BF00007519","http://dx.doi.org/10.1007/BF00007519")</f>
        <v>http://dx.doi.org/10.1007/BF00007519</v>
      </c>
      <c r="BG378" t="s">
        <v>74</v>
      </c>
      <c r="BH378" t="s">
        <v>74</v>
      </c>
      <c r="BI378">
        <v>11</v>
      </c>
      <c r="BJ378" t="s">
        <v>481</v>
      </c>
      <c r="BK378" t="s">
        <v>92</v>
      </c>
      <c r="BL378" t="s">
        <v>481</v>
      </c>
      <c r="BM378" t="s">
        <v>3299</v>
      </c>
      <c r="BN378" t="s">
        <v>74</v>
      </c>
      <c r="BO378" t="s">
        <v>74</v>
      </c>
      <c r="BP378" t="s">
        <v>74</v>
      </c>
      <c r="BQ378" t="s">
        <v>74</v>
      </c>
      <c r="BR378" t="s">
        <v>95</v>
      </c>
      <c r="BS378" t="s">
        <v>3305</v>
      </c>
      <c r="BT378" t="str">
        <f>HYPERLINK("https%3A%2F%2Fwww.webofscience.com%2Fwos%2Fwoscc%2Ffull-record%2FWOS:A1989AX57300005","View Full Record in Web of Science")</f>
        <v>View Full Record in Web of Science</v>
      </c>
    </row>
    <row r="379" spans="1:72" x14ac:dyDescent="0.15">
      <c r="A379" t="s">
        <v>72</v>
      </c>
      <c r="B379" t="s">
        <v>3306</v>
      </c>
      <c r="C379" t="s">
        <v>74</v>
      </c>
      <c r="D379" t="s">
        <v>74</v>
      </c>
      <c r="E379" t="s">
        <v>74</v>
      </c>
      <c r="F379" t="s">
        <v>3306</v>
      </c>
      <c r="G379" t="s">
        <v>74</v>
      </c>
      <c r="H379" t="s">
        <v>74</v>
      </c>
      <c r="I379" t="s">
        <v>3307</v>
      </c>
      <c r="J379" t="s">
        <v>3308</v>
      </c>
      <c r="K379" t="s">
        <v>74</v>
      </c>
      <c r="L379" t="s">
        <v>74</v>
      </c>
      <c r="M379" t="s">
        <v>77</v>
      </c>
      <c r="N379" t="s">
        <v>78</v>
      </c>
      <c r="O379" t="s">
        <v>74</v>
      </c>
      <c r="P379" t="s">
        <v>74</v>
      </c>
      <c r="Q379" t="s">
        <v>74</v>
      </c>
      <c r="R379" t="s">
        <v>74</v>
      </c>
      <c r="S379" t="s">
        <v>74</v>
      </c>
      <c r="T379" t="s">
        <v>74</v>
      </c>
      <c r="U379" t="s">
        <v>74</v>
      </c>
      <c r="V379" t="s">
        <v>74</v>
      </c>
      <c r="W379" t="s">
        <v>74</v>
      </c>
      <c r="X379" t="s">
        <v>74</v>
      </c>
      <c r="Y379" t="s">
        <v>3309</v>
      </c>
      <c r="Z379" t="s">
        <v>74</v>
      </c>
      <c r="AA379" t="s">
        <v>74</v>
      </c>
      <c r="AB379" t="s">
        <v>74</v>
      </c>
      <c r="AC379" t="s">
        <v>74</v>
      </c>
      <c r="AD379" t="s">
        <v>74</v>
      </c>
      <c r="AE379" t="s">
        <v>74</v>
      </c>
      <c r="AF379" t="s">
        <v>74</v>
      </c>
      <c r="AG379">
        <v>31</v>
      </c>
      <c r="AH379">
        <v>211</v>
      </c>
      <c r="AI379">
        <v>217</v>
      </c>
      <c r="AJ379">
        <v>0</v>
      </c>
      <c r="AK379">
        <v>17</v>
      </c>
      <c r="AL379" t="s">
        <v>3310</v>
      </c>
      <c r="AM379" t="s">
        <v>83</v>
      </c>
      <c r="AN379" t="s">
        <v>3311</v>
      </c>
      <c r="AO379" t="s">
        <v>3312</v>
      </c>
      <c r="AP379" t="s">
        <v>74</v>
      </c>
      <c r="AQ379" t="s">
        <v>74</v>
      </c>
      <c r="AR379" t="s">
        <v>3308</v>
      </c>
      <c r="AS379" t="s">
        <v>3313</v>
      </c>
      <c r="AT379" t="s">
        <v>3297</v>
      </c>
      <c r="AU379">
        <v>1989</v>
      </c>
      <c r="AV379">
        <v>245</v>
      </c>
      <c r="AW379">
        <v>4925</v>
      </c>
      <c r="AX379" t="s">
        <v>74</v>
      </c>
      <c r="AY379" t="s">
        <v>74</v>
      </c>
      <c r="AZ379" t="s">
        <v>74</v>
      </c>
      <c r="BA379" t="s">
        <v>74</v>
      </c>
      <c r="BB379">
        <v>1484</v>
      </c>
      <c r="BC379">
        <v>1486</v>
      </c>
      <c r="BD379" t="s">
        <v>74</v>
      </c>
      <c r="BE379" t="s">
        <v>3314</v>
      </c>
      <c r="BF379" t="str">
        <f>HYPERLINK("http://dx.doi.org/10.1126/science.245.4925.1484","http://dx.doi.org/10.1126/science.245.4925.1484")</f>
        <v>http://dx.doi.org/10.1126/science.245.4925.1484</v>
      </c>
      <c r="BG379" t="s">
        <v>74</v>
      </c>
      <c r="BH379" t="s">
        <v>74</v>
      </c>
      <c r="BI379">
        <v>3</v>
      </c>
      <c r="BJ379" t="s">
        <v>366</v>
      </c>
      <c r="BK379" t="s">
        <v>92</v>
      </c>
      <c r="BL379" t="s">
        <v>367</v>
      </c>
      <c r="BM379" t="s">
        <v>3315</v>
      </c>
      <c r="BN379">
        <v>17776799</v>
      </c>
      <c r="BO379" t="s">
        <v>74</v>
      </c>
      <c r="BP379" t="s">
        <v>74</v>
      </c>
      <c r="BQ379" t="s">
        <v>74</v>
      </c>
      <c r="BR379" t="s">
        <v>95</v>
      </c>
      <c r="BS379" t="s">
        <v>3316</v>
      </c>
      <c r="BT379" t="str">
        <f>HYPERLINK("https%3A%2F%2Fwww.webofscience.com%2Fwos%2Fwoscc%2Ffull-record%2FWOS:A1989AR64800037","View Full Record in Web of Science")</f>
        <v>View Full Record in Web of Science</v>
      </c>
    </row>
    <row r="380" spans="1:72" x14ac:dyDescent="0.15">
      <c r="A380" t="s">
        <v>72</v>
      </c>
      <c r="B380" t="s">
        <v>3317</v>
      </c>
      <c r="C380" t="s">
        <v>74</v>
      </c>
      <c r="D380" t="s">
        <v>74</v>
      </c>
      <c r="E380" t="s">
        <v>74</v>
      </c>
      <c r="F380" t="s">
        <v>3317</v>
      </c>
      <c r="G380" t="s">
        <v>74</v>
      </c>
      <c r="H380" t="s">
        <v>74</v>
      </c>
      <c r="I380" t="s">
        <v>3318</v>
      </c>
      <c r="J380" t="s">
        <v>3319</v>
      </c>
      <c r="K380" t="s">
        <v>74</v>
      </c>
      <c r="L380" t="s">
        <v>74</v>
      </c>
      <c r="M380" t="s">
        <v>77</v>
      </c>
      <c r="N380" t="s">
        <v>78</v>
      </c>
      <c r="O380" t="s">
        <v>74</v>
      </c>
      <c r="P380" t="s">
        <v>74</v>
      </c>
      <c r="Q380" t="s">
        <v>74</v>
      </c>
      <c r="R380" t="s">
        <v>74</v>
      </c>
      <c r="S380" t="s">
        <v>74</v>
      </c>
      <c r="T380" t="s">
        <v>74</v>
      </c>
      <c r="U380" t="s">
        <v>74</v>
      </c>
      <c r="V380" t="s">
        <v>74</v>
      </c>
      <c r="W380" t="s">
        <v>3320</v>
      </c>
      <c r="X380" t="s">
        <v>3321</v>
      </c>
      <c r="Y380" t="s">
        <v>74</v>
      </c>
      <c r="Z380" t="s">
        <v>74</v>
      </c>
      <c r="AA380" t="s">
        <v>74</v>
      </c>
      <c r="AB380" t="s">
        <v>74</v>
      </c>
      <c r="AC380" t="s">
        <v>74</v>
      </c>
      <c r="AD380" t="s">
        <v>74</v>
      </c>
      <c r="AE380" t="s">
        <v>74</v>
      </c>
      <c r="AF380" t="s">
        <v>74</v>
      </c>
      <c r="AG380">
        <v>6</v>
      </c>
      <c r="AH380">
        <v>4</v>
      </c>
      <c r="AI380">
        <v>4</v>
      </c>
      <c r="AJ380">
        <v>0</v>
      </c>
      <c r="AK380">
        <v>0</v>
      </c>
      <c r="AL380" t="s">
        <v>3322</v>
      </c>
      <c r="AM380" t="s">
        <v>1210</v>
      </c>
      <c r="AN380" t="s">
        <v>3323</v>
      </c>
      <c r="AO380" t="s">
        <v>3324</v>
      </c>
      <c r="AP380" t="s">
        <v>74</v>
      </c>
      <c r="AQ380" t="s">
        <v>74</v>
      </c>
      <c r="AR380" t="s">
        <v>3325</v>
      </c>
      <c r="AS380" t="s">
        <v>3326</v>
      </c>
      <c r="AT380" t="s">
        <v>3327</v>
      </c>
      <c r="AU380">
        <v>1989</v>
      </c>
      <c r="AV380">
        <v>36</v>
      </c>
      <c r="AW380">
        <v>2</v>
      </c>
      <c r="AX380" t="s">
        <v>74</v>
      </c>
      <c r="AY380" t="s">
        <v>74</v>
      </c>
      <c r="AZ380" t="s">
        <v>74</v>
      </c>
      <c r="BA380" t="s">
        <v>74</v>
      </c>
      <c r="BB380">
        <v>190</v>
      </c>
      <c r="BC380">
        <v>195</v>
      </c>
      <c r="BD380" t="s">
        <v>74</v>
      </c>
      <c r="BE380" t="s">
        <v>3328</v>
      </c>
      <c r="BF380" t="str">
        <f>HYPERLINK("http://dx.doi.org/10.1007/BF02914321","http://dx.doi.org/10.1007/BF02914321")</f>
        <v>http://dx.doi.org/10.1007/BF02914321</v>
      </c>
      <c r="BG380" t="s">
        <v>74</v>
      </c>
      <c r="BH380" t="s">
        <v>74</v>
      </c>
      <c r="BI380">
        <v>6</v>
      </c>
      <c r="BJ380" t="s">
        <v>3329</v>
      </c>
      <c r="BK380" t="s">
        <v>92</v>
      </c>
      <c r="BL380" t="s">
        <v>3329</v>
      </c>
      <c r="BM380" t="s">
        <v>3330</v>
      </c>
      <c r="BN380" t="s">
        <v>74</v>
      </c>
      <c r="BO380" t="s">
        <v>74</v>
      </c>
      <c r="BP380" t="s">
        <v>74</v>
      </c>
      <c r="BQ380" t="s">
        <v>74</v>
      </c>
      <c r="BR380" t="s">
        <v>95</v>
      </c>
      <c r="BS380" t="s">
        <v>3331</v>
      </c>
      <c r="BT380" t="str">
        <f>HYPERLINK("https%3A%2F%2Fwww.webofscience.com%2Fwos%2Fwoscc%2Ffull-record%2FWOS:A1989AU48900003","View Full Record in Web of Science")</f>
        <v>View Full Record in Web of Science</v>
      </c>
    </row>
    <row r="381" spans="1:72" x14ac:dyDescent="0.15">
      <c r="A381" t="s">
        <v>72</v>
      </c>
      <c r="B381" t="s">
        <v>3332</v>
      </c>
      <c r="C381" t="s">
        <v>74</v>
      </c>
      <c r="D381" t="s">
        <v>74</v>
      </c>
      <c r="E381" t="s">
        <v>74</v>
      </c>
      <c r="F381" t="s">
        <v>3332</v>
      </c>
      <c r="G381" t="s">
        <v>74</v>
      </c>
      <c r="H381" t="s">
        <v>74</v>
      </c>
      <c r="I381" t="s">
        <v>3333</v>
      </c>
      <c r="J381" t="s">
        <v>357</v>
      </c>
      <c r="K381" t="s">
        <v>74</v>
      </c>
      <c r="L381" t="s">
        <v>74</v>
      </c>
      <c r="M381" t="s">
        <v>77</v>
      </c>
      <c r="N381" t="s">
        <v>110</v>
      </c>
      <c r="O381" t="s">
        <v>74</v>
      </c>
      <c r="P381" t="s">
        <v>74</v>
      </c>
      <c r="Q381" t="s">
        <v>74</v>
      </c>
      <c r="R381" t="s">
        <v>74</v>
      </c>
      <c r="S381" t="s">
        <v>74</v>
      </c>
      <c r="T381" t="s">
        <v>74</v>
      </c>
      <c r="U381" t="s">
        <v>74</v>
      </c>
      <c r="V381" t="s">
        <v>74</v>
      </c>
      <c r="W381" t="s">
        <v>74</v>
      </c>
      <c r="X381" t="s">
        <v>74</v>
      </c>
      <c r="Y381" t="s">
        <v>74</v>
      </c>
      <c r="Z381" t="s">
        <v>74</v>
      </c>
      <c r="AA381" t="s">
        <v>74</v>
      </c>
      <c r="AB381" t="s">
        <v>74</v>
      </c>
      <c r="AC381" t="s">
        <v>74</v>
      </c>
      <c r="AD381" t="s">
        <v>74</v>
      </c>
      <c r="AE381" t="s">
        <v>74</v>
      </c>
      <c r="AF381" t="s">
        <v>74</v>
      </c>
      <c r="AG381">
        <v>0</v>
      </c>
      <c r="AH381">
        <v>0</v>
      </c>
      <c r="AI381">
        <v>0</v>
      </c>
      <c r="AJ381">
        <v>0</v>
      </c>
      <c r="AK381">
        <v>0</v>
      </c>
      <c r="AL381" t="s">
        <v>360</v>
      </c>
      <c r="AM381" t="s">
        <v>361</v>
      </c>
      <c r="AN381" t="s">
        <v>2891</v>
      </c>
      <c r="AO381" t="s">
        <v>363</v>
      </c>
      <c r="AP381" t="s">
        <v>74</v>
      </c>
      <c r="AQ381" t="s">
        <v>74</v>
      </c>
      <c r="AR381" t="s">
        <v>357</v>
      </c>
      <c r="AS381" t="s">
        <v>364</v>
      </c>
      <c r="AT381" t="s">
        <v>3327</v>
      </c>
      <c r="AU381">
        <v>1989</v>
      </c>
      <c r="AV381">
        <v>341</v>
      </c>
      <c r="AW381">
        <v>6240</v>
      </c>
      <c r="AX381" t="s">
        <v>74</v>
      </c>
      <c r="AY381" t="s">
        <v>74</v>
      </c>
      <c r="AZ381" t="s">
        <v>74</v>
      </c>
      <c r="BA381" t="s">
        <v>74</v>
      </c>
      <c r="BB381">
        <v>273</v>
      </c>
      <c r="BC381">
        <v>273</v>
      </c>
      <c r="BD381" t="s">
        <v>74</v>
      </c>
      <c r="BE381" t="s">
        <v>3334</v>
      </c>
      <c r="BF381" t="str">
        <f>HYPERLINK("http://dx.doi.org/10.1038/341273a0","http://dx.doi.org/10.1038/341273a0")</f>
        <v>http://dx.doi.org/10.1038/341273a0</v>
      </c>
      <c r="BG381" t="s">
        <v>74</v>
      </c>
      <c r="BH381" t="s">
        <v>74</v>
      </c>
      <c r="BI381">
        <v>1</v>
      </c>
      <c r="BJ381" t="s">
        <v>366</v>
      </c>
      <c r="BK381" t="s">
        <v>92</v>
      </c>
      <c r="BL381" t="s">
        <v>367</v>
      </c>
      <c r="BM381" t="s">
        <v>3335</v>
      </c>
      <c r="BN381" t="s">
        <v>74</v>
      </c>
      <c r="BO381" t="s">
        <v>261</v>
      </c>
      <c r="BP381" t="s">
        <v>74</v>
      </c>
      <c r="BQ381" t="s">
        <v>74</v>
      </c>
      <c r="BR381" t="s">
        <v>95</v>
      </c>
      <c r="BS381" t="s">
        <v>3336</v>
      </c>
      <c r="BT381" t="str">
        <f>HYPERLINK("https%3A%2F%2Fwww.webofscience.com%2Fwos%2Fwoscc%2Ffull-record%2FWOS:A1989AR71700019","View Full Record in Web of Science")</f>
        <v>View Full Record in Web of Science</v>
      </c>
    </row>
    <row r="382" spans="1:72" x14ac:dyDescent="0.15">
      <c r="A382" t="s">
        <v>72</v>
      </c>
      <c r="B382" t="s">
        <v>2485</v>
      </c>
      <c r="C382" t="s">
        <v>74</v>
      </c>
      <c r="D382" t="s">
        <v>74</v>
      </c>
      <c r="E382" t="s">
        <v>74</v>
      </c>
      <c r="F382" t="s">
        <v>2485</v>
      </c>
      <c r="G382" t="s">
        <v>74</v>
      </c>
      <c r="H382" t="s">
        <v>74</v>
      </c>
      <c r="I382" t="s">
        <v>3337</v>
      </c>
      <c r="J382" t="s">
        <v>2453</v>
      </c>
      <c r="K382" t="s">
        <v>74</v>
      </c>
      <c r="L382" t="s">
        <v>74</v>
      </c>
      <c r="M382" t="s">
        <v>77</v>
      </c>
      <c r="N382" t="s">
        <v>110</v>
      </c>
      <c r="O382" t="s">
        <v>74</v>
      </c>
      <c r="P382" t="s">
        <v>74</v>
      </c>
      <c r="Q382" t="s">
        <v>74</v>
      </c>
      <c r="R382" t="s">
        <v>74</v>
      </c>
      <c r="S382" t="s">
        <v>74</v>
      </c>
      <c r="T382" t="s">
        <v>74</v>
      </c>
      <c r="U382" t="s">
        <v>74</v>
      </c>
      <c r="V382" t="s">
        <v>74</v>
      </c>
      <c r="W382" t="s">
        <v>74</v>
      </c>
      <c r="X382" t="s">
        <v>74</v>
      </c>
      <c r="Y382" t="s">
        <v>74</v>
      </c>
      <c r="Z382" t="s">
        <v>74</v>
      </c>
      <c r="AA382" t="s">
        <v>74</v>
      </c>
      <c r="AB382" t="s">
        <v>74</v>
      </c>
      <c r="AC382" t="s">
        <v>74</v>
      </c>
      <c r="AD382" t="s">
        <v>74</v>
      </c>
      <c r="AE382" t="s">
        <v>74</v>
      </c>
      <c r="AF382" t="s">
        <v>74</v>
      </c>
      <c r="AG382">
        <v>0</v>
      </c>
      <c r="AH382">
        <v>0</v>
      </c>
      <c r="AI382">
        <v>0</v>
      </c>
      <c r="AJ382">
        <v>0</v>
      </c>
      <c r="AK382">
        <v>0</v>
      </c>
      <c r="AL382" t="s">
        <v>2454</v>
      </c>
      <c r="AM382" t="s">
        <v>2455</v>
      </c>
      <c r="AN382" t="s">
        <v>2456</v>
      </c>
      <c r="AO382" t="s">
        <v>2457</v>
      </c>
      <c r="AP382" t="s">
        <v>74</v>
      </c>
      <c r="AQ382" t="s">
        <v>74</v>
      </c>
      <c r="AR382" t="s">
        <v>2458</v>
      </c>
      <c r="AS382" t="s">
        <v>2459</v>
      </c>
      <c r="AT382" t="s">
        <v>3338</v>
      </c>
      <c r="AU382">
        <v>1989</v>
      </c>
      <c r="AV382">
        <v>123</v>
      </c>
      <c r="AW382">
        <v>1683</v>
      </c>
      <c r="AX382" t="s">
        <v>74</v>
      </c>
      <c r="AY382" t="s">
        <v>74</v>
      </c>
      <c r="AZ382" t="s">
        <v>74</v>
      </c>
      <c r="BA382" t="s">
        <v>74</v>
      </c>
      <c r="BB382">
        <v>24</v>
      </c>
      <c r="BC382">
        <v>24</v>
      </c>
      <c r="BD382" t="s">
        <v>74</v>
      </c>
      <c r="BE382" t="s">
        <v>74</v>
      </c>
      <c r="BF382" t="s">
        <v>74</v>
      </c>
      <c r="BG382" t="s">
        <v>74</v>
      </c>
      <c r="BH382" t="s">
        <v>74</v>
      </c>
      <c r="BI382">
        <v>1</v>
      </c>
      <c r="BJ382" t="s">
        <v>366</v>
      </c>
      <c r="BK382" t="s">
        <v>92</v>
      </c>
      <c r="BL382" t="s">
        <v>367</v>
      </c>
      <c r="BM382" t="s">
        <v>3339</v>
      </c>
      <c r="BN382" t="s">
        <v>74</v>
      </c>
      <c r="BO382" t="s">
        <v>74</v>
      </c>
      <c r="BP382" t="s">
        <v>74</v>
      </c>
      <c r="BQ382" t="s">
        <v>74</v>
      </c>
      <c r="BR382" t="s">
        <v>95</v>
      </c>
      <c r="BS382" t="s">
        <v>3340</v>
      </c>
      <c r="BT382" t="str">
        <f>HYPERLINK("https%3A%2F%2Fwww.webofscience.com%2Fwos%2Fwoscc%2Ffull-record%2FWOS:A1989AR36100011","View Full Record in Web of Science")</f>
        <v>View Full Record in Web of Science</v>
      </c>
    </row>
    <row r="383" spans="1:72" x14ac:dyDescent="0.15">
      <c r="A383" t="s">
        <v>72</v>
      </c>
      <c r="B383" t="s">
        <v>3341</v>
      </c>
      <c r="C383" t="s">
        <v>74</v>
      </c>
      <c r="D383" t="s">
        <v>74</v>
      </c>
      <c r="E383" t="s">
        <v>74</v>
      </c>
      <c r="F383" t="s">
        <v>3341</v>
      </c>
      <c r="G383" t="s">
        <v>74</v>
      </c>
      <c r="H383" t="s">
        <v>74</v>
      </c>
      <c r="I383" t="s">
        <v>3342</v>
      </c>
      <c r="J383" t="s">
        <v>320</v>
      </c>
      <c r="K383" t="s">
        <v>74</v>
      </c>
      <c r="L383" t="s">
        <v>74</v>
      </c>
      <c r="M383" t="s">
        <v>77</v>
      </c>
      <c r="N383" t="s">
        <v>78</v>
      </c>
      <c r="O383" t="s">
        <v>74</v>
      </c>
      <c r="P383" t="s">
        <v>74</v>
      </c>
      <c r="Q383" t="s">
        <v>74</v>
      </c>
      <c r="R383" t="s">
        <v>74</v>
      </c>
      <c r="S383" t="s">
        <v>74</v>
      </c>
      <c r="T383" t="s">
        <v>74</v>
      </c>
      <c r="U383" t="s">
        <v>74</v>
      </c>
      <c r="V383" t="s">
        <v>74</v>
      </c>
      <c r="W383" t="s">
        <v>74</v>
      </c>
      <c r="X383" t="s">
        <v>74</v>
      </c>
      <c r="Y383" t="s">
        <v>3343</v>
      </c>
      <c r="Z383" t="s">
        <v>74</v>
      </c>
      <c r="AA383" t="s">
        <v>74</v>
      </c>
      <c r="AB383" t="s">
        <v>74</v>
      </c>
      <c r="AC383" t="s">
        <v>74</v>
      </c>
      <c r="AD383" t="s">
        <v>74</v>
      </c>
      <c r="AE383" t="s">
        <v>74</v>
      </c>
      <c r="AF383" t="s">
        <v>74</v>
      </c>
      <c r="AG383">
        <v>30</v>
      </c>
      <c r="AH383">
        <v>55</v>
      </c>
      <c r="AI383">
        <v>56</v>
      </c>
      <c r="AJ383">
        <v>0</v>
      </c>
      <c r="AK383">
        <v>2</v>
      </c>
      <c r="AL383" t="s">
        <v>82</v>
      </c>
      <c r="AM383" t="s">
        <v>83</v>
      </c>
      <c r="AN383" t="s">
        <v>114</v>
      </c>
      <c r="AO383" t="s">
        <v>324</v>
      </c>
      <c r="AP383" t="s">
        <v>3344</v>
      </c>
      <c r="AQ383" t="s">
        <v>74</v>
      </c>
      <c r="AR383" t="s">
        <v>325</v>
      </c>
      <c r="AS383" t="s">
        <v>326</v>
      </c>
      <c r="AT383" t="s">
        <v>3345</v>
      </c>
      <c r="AU383">
        <v>1989</v>
      </c>
      <c r="AV383">
        <v>94</v>
      </c>
      <c r="AW383" t="s">
        <v>3346</v>
      </c>
      <c r="AX383" t="s">
        <v>74</v>
      </c>
      <c r="AY383" t="s">
        <v>74</v>
      </c>
      <c r="AZ383" t="s">
        <v>74</v>
      </c>
      <c r="BA383" t="s">
        <v>74</v>
      </c>
      <c r="BB383">
        <v>13039</v>
      </c>
      <c r="BC383">
        <v>13044</v>
      </c>
      <c r="BD383" t="s">
        <v>74</v>
      </c>
      <c r="BE383" t="s">
        <v>3347</v>
      </c>
      <c r="BF383" t="str">
        <f>HYPERLINK("http://dx.doi.org/10.1029/JD094iD10p13039","http://dx.doi.org/10.1029/JD094iD10p13039")</f>
        <v>http://dx.doi.org/10.1029/JD094iD10p13039</v>
      </c>
      <c r="BG383" t="s">
        <v>74</v>
      </c>
      <c r="BH383" t="s">
        <v>74</v>
      </c>
      <c r="BI383">
        <v>6</v>
      </c>
      <c r="BJ383" t="s">
        <v>330</v>
      </c>
      <c r="BK383" t="s">
        <v>92</v>
      </c>
      <c r="BL383" t="s">
        <v>330</v>
      </c>
      <c r="BM383" t="s">
        <v>3348</v>
      </c>
      <c r="BN383" t="s">
        <v>74</v>
      </c>
      <c r="BO383" t="s">
        <v>154</v>
      </c>
      <c r="BP383" t="s">
        <v>74</v>
      </c>
      <c r="BQ383" t="s">
        <v>74</v>
      </c>
      <c r="BR383" t="s">
        <v>95</v>
      </c>
      <c r="BS383" t="s">
        <v>3349</v>
      </c>
      <c r="BT383" t="str">
        <f>HYPERLINK("https%3A%2F%2Fwww.webofscience.com%2Fwos%2Fwoscc%2Ffull-record%2FWOS:A1989AU28200017","View Full Record in Web of Science")</f>
        <v>View Full Record in Web of Science</v>
      </c>
    </row>
    <row r="384" spans="1:72" x14ac:dyDescent="0.15">
      <c r="A384" t="s">
        <v>72</v>
      </c>
      <c r="B384" t="s">
        <v>3350</v>
      </c>
      <c r="C384" t="s">
        <v>74</v>
      </c>
      <c r="D384" t="s">
        <v>74</v>
      </c>
      <c r="E384" t="s">
        <v>74</v>
      </c>
      <c r="F384" t="s">
        <v>3350</v>
      </c>
      <c r="G384" t="s">
        <v>74</v>
      </c>
      <c r="H384" t="s">
        <v>74</v>
      </c>
      <c r="I384" t="s">
        <v>3351</v>
      </c>
      <c r="J384" t="s">
        <v>357</v>
      </c>
      <c r="K384" t="s">
        <v>74</v>
      </c>
      <c r="L384" t="s">
        <v>74</v>
      </c>
      <c r="M384" t="s">
        <v>77</v>
      </c>
      <c r="N384" t="s">
        <v>110</v>
      </c>
      <c r="O384" t="s">
        <v>74</v>
      </c>
      <c r="P384" t="s">
        <v>74</v>
      </c>
      <c r="Q384" t="s">
        <v>74</v>
      </c>
      <c r="R384" t="s">
        <v>74</v>
      </c>
      <c r="S384" t="s">
        <v>74</v>
      </c>
      <c r="T384" t="s">
        <v>74</v>
      </c>
      <c r="U384" t="s">
        <v>74</v>
      </c>
      <c r="V384" t="s">
        <v>74</v>
      </c>
      <c r="W384" t="s">
        <v>74</v>
      </c>
      <c r="X384" t="s">
        <v>74</v>
      </c>
      <c r="Y384" t="s">
        <v>74</v>
      </c>
      <c r="Z384" t="s">
        <v>74</v>
      </c>
      <c r="AA384" t="s">
        <v>74</v>
      </c>
      <c r="AB384" t="s">
        <v>74</v>
      </c>
      <c r="AC384" t="s">
        <v>74</v>
      </c>
      <c r="AD384" t="s">
        <v>74</v>
      </c>
      <c r="AE384" t="s">
        <v>74</v>
      </c>
      <c r="AF384" t="s">
        <v>74</v>
      </c>
      <c r="AG384">
        <v>3</v>
      </c>
      <c r="AH384">
        <v>0</v>
      </c>
      <c r="AI384">
        <v>0</v>
      </c>
      <c r="AJ384">
        <v>0</v>
      </c>
      <c r="AK384">
        <v>0</v>
      </c>
      <c r="AL384" t="s">
        <v>360</v>
      </c>
      <c r="AM384" t="s">
        <v>361</v>
      </c>
      <c r="AN384" t="s">
        <v>2891</v>
      </c>
      <c r="AO384" t="s">
        <v>363</v>
      </c>
      <c r="AP384" t="s">
        <v>74</v>
      </c>
      <c r="AQ384" t="s">
        <v>74</v>
      </c>
      <c r="AR384" t="s">
        <v>357</v>
      </c>
      <c r="AS384" t="s">
        <v>364</v>
      </c>
      <c r="AT384" t="s">
        <v>3352</v>
      </c>
      <c r="AU384">
        <v>1989</v>
      </c>
      <c r="AV384">
        <v>341</v>
      </c>
      <c r="AW384">
        <v>6238</v>
      </c>
      <c r="AX384" t="s">
        <v>74</v>
      </c>
      <c r="AY384" t="s">
        <v>74</v>
      </c>
      <c r="AZ384" t="s">
        <v>74</v>
      </c>
      <c r="BA384" t="s">
        <v>74</v>
      </c>
      <c r="BB384">
        <v>93</v>
      </c>
      <c r="BC384">
        <v>93</v>
      </c>
      <c r="BD384" t="s">
        <v>74</v>
      </c>
      <c r="BE384" t="s">
        <v>3353</v>
      </c>
      <c r="BF384" t="str">
        <f>HYPERLINK("http://dx.doi.org/10.1038/341093a0","http://dx.doi.org/10.1038/341093a0")</f>
        <v>http://dx.doi.org/10.1038/341093a0</v>
      </c>
      <c r="BG384" t="s">
        <v>74</v>
      </c>
      <c r="BH384" t="s">
        <v>74</v>
      </c>
      <c r="BI384">
        <v>1</v>
      </c>
      <c r="BJ384" t="s">
        <v>366</v>
      </c>
      <c r="BK384" t="s">
        <v>92</v>
      </c>
      <c r="BL384" t="s">
        <v>367</v>
      </c>
      <c r="BM384" t="s">
        <v>3354</v>
      </c>
      <c r="BN384" t="s">
        <v>74</v>
      </c>
      <c r="BO384" t="s">
        <v>261</v>
      </c>
      <c r="BP384" t="s">
        <v>74</v>
      </c>
      <c r="BQ384" t="s">
        <v>74</v>
      </c>
      <c r="BR384" t="s">
        <v>95</v>
      </c>
      <c r="BS384" t="s">
        <v>3355</v>
      </c>
      <c r="BT384" t="str">
        <f>HYPERLINK("https%3A%2F%2Fwww.webofscience.com%2Fwos%2Fwoscc%2Ffull-record%2FWOS:A1989AP72600012","View Full Record in Web of Science")</f>
        <v>View Full Record in Web of Science</v>
      </c>
    </row>
    <row r="385" spans="1:72" x14ac:dyDescent="0.15">
      <c r="A385" t="s">
        <v>72</v>
      </c>
      <c r="B385" t="s">
        <v>3356</v>
      </c>
      <c r="C385" t="s">
        <v>74</v>
      </c>
      <c r="D385" t="s">
        <v>74</v>
      </c>
      <c r="E385" t="s">
        <v>74</v>
      </c>
      <c r="F385" t="s">
        <v>3356</v>
      </c>
      <c r="G385" t="s">
        <v>74</v>
      </c>
      <c r="H385" t="s">
        <v>74</v>
      </c>
      <c r="I385" t="s">
        <v>3357</v>
      </c>
      <c r="J385" t="s">
        <v>3358</v>
      </c>
      <c r="K385" t="s">
        <v>74</v>
      </c>
      <c r="L385" t="s">
        <v>74</v>
      </c>
      <c r="M385" t="s">
        <v>77</v>
      </c>
      <c r="N385" t="s">
        <v>52</v>
      </c>
      <c r="O385" t="s">
        <v>74</v>
      </c>
      <c r="P385" t="s">
        <v>74</v>
      </c>
      <c r="Q385" t="s">
        <v>74</v>
      </c>
      <c r="R385" t="s">
        <v>74</v>
      </c>
      <c r="S385" t="s">
        <v>74</v>
      </c>
      <c r="T385" t="s">
        <v>74</v>
      </c>
      <c r="U385" t="s">
        <v>74</v>
      </c>
      <c r="V385" t="s">
        <v>74</v>
      </c>
      <c r="W385" t="s">
        <v>3359</v>
      </c>
      <c r="X385" t="s">
        <v>3360</v>
      </c>
      <c r="Y385" t="s">
        <v>74</v>
      </c>
      <c r="Z385" t="s">
        <v>74</v>
      </c>
      <c r="AA385" t="s">
        <v>3361</v>
      </c>
      <c r="AB385" t="s">
        <v>3362</v>
      </c>
      <c r="AC385" t="s">
        <v>74</v>
      </c>
      <c r="AD385" t="s">
        <v>74</v>
      </c>
      <c r="AE385" t="s">
        <v>74</v>
      </c>
      <c r="AF385" t="s">
        <v>74</v>
      </c>
      <c r="AG385">
        <v>0</v>
      </c>
      <c r="AH385">
        <v>0</v>
      </c>
      <c r="AI385">
        <v>0</v>
      </c>
      <c r="AJ385">
        <v>0</v>
      </c>
      <c r="AK385">
        <v>0</v>
      </c>
      <c r="AL385" t="s">
        <v>2441</v>
      </c>
      <c r="AM385" t="s">
        <v>83</v>
      </c>
      <c r="AN385" t="s">
        <v>2442</v>
      </c>
      <c r="AO385" t="s">
        <v>3363</v>
      </c>
      <c r="AP385" t="s">
        <v>74</v>
      </c>
      <c r="AQ385" t="s">
        <v>74</v>
      </c>
      <c r="AR385" t="s">
        <v>3364</v>
      </c>
      <c r="AS385" t="s">
        <v>3365</v>
      </c>
      <c r="AT385" t="s">
        <v>3366</v>
      </c>
      <c r="AU385">
        <v>1989</v>
      </c>
      <c r="AV385">
        <v>198</v>
      </c>
      <c r="AW385" t="s">
        <v>74</v>
      </c>
      <c r="AX385" t="s">
        <v>74</v>
      </c>
      <c r="AY385" t="s">
        <v>74</v>
      </c>
      <c r="AZ385" t="s">
        <v>74</v>
      </c>
      <c r="BA385" t="s">
        <v>74</v>
      </c>
      <c r="BB385">
        <v>79</v>
      </c>
      <c r="BC385" t="s">
        <v>3367</v>
      </c>
      <c r="BD385" t="s">
        <v>74</v>
      </c>
      <c r="BE385" t="s">
        <v>74</v>
      </c>
      <c r="BF385" t="s">
        <v>74</v>
      </c>
      <c r="BG385" t="s">
        <v>74</v>
      </c>
      <c r="BH385" t="s">
        <v>74</v>
      </c>
      <c r="BI385">
        <v>0</v>
      </c>
      <c r="BJ385" t="s">
        <v>750</v>
      </c>
      <c r="BK385" t="s">
        <v>92</v>
      </c>
      <c r="BL385" t="s">
        <v>452</v>
      </c>
      <c r="BM385" t="s">
        <v>3368</v>
      </c>
      <c r="BN385" t="s">
        <v>74</v>
      </c>
      <c r="BO385" t="s">
        <v>74</v>
      </c>
      <c r="BP385" t="s">
        <v>74</v>
      </c>
      <c r="BQ385" t="s">
        <v>74</v>
      </c>
      <c r="BR385" t="s">
        <v>95</v>
      </c>
      <c r="BS385" t="s">
        <v>3369</v>
      </c>
      <c r="BT385" t="str">
        <f>HYPERLINK("https%3A%2F%2Fwww.webofscience.com%2Fwos%2Fwoscc%2Ffull-record%2FWOS:A1989DG64201097","View Full Record in Web of Science")</f>
        <v>View Full Record in Web of Science</v>
      </c>
    </row>
    <row r="386" spans="1:72" x14ac:dyDescent="0.15">
      <c r="A386" t="s">
        <v>72</v>
      </c>
      <c r="B386" t="s">
        <v>3370</v>
      </c>
      <c r="C386" t="s">
        <v>74</v>
      </c>
      <c r="D386" t="s">
        <v>74</v>
      </c>
      <c r="E386" t="s">
        <v>74</v>
      </c>
      <c r="F386" t="s">
        <v>3370</v>
      </c>
      <c r="G386" t="s">
        <v>74</v>
      </c>
      <c r="H386" t="s">
        <v>74</v>
      </c>
      <c r="I386" t="s">
        <v>3371</v>
      </c>
      <c r="J386" t="s">
        <v>2492</v>
      </c>
      <c r="K386" t="s">
        <v>74</v>
      </c>
      <c r="L386" t="s">
        <v>74</v>
      </c>
      <c r="M386" t="s">
        <v>77</v>
      </c>
      <c r="N386" t="s">
        <v>689</v>
      </c>
      <c r="O386" t="s">
        <v>74</v>
      </c>
      <c r="P386" t="s">
        <v>74</v>
      </c>
      <c r="Q386" t="s">
        <v>74</v>
      </c>
      <c r="R386" t="s">
        <v>74</v>
      </c>
      <c r="S386" t="s">
        <v>74</v>
      </c>
      <c r="T386" t="s">
        <v>74</v>
      </c>
      <c r="U386" t="s">
        <v>74</v>
      </c>
      <c r="V386" t="s">
        <v>74</v>
      </c>
      <c r="W386" t="s">
        <v>74</v>
      </c>
      <c r="X386" t="s">
        <v>74</v>
      </c>
      <c r="Y386" t="s">
        <v>3372</v>
      </c>
      <c r="Z386" t="s">
        <v>74</v>
      </c>
      <c r="AA386" t="s">
        <v>74</v>
      </c>
      <c r="AB386" t="s">
        <v>74</v>
      </c>
      <c r="AC386" t="s">
        <v>74</v>
      </c>
      <c r="AD386" t="s">
        <v>74</v>
      </c>
      <c r="AE386" t="s">
        <v>74</v>
      </c>
      <c r="AF386" t="s">
        <v>74</v>
      </c>
      <c r="AG386">
        <v>0</v>
      </c>
      <c r="AH386">
        <v>7</v>
      </c>
      <c r="AI386">
        <v>7</v>
      </c>
      <c r="AJ386">
        <v>0</v>
      </c>
      <c r="AK386">
        <v>1</v>
      </c>
      <c r="AL386" t="s">
        <v>227</v>
      </c>
      <c r="AM386" t="s">
        <v>209</v>
      </c>
      <c r="AN386" t="s">
        <v>228</v>
      </c>
      <c r="AO386" t="s">
        <v>2494</v>
      </c>
      <c r="AP386" t="s">
        <v>74</v>
      </c>
      <c r="AQ386" t="s">
        <v>74</v>
      </c>
      <c r="AR386" t="s">
        <v>2495</v>
      </c>
      <c r="AS386" t="s">
        <v>2496</v>
      </c>
      <c r="AT386" t="s">
        <v>3373</v>
      </c>
      <c r="AU386">
        <v>1989</v>
      </c>
      <c r="AV386">
        <v>1</v>
      </c>
      <c r="AW386">
        <v>3</v>
      </c>
      <c r="AX386" t="s">
        <v>74</v>
      </c>
      <c r="AY386" t="s">
        <v>74</v>
      </c>
      <c r="AZ386" t="s">
        <v>74</v>
      </c>
      <c r="BA386" t="s">
        <v>74</v>
      </c>
      <c r="BB386">
        <v>193</v>
      </c>
      <c r="BC386">
        <v>203</v>
      </c>
      <c r="BD386" t="s">
        <v>74</v>
      </c>
      <c r="BE386" t="s">
        <v>3374</v>
      </c>
      <c r="BF386" t="str">
        <f>HYPERLINK("http://dx.doi.org/10.1017/S0954102089000313","http://dx.doi.org/10.1017/S0954102089000313")</f>
        <v>http://dx.doi.org/10.1017/S0954102089000313</v>
      </c>
      <c r="BG386" t="s">
        <v>74</v>
      </c>
      <c r="BH386" t="s">
        <v>74</v>
      </c>
      <c r="BI386">
        <v>11</v>
      </c>
      <c r="BJ386" t="s">
        <v>2499</v>
      </c>
      <c r="BK386" t="s">
        <v>92</v>
      </c>
      <c r="BL386" t="s">
        <v>2500</v>
      </c>
      <c r="BM386" t="s">
        <v>3375</v>
      </c>
      <c r="BN386" t="s">
        <v>74</v>
      </c>
      <c r="BO386" t="s">
        <v>74</v>
      </c>
      <c r="BP386" t="s">
        <v>74</v>
      </c>
      <c r="BQ386" t="s">
        <v>74</v>
      </c>
      <c r="BR386" t="s">
        <v>95</v>
      </c>
      <c r="BS386" t="s">
        <v>3376</v>
      </c>
      <c r="BT386" t="str">
        <f>HYPERLINK("https%3A%2F%2Fwww.webofscience.com%2Fwos%2Fwoscc%2Ffull-record%2FWOS:A1989CE36400001","View Full Record in Web of Science")</f>
        <v>View Full Record in Web of Science</v>
      </c>
    </row>
    <row r="387" spans="1:72" x14ac:dyDescent="0.15">
      <c r="A387" t="s">
        <v>72</v>
      </c>
      <c r="B387" t="s">
        <v>3377</v>
      </c>
      <c r="C387" t="s">
        <v>74</v>
      </c>
      <c r="D387" t="s">
        <v>74</v>
      </c>
      <c r="E387" t="s">
        <v>74</v>
      </c>
      <c r="F387" t="s">
        <v>3377</v>
      </c>
      <c r="G387" t="s">
        <v>74</v>
      </c>
      <c r="H387" t="s">
        <v>74</v>
      </c>
      <c r="I387" t="s">
        <v>3378</v>
      </c>
      <c r="J387" t="s">
        <v>2492</v>
      </c>
      <c r="K387" t="s">
        <v>74</v>
      </c>
      <c r="L387" t="s">
        <v>74</v>
      </c>
      <c r="M387" t="s">
        <v>77</v>
      </c>
      <c r="N387" t="s">
        <v>78</v>
      </c>
      <c r="O387" t="s">
        <v>74</v>
      </c>
      <c r="P387" t="s">
        <v>74</v>
      </c>
      <c r="Q387" t="s">
        <v>74</v>
      </c>
      <c r="R387" t="s">
        <v>74</v>
      </c>
      <c r="S387" t="s">
        <v>74</v>
      </c>
      <c r="T387" t="s">
        <v>74</v>
      </c>
      <c r="U387" t="s">
        <v>74</v>
      </c>
      <c r="V387" t="s">
        <v>74</v>
      </c>
      <c r="W387" t="s">
        <v>74</v>
      </c>
      <c r="X387" t="s">
        <v>74</v>
      </c>
      <c r="Y387" t="s">
        <v>3379</v>
      </c>
      <c r="Z387" t="s">
        <v>74</v>
      </c>
      <c r="AA387" t="s">
        <v>74</v>
      </c>
      <c r="AB387" t="s">
        <v>74</v>
      </c>
      <c r="AC387" t="s">
        <v>74</v>
      </c>
      <c r="AD387" t="s">
        <v>74</v>
      </c>
      <c r="AE387" t="s">
        <v>74</v>
      </c>
      <c r="AF387" t="s">
        <v>74</v>
      </c>
      <c r="AG387">
        <v>0</v>
      </c>
      <c r="AH387">
        <v>12</v>
      </c>
      <c r="AI387">
        <v>12</v>
      </c>
      <c r="AJ387">
        <v>0</v>
      </c>
      <c r="AK387">
        <v>3</v>
      </c>
      <c r="AL387" t="s">
        <v>227</v>
      </c>
      <c r="AM387" t="s">
        <v>209</v>
      </c>
      <c r="AN387" t="s">
        <v>228</v>
      </c>
      <c r="AO387" t="s">
        <v>2494</v>
      </c>
      <c r="AP387" t="s">
        <v>74</v>
      </c>
      <c r="AQ387" t="s">
        <v>74</v>
      </c>
      <c r="AR387" t="s">
        <v>2495</v>
      </c>
      <c r="AS387" t="s">
        <v>2496</v>
      </c>
      <c r="AT387" t="s">
        <v>3373</v>
      </c>
      <c r="AU387">
        <v>1989</v>
      </c>
      <c r="AV387">
        <v>1</v>
      </c>
      <c r="AW387">
        <v>3</v>
      </c>
      <c r="AX387" t="s">
        <v>74</v>
      </c>
      <c r="AY387" t="s">
        <v>74</v>
      </c>
      <c r="AZ387" t="s">
        <v>74</v>
      </c>
      <c r="BA387" t="s">
        <v>74</v>
      </c>
      <c r="BB387">
        <v>205</v>
      </c>
      <c r="BC387">
        <v>214</v>
      </c>
      <c r="BD387" t="s">
        <v>74</v>
      </c>
      <c r="BE387" t="s">
        <v>3380</v>
      </c>
      <c r="BF387" t="str">
        <f>HYPERLINK("http://dx.doi.org/10.1017/S0954102089000325","http://dx.doi.org/10.1017/S0954102089000325")</f>
        <v>http://dx.doi.org/10.1017/S0954102089000325</v>
      </c>
      <c r="BG387" t="s">
        <v>74</v>
      </c>
      <c r="BH387" t="s">
        <v>74</v>
      </c>
      <c r="BI387">
        <v>10</v>
      </c>
      <c r="BJ387" t="s">
        <v>2499</v>
      </c>
      <c r="BK387" t="s">
        <v>92</v>
      </c>
      <c r="BL387" t="s">
        <v>2500</v>
      </c>
      <c r="BM387" t="s">
        <v>3375</v>
      </c>
      <c r="BN387" t="s">
        <v>74</v>
      </c>
      <c r="BO387" t="s">
        <v>74</v>
      </c>
      <c r="BP387" t="s">
        <v>74</v>
      </c>
      <c r="BQ387" t="s">
        <v>74</v>
      </c>
      <c r="BR387" t="s">
        <v>95</v>
      </c>
      <c r="BS387" t="s">
        <v>3381</v>
      </c>
      <c r="BT387" t="str">
        <f>HYPERLINK("https%3A%2F%2Fwww.webofscience.com%2Fwos%2Fwoscc%2Ffull-record%2FWOS:A1989CE36400002","View Full Record in Web of Science")</f>
        <v>View Full Record in Web of Science</v>
      </c>
    </row>
    <row r="388" spans="1:72" x14ac:dyDescent="0.15">
      <c r="A388" t="s">
        <v>72</v>
      </c>
      <c r="B388" t="s">
        <v>3382</v>
      </c>
      <c r="C388" t="s">
        <v>74</v>
      </c>
      <c r="D388" t="s">
        <v>74</v>
      </c>
      <c r="E388" t="s">
        <v>74</v>
      </c>
      <c r="F388" t="s">
        <v>3382</v>
      </c>
      <c r="G388" t="s">
        <v>74</v>
      </c>
      <c r="H388" t="s">
        <v>74</v>
      </c>
      <c r="I388" t="s">
        <v>3383</v>
      </c>
      <c r="J388" t="s">
        <v>2492</v>
      </c>
      <c r="K388" t="s">
        <v>74</v>
      </c>
      <c r="L388" t="s">
        <v>74</v>
      </c>
      <c r="M388" t="s">
        <v>77</v>
      </c>
      <c r="N388" t="s">
        <v>78</v>
      </c>
      <c r="O388" t="s">
        <v>74</v>
      </c>
      <c r="P388" t="s">
        <v>74</v>
      </c>
      <c r="Q388" t="s">
        <v>74</v>
      </c>
      <c r="R388" t="s">
        <v>74</v>
      </c>
      <c r="S388" t="s">
        <v>74</v>
      </c>
      <c r="T388" t="s">
        <v>74</v>
      </c>
      <c r="U388" t="s">
        <v>74</v>
      </c>
      <c r="V388" t="s">
        <v>74</v>
      </c>
      <c r="W388" t="s">
        <v>74</v>
      </c>
      <c r="X388" t="s">
        <v>74</v>
      </c>
      <c r="Y388" t="s">
        <v>3384</v>
      </c>
      <c r="Z388" t="s">
        <v>74</v>
      </c>
      <c r="AA388" t="s">
        <v>74</v>
      </c>
      <c r="AB388" t="s">
        <v>74</v>
      </c>
      <c r="AC388" t="s">
        <v>74</v>
      </c>
      <c r="AD388" t="s">
        <v>74</v>
      </c>
      <c r="AE388" t="s">
        <v>74</v>
      </c>
      <c r="AF388" t="s">
        <v>74</v>
      </c>
      <c r="AG388">
        <v>0</v>
      </c>
      <c r="AH388">
        <v>40</v>
      </c>
      <c r="AI388">
        <v>48</v>
      </c>
      <c r="AJ388">
        <v>1</v>
      </c>
      <c r="AK388">
        <v>6</v>
      </c>
      <c r="AL388" t="s">
        <v>227</v>
      </c>
      <c r="AM388" t="s">
        <v>209</v>
      </c>
      <c r="AN388" t="s">
        <v>228</v>
      </c>
      <c r="AO388" t="s">
        <v>2494</v>
      </c>
      <c r="AP388" t="s">
        <v>74</v>
      </c>
      <c r="AQ388" t="s">
        <v>74</v>
      </c>
      <c r="AR388" t="s">
        <v>2495</v>
      </c>
      <c r="AS388" t="s">
        <v>2496</v>
      </c>
      <c r="AT388" t="s">
        <v>3373</v>
      </c>
      <c r="AU388">
        <v>1989</v>
      </c>
      <c r="AV388">
        <v>1</v>
      </c>
      <c r="AW388">
        <v>3</v>
      </c>
      <c r="AX388" t="s">
        <v>74</v>
      </c>
      <c r="AY388" t="s">
        <v>74</v>
      </c>
      <c r="AZ388" t="s">
        <v>74</v>
      </c>
      <c r="BA388" t="s">
        <v>74</v>
      </c>
      <c r="BB388">
        <v>215</v>
      </c>
      <c r="BC388">
        <v>224</v>
      </c>
      <c r="BD388" t="s">
        <v>74</v>
      </c>
      <c r="BE388" t="s">
        <v>3385</v>
      </c>
      <c r="BF388" t="str">
        <f>HYPERLINK("http://dx.doi.org/10.1017/S0954102089000337","http://dx.doi.org/10.1017/S0954102089000337")</f>
        <v>http://dx.doi.org/10.1017/S0954102089000337</v>
      </c>
      <c r="BG388" t="s">
        <v>74</v>
      </c>
      <c r="BH388" t="s">
        <v>74</v>
      </c>
      <c r="BI388">
        <v>10</v>
      </c>
      <c r="BJ388" t="s">
        <v>2499</v>
      </c>
      <c r="BK388" t="s">
        <v>92</v>
      </c>
      <c r="BL388" t="s">
        <v>2500</v>
      </c>
      <c r="BM388" t="s">
        <v>3375</v>
      </c>
      <c r="BN388" t="s">
        <v>74</v>
      </c>
      <c r="BO388" t="s">
        <v>74</v>
      </c>
      <c r="BP388" t="s">
        <v>74</v>
      </c>
      <c r="BQ388" t="s">
        <v>74</v>
      </c>
      <c r="BR388" t="s">
        <v>95</v>
      </c>
      <c r="BS388" t="s">
        <v>3386</v>
      </c>
      <c r="BT388" t="str">
        <f>HYPERLINK("https%3A%2F%2Fwww.webofscience.com%2Fwos%2Fwoscc%2Ffull-record%2FWOS:A1989CE36400003","View Full Record in Web of Science")</f>
        <v>View Full Record in Web of Science</v>
      </c>
    </row>
    <row r="389" spans="1:72" x14ac:dyDescent="0.15">
      <c r="A389" t="s">
        <v>72</v>
      </c>
      <c r="B389" t="s">
        <v>3387</v>
      </c>
      <c r="C389" t="s">
        <v>74</v>
      </c>
      <c r="D389" t="s">
        <v>74</v>
      </c>
      <c r="E389" t="s">
        <v>74</v>
      </c>
      <c r="F389" t="s">
        <v>3387</v>
      </c>
      <c r="G389" t="s">
        <v>74</v>
      </c>
      <c r="H389" t="s">
        <v>74</v>
      </c>
      <c r="I389" t="s">
        <v>3388</v>
      </c>
      <c r="J389" t="s">
        <v>2492</v>
      </c>
      <c r="K389" t="s">
        <v>74</v>
      </c>
      <c r="L389" t="s">
        <v>74</v>
      </c>
      <c r="M389" t="s">
        <v>77</v>
      </c>
      <c r="N389" t="s">
        <v>78</v>
      </c>
      <c r="O389" t="s">
        <v>74</v>
      </c>
      <c r="P389" t="s">
        <v>74</v>
      </c>
      <c r="Q389" t="s">
        <v>74</v>
      </c>
      <c r="R389" t="s">
        <v>74</v>
      </c>
      <c r="S389" t="s">
        <v>74</v>
      </c>
      <c r="T389" t="s">
        <v>74</v>
      </c>
      <c r="U389" t="s">
        <v>74</v>
      </c>
      <c r="V389" t="s">
        <v>74</v>
      </c>
      <c r="W389" t="s">
        <v>74</v>
      </c>
      <c r="X389" t="s">
        <v>74</v>
      </c>
      <c r="Y389" t="s">
        <v>3389</v>
      </c>
      <c r="Z389" t="s">
        <v>74</v>
      </c>
      <c r="AA389" t="s">
        <v>74</v>
      </c>
      <c r="AB389" t="s">
        <v>74</v>
      </c>
      <c r="AC389" t="s">
        <v>74</v>
      </c>
      <c r="AD389" t="s">
        <v>74</v>
      </c>
      <c r="AE389" t="s">
        <v>74</v>
      </c>
      <c r="AF389" t="s">
        <v>74</v>
      </c>
      <c r="AG389">
        <v>0</v>
      </c>
      <c r="AH389">
        <v>27</v>
      </c>
      <c r="AI389">
        <v>29</v>
      </c>
      <c r="AJ389">
        <v>0</v>
      </c>
      <c r="AK389">
        <v>1</v>
      </c>
      <c r="AL389" t="s">
        <v>227</v>
      </c>
      <c r="AM389" t="s">
        <v>209</v>
      </c>
      <c r="AN389" t="s">
        <v>228</v>
      </c>
      <c r="AO389" t="s">
        <v>2494</v>
      </c>
      <c r="AP389" t="s">
        <v>74</v>
      </c>
      <c r="AQ389" t="s">
        <v>74</v>
      </c>
      <c r="AR389" t="s">
        <v>2495</v>
      </c>
      <c r="AS389" t="s">
        <v>2496</v>
      </c>
      <c r="AT389" t="s">
        <v>3373</v>
      </c>
      <c r="AU389">
        <v>1989</v>
      </c>
      <c r="AV389">
        <v>1</v>
      </c>
      <c r="AW389">
        <v>3</v>
      </c>
      <c r="AX389" t="s">
        <v>74</v>
      </c>
      <c r="AY389" t="s">
        <v>74</v>
      </c>
      <c r="AZ389" t="s">
        <v>74</v>
      </c>
      <c r="BA389" t="s">
        <v>74</v>
      </c>
      <c r="BB389">
        <v>225</v>
      </c>
      <c r="BC389">
        <v>234</v>
      </c>
      <c r="BD389" t="s">
        <v>74</v>
      </c>
      <c r="BE389" t="s">
        <v>3390</v>
      </c>
      <c r="BF389" t="str">
        <f>HYPERLINK("http://dx.doi.org/10.1017/S0954102089000349","http://dx.doi.org/10.1017/S0954102089000349")</f>
        <v>http://dx.doi.org/10.1017/S0954102089000349</v>
      </c>
      <c r="BG389" t="s">
        <v>74</v>
      </c>
      <c r="BH389" t="s">
        <v>74</v>
      </c>
      <c r="BI389">
        <v>10</v>
      </c>
      <c r="BJ389" t="s">
        <v>2499</v>
      </c>
      <c r="BK389" t="s">
        <v>92</v>
      </c>
      <c r="BL389" t="s">
        <v>2500</v>
      </c>
      <c r="BM389" t="s">
        <v>3375</v>
      </c>
      <c r="BN389" t="s">
        <v>74</v>
      </c>
      <c r="BO389" t="s">
        <v>74</v>
      </c>
      <c r="BP389" t="s">
        <v>74</v>
      </c>
      <c r="BQ389" t="s">
        <v>74</v>
      </c>
      <c r="BR389" t="s">
        <v>95</v>
      </c>
      <c r="BS389" t="s">
        <v>3391</v>
      </c>
      <c r="BT389" t="str">
        <f>HYPERLINK("https%3A%2F%2Fwww.webofscience.com%2Fwos%2Fwoscc%2Ffull-record%2FWOS:A1989CE36400004","View Full Record in Web of Science")</f>
        <v>View Full Record in Web of Science</v>
      </c>
    </row>
    <row r="390" spans="1:72" x14ac:dyDescent="0.15">
      <c r="A390" t="s">
        <v>72</v>
      </c>
      <c r="B390" t="s">
        <v>3392</v>
      </c>
      <c r="C390" t="s">
        <v>74</v>
      </c>
      <c r="D390" t="s">
        <v>74</v>
      </c>
      <c r="E390" t="s">
        <v>74</v>
      </c>
      <c r="F390" t="s">
        <v>3392</v>
      </c>
      <c r="G390" t="s">
        <v>74</v>
      </c>
      <c r="H390" t="s">
        <v>74</v>
      </c>
      <c r="I390" t="s">
        <v>3393</v>
      </c>
      <c r="J390" t="s">
        <v>2492</v>
      </c>
      <c r="K390" t="s">
        <v>74</v>
      </c>
      <c r="L390" t="s">
        <v>74</v>
      </c>
      <c r="M390" t="s">
        <v>77</v>
      </c>
      <c r="N390" t="s">
        <v>78</v>
      </c>
      <c r="O390" t="s">
        <v>74</v>
      </c>
      <c r="P390" t="s">
        <v>74</v>
      </c>
      <c r="Q390" t="s">
        <v>74</v>
      </c>
      <c r="R390" t="s">
        <v>74</v>
      </c>
      <c r="S390" t="s">
        <v>74</v>
      </c>
      <c r="T390" t="s">
        <v>74</v>
      </c>
      <c r="U390" t="s">
        <v>74</v>
      </c>
      <c r="V390" t="s">
        <v>74</v>
      </c>
      <c r="W390" t="s">
        <v>74</v>
      </c>
      <c r="X390" t="s">
        <v>74</v>
      </c>
      <c r="Y390" t="s">
        <v>3394</v>
      </c>
      <c r="Z390" t="s">
        <v>74</v>
      </c>
      <c r="AA390" t="s">
        <v>74</v>
      </c>
      <c r="AB390" t="s">
        <v>74</v>
      </c>
      <c r="AC390" t="s">
        <v>74</v>
      </c>
      <c r="AD390" t="s">
        <v>74</v>
      </c>
      <c r="AE390" t="s">
        <v>74</v>
      </c>
      <c r="AF390" t="s">
        <v>74</v>
      </c>
      <c r="AG390">
        <v>0</v>
      </c>
      <c r="AH390">
        <v>2</v>
      </c>
      <c r="AI390">
        <v>2</v>
      </c>
      <c r="AJ390">
        <v>0</v>
      </c>
      <c r="AK390">
        <v>0</v>
      </c>
      <c r="AL390" t="s">
        <v>227</v>
      </c>
      <c r="AM390" t="s">
        <v>209</v>
      </c>
      <c r="AN390" t="s">
        <v>228</v>
      </c>
      <c r="AO390" t="s">
        <v>2494</v>
      </c>
      <c r="AP390" t="s">
        <v>74</v>
      </c>
      <c r="AQ390" t="s">
        <v>74</v>
      </c>
      <c r="AR390" t="s">
        <v>2495</v>
      </c>
      <c r="AS390" t="s">
        <v>2496</v>
      </c>
      <c r="AT390" t="s">
        <v>3373</v>
      </c>
      <c r="AU390">
        <v>1989</v>
      </c>
      <c r="AV390">
        <v>1</v>
      </c>
      <c r="AW390">
        <v>3</v>
      </c>
      <c r="AX390" t="s">
        <v>74</v>
      </c>
      <c r="AY390" t="s">
        <v>74</v>
      </c>
      <c r="AZ390" t="s">
        <v>74</v>
      </c>
      <c r="BA390" t="s">
        <v>74</v>
      </c>
      <c r="BB390">
        <v>235</v>
      </c>
      <c r="BC390">
        <v>238</v>
      </c>
      <c r="BD390" t="s">
        <v>74</v>
      </c>
      <c r="BE390" t="s">
        <v>3395</v>
      </c>
      <c r="BF390" t="str">
        <f>HYPERLINK("http://dx.doi.org/10.1017/S0954102089000350","http://dx.doi.org/10.1017/S0954102089000350")</f>
        <v>http://dx.doi.org/10.1017/S0954102089000350</v>
      </c>
      <c r="BG390" t="s">
        <v>74</v>
      </c>
      <c r="BH390" t="s">
        <v>74</v>
      </c>
      <c r="BI390">
        <v>4</v>
      </c>
      <c r="BJ390" t="s">
        <v>2499</v>
      </c>
      <c r="BK390" t="s">
        <v>92</v>
      </c>
      <c r="BL390" t="s">
        <v>2500</v>
      </c>
      <c r="BM390" t="s">
        <v>3375</v>
      </c>
      <c r="BN390" t="s">
        <v>74</v>
      </c>
      <c r="BO390" t="s">
        <v>74</v>
      </c>
      <c r="BP390" t="s">
        <v>74</v>
      </c>
      <c r="BQ390" t="s">
        <v>74</v>
      </c>
      <c r="BR390" t="s">
        <v>95</v>
      </c>
      <c r="BS390" t="s">
        <v>3396</v>
      </c>
      <c r="BT390" t="str">
        <f>HYPERLINK("https%3A%2F%2Fwww.webofscience.com%2Fwos%2Fwoscc%2Ffull-record%2FWOS:A1989CE36400005","View Full Record in Web of Science")</f>
        <v>View Full Record in Web of Science</v>
      </c>
    </row>
    <row r="391" spans="1:72" x14ac:dyDescent="0.15">
      <c r="A391" t="s">
        <v>72</v>
      </c>
      <c r="B391" t="s">
        <v>3397</v>
      </c>
      <c r="C391" t="s">
        <v>74</v>
      </c>
      <c r="D391" t="s">
        <v>74</v>
      </c>
      <c r="E391" t="s">
        <v>74</v>
      </c>
      <c r="F391" t="s">
        <v>3397</v>
      </c>
      <c r="G391" t="s">
        <v>74</v>
      </c>
      <c r="H391" t="s">
        <v>74</v>
      </c>
      <c r="I391" t="s">
        <v>3398</v>
      </c>
      <c r="J391" t="s">
        <v>2492</v>
      </c>
      <c r="K391" t="s">
        <v>74</v>
      </c>
      <c r="L391" t="s">
        <v>74</v>
      </c>
      <c r="M391" t="s">
        <v>77</v>
      </c>
      <c r="N391" t="s">
        <v>78</v>
      </c>
      <c r="O391" t="s">
        <v>74</v>
      </c>
      <c r="P391" t="s">
        <v>74</v>
      </c>
      <c r="Q391" t="s">
        <v>74</v>
      </c>
      <c r="R391" t="s">
        <v>74</v>
      </c>
      <c r="S391" t="s">
        <v>74</v>
      </c>
      <c r="T391" t="s">
        <v>74</v>
      </c>
      <c r="U391" t="s">
        <v>74</v>
      </c>
      <c r="V391" t="s">
        <v>74</v>
      </c>
      <c r="W391" t="s">
        <v>74</v>
      </c>
      <c r="X391" t="s">
        <v>74</v>
      </c>
      <c r="Y391" t="s">
        <v>3399</v>
      </c>
      <c r="Z391" t="s">
        <v>74</v>
      </c>
      <c r="AA391" t="s">
        <v>74</v>
      </c>
      <c r="AB391" t="s">
        <v>74</v>
      </c>
      <c r="AC391" t="s">
        <v>74</v>
      </c>
      <c r="AD391" t="s">
        <v>74</v>
      </c>
      <c r="AE391" t="s">
        <v>74</v>
      </c>
      <c r="AF391" t="s">
        <v>74</v>
      </c>
      <c r="AG391">
        <v>0</v>
      </c>
      <c r="AH391">
        <v>40</v>
      </c>
      <c r="AI391">
        <v>43</v>
      </c>
      <c r="AJ391">
        <v>0</v>
      </c>
      <c r="AK391">
        <v>0</v>
      </c>
      <c r="AL391" t="s">
        <v>227</v>
      </c>
      <c r="AM391" t="s">
        <v>209</v>
      </c>
      <c r="AN391" t="s">
        <v>228</v>
      </c>
      <c r="AO391" t="s">
        <v>2494</v>
      </c>
      <c r="AP391" t="s">
        <v>74</v>
      </c>
      <c r="AQ391" t="s">
        <v>74</v>
      </c>
      <c r="AR391" t="s">
        <v>2495</v>
      </c>
      <c r="AS391" t="s">
        <v>2496</v>
      </c>
      <c r="AT391" t="s">
        <v>3373</v>
      </c>
      <c r="AU391">
        <v>1989</v>
      </c>
      <c r="AV391">
        <v>1</v>
      </c>
      <c r="AW391">
        <v>3</v>
      </c>
      <c r="AX391" t="s">
        <v>74</v>
      </c>
      <c r="AY391" t="s">
        <v>74</v>
      </c>
      <c r="AZ391" t="s">
        <v>74</v>
      </c>
      <c r="BA391" t="s">
        <v>74</v>
      </c>
      <c r="BB391">
        <v>239</v>
      </c>
      <c r="BC391">
        <v>248</v>
      </c>
      <c r="BD391" t="s">
        <v>74</v>
      </c>
      <c r="BE391" t="s">
        <v>3400</v>
      </c>
      <c r="BF391" t="str">
        <f>HYPERLINK("http://dx.doi.org/10.1017/S0954102089000362","http://dx.doi.org/10.1017/S0954102089000362")</f>
        <v>http://dx.doi.org/10.1017/S0954102089000362</v>
      </c>
      <c r="BG391" t="s">
        <v>74</v>
      </c>
      <c r="BH391" t="s">
        <v>74</v>
      </c>
      <c r="BI391">
        <v>10</v>
      </c>
      <c r="BJ391" t="s">
        <v>2499</v>
      </c>
      <c r="BK391" t="s">
        <v>92</v>
      </c>
      <c r="BL391" t="s">
        <v>2500</v>
      </c>
      <c r="BM391" t="s">
        <v>3375</v>
      </c>
      <c r="BN391" t="s">
        <v>74</v>
      </c>
      <c r="BO391" t="s">
        <v>74</v>
      </c>
      <c r="BP391" t="s">
        <v>74</v>
      </c>
      <c r="BQ391" t="s">
        <v>74</v>
      </c>
      <c r="BR391" t="s">
        <v>95</v>
      </c>
      <c r="BS391" t="s">
        <v>3401</v>
      </c>
      <c r="BT391" t="str">
        <f>HYPERLINK("https%3A%2F%2Fwww.webofscience.com%2Fwos%2Fwoscc%2Ffull-record%2FWOS:A1989CE36400006","View Full Record in Web of Science")</f>
        <v>View Full Record in Web of Science</v>
      </c>
    </row>
    <row r="392" spans="1:72" x14ac:dyDescent="0.15">
      <c r="A392" t="s">
        <v>72</v>
      </c>
      <c r="B392" t="s">
        <v>3402</v>
      </c>
      <c r="C392" t="s">
        <v>74</v>
      </c>
      <c r="D392" t="s">
        <v>74</v>
      </c>
      <c r="E392" t="s">
        <v>74</v>
      </c>
      <c r="F392" t="s">
        <v>3402</v>
      </c>
      <c r="G392" t="s">
        <v>74</v>
      </c>
      <c r="H392" t="s">
        <v>74</v>
      </c>
      <c r="I392" t="s">
        <v>3403</v>
      </c>
      <c r="J392" t="s">
        <v>2492</v>
      </c>
      <c r="K392" t="s">
        <v>74</v>
      </c>
      <c r="L392" t="s">
        <v>74</v>
      </c>
      <c r="M392" t="s">
        <v>77</v>
      </c>
      <c r="N392" t="s">
        <v>78</v>
      </c>
      <c r="O392" t="s">
        <v>74</v>
      </c>
      <c r="P392" t="s">
        <v>74</v>
      </c>
      <c r="Q392" t="s">
        <v>74</v>
      </c>
      <c r="R392" t="s">
        <v>74</v>
      </c>
      <c r="S392" t="s">
        <v>74</v>
      </c>
      <c r="T392" t="s">
        <v>74</v>
      </c>
      <c r="U392" t="s">
        <v>74</v>
      </c>
      <c r="V392" t="s">
        <v>74</v>
      </c>
      <c r="W392" t="s">
        <v>74</v>
      </c>
      <c r="X392" t="s">
        <v>74</v>
      </c>
      <c r="Y392" t="s">
        <v>3404</v>
      </c>
      <c r="Z392" t="s">
        <v>74</v>
      </c>
      <c r="AA392" t="s">
        <v>74</v>
      </c>
      <c r="AB392" t="s">
        <v>74</v>
      </c>
      <c r="AC392" t="s">
        <v>74</v>
      </c>
      <c r="AD392" t="s">
        <v>74</v>
      </c>
      <c r="AE392" t="s">
        <v>74</v>
      </c>
      <c r="AF392" t="s">
        <v>74</v>
      </c>
      <c r="AG392">
        <v>0</v>
      </c>
      <c r="AH392">
        <v>42</v>
      </c>
      <c r="AI392">
        <v>42</v>
      </c>
      <c r="AJ392">
        <v>0</v>
      </c>
      <c r="AK392">
        <v>0</v>
      </c>
      <c r="AL392" t="s">
        <v>227</v>
      </c>
      <c r="AM392" t="s">
        <v>209</v>
      </c>
      <c r="AN392" t="s">
        <v>228</v>
      </c>
      <c r="AO392" t="s">
        <v>2494</v>
      </c>
      <c r="AP392" t="s">
        <v>74</v>
      </c>
      <c r="AQ392" t="s">
        <v>74</v>
      </c>
      <c r="AR392" t="s">
        <v>2495</v>
      </c>
      <c r="AS392" t="s">
        <v>2496</v>
      </c>
      <c r="AT392" t="s">
        <v>3373</v>
      </c>
      <c r="AU392">
        <v>1989</v>
      </c>
      <c r="AV392">
        <v>1</v>
      </c>
      <c r="AW392">
        <v>3</v>
      </c>
      <c r="AX392" t="s">
        <v>74</v>
      </c>
      <c r="AY392" t="s">
        <v>74</v>
      </c>
      <c r="AZ392" t="s">
        <v>74</v>
      </c>
      <c r="BA392" t="s">
        <v>74</v>
      </c>
      <c r="BB392">
        <v>249</v>
      </c>
      <c r="BC392">
        <v>260</v>
      </c>
      <c r="BD392" t="s">
        <v>74</v>
      </c>
      <c r="BE392" t="s">
        <v>3405</v>
      </c>
      <c r="BF392" t="str">
        <f>HYPERLINK("http://dx.doi.org/10.1017/S0954102089000374","http://dx.doi.org/10.1017/S0954102089000374")</f>
        <v>http://dx.doi.org/10.1017/S0954102089000374</v>
      </c>
      <c r="BG392" t="s">
        <v>74</v>
      </c>
      <c r="BH392" t="s">
        <v>74</v>
      </c>
      <c r="BI392">
        <v>12</v>
      </c>
      <c r="BJ392" t="s">
        <v>2499</v>
      </c>
      <c r="BK392" t="s">
        <v>92</v>
      </c>
      <c r="BL392" t="s">
        <v>2500</v>
      </c>
      <c r="BM392" t="s">
        <v>3375</v>
      </c>
      <c r="BN392" t="s">
        <v>74</v>
      </c>
      <c r="BO392" t="s">
        <v>74</v>
      </c>
      <c r="BP392" t="s">
        <v>74</v>
      </c>
      <c r="BQ392" t="s">
        <v>74</v>
      </c>
      <c r="BR392" t="s">
        <v>95</v>
      </c>
      <c r="BS392" t="s">
        <v>3406</v>
      </c>
      <c r="BT392" t="str">
        <f>HYPERLINK("https%3A%2F%2Fwww.webofscience.com%2Fwos%2Fwoscc%2Ffull-record%2FWOS:A1989CE36400007","View Full Record in Web of Science")</f>
        <v>View Full Record in Web of Science</v>
      </c>
    </row>
    <row r="393" spans="1:72" x14ac:dyDescent="0.15">
      <c r="A393" t="s">
        <v>72</v>
      </c>
      <c r="B393" t="s">
        <v>3407</v>
      </c>
      <c r="C393" t="s">
        <v>74</v>
      </c>
      <c r="D393" t="s">
        <v>74</v>
      </c>
      <c r="E393" t="s">
        <v>74</v>
      </c>
      <c r="F393" t="s">
        <v>3407</v>
      </c>
      <c r="G393" t="s">
        <v>74</v>
      </c>
      <c r="H393" t="s">
        <v>74</v>
      </c>
      <c r="I393" t="s">
        <v>3408</v>
      </c>
      <c r="J393" t="s">
        <v>2492</v>
      </c>
      <c r="K393" t="s">
        <v>74</v>
      </c>
      <c r="L393" t="s">
        <v>74</v>
      </c>
      <c r="M393" t="s">
        <v>77</v>
      </c>
      <c r="N393" t="s">
        <v>78</v>
      </c>
      <c r="O393" t="s">
        <v>74</v>
      </c>
      <c r="P393" t="s">
        <v>74</v>
      </c>
      <c r="Q393" t="s">
        <v>74</v>
      </c>
      <c r="R393" t="s">
        <v>74</v>
      </c>
      <c r="S393" t="s">
        <v>74</v>
      </c>
      <c r="T393" t="s">
        <v>74</v>
      </c>
      <c r="U393" t="s">
        <v>74</v>
      </c>
      <c r="V393" t="s">
        <v>74</v>
      </c>
      <c r="W393" t="s">
        <v>74</v>
      </c>
      <c r="X393" t="s">
        <v>74</v>
      </c>
      <c r="Y393" t="s">
        <v>3409</v>
      </c>
      <c r="Z393" t="s">
        <v>74</v>
      </c>
      <c r="AA393" t="s">
        <v>3410</v>
      </c>
      <c r="AB393" t="s">
        <v>3411</v>
      </c>
      <c r="AC393" t="s">
        <v>74</v>
      </c>
      <c r="AD393" t="s">
        <v>74</v>
      </c>
      <c r="AE393" t="s">
        <v>74</v>
      </c>
      <c r="AF393" t="s">
        <v>74</v>
      </c>
      <c r="AG393">
        <v>0</v>
      </c>
      <c r="AH393">
        <v>5</v>
      </c>
      <c r="AI393">
        <v>5</v>
      </c>
      <c r="AJ393">
        <v>0</v>
      </c>
      <c r="AK393">
        <v>1</v>
      </c>
      <c r="AL393" t="s">
        <v>227</v>
      </c>
      <c r="AM393" t="s">
        <v>209</v>
      </c>
      <c r="AN393" t="s">
        <v>228</v>
      </c>
      <c r="AO393" t="s">
        <v>2494</v>
      </c>
      <c r="AP393" t="s">
        <v>74</v>
      </c>
      <c r="AQ393" t="s">
        <v>74</v>
      </c>
      <c r="AR393" t="s">
        <v>2495</v>
      </c>
      <c r="AS393" t="s">
        <v>2496</v>
      </c>
      <c r="AT393" t="s">
        <v>3373</v>
      </c>
      <c r="AU393">
        <v>1989</v>
      </c>
      <c r="AV393">
        <v>1</v>
      </c>
      <c r="AW393">
        <v>3</v>
      </c>
      <c r="AX393" t="s">
        <v>74</v>
      </c>
      <c r="AY393" t="s">
        <v>74</v>
      </c>
      <c r="AZ393" t="s">
        <v>74</v>
      </c>
      <c r="BA393" t="s">
        <v>74</v>
      </c>
      <c r="BB393">
        <v>261</v>
      </c>
      <c r="BC393">
        <v>268</v>
      </c>
      <c r="BD393" t="s">
        <v>74</v>
      </c>
      <c r="BE393" t="s">
        <v>3412</v>
      </c>
      <c r="BF393" t="str">
        <f>HYPERLINK("http://dx.doi.org/10.1017/S0954102089000386","http://dx.doi.org/10.1017/S0954102089000386")</f>
        <v>http://dx.doi.org/10.1017/S0954102089000386</v>
      </c>
      <c r="BG393" t="s">
        <v>74</v>
      </c>
      <c r="BH393" t="s">
        <v>74</v>
      </c>
      <c r="BI393">
        <v>8</v>
      </c>
      <c r="BJ393" t="s">
        <v>2499</v>
      </c>
      <c r="BK393" t="s">
        <v>92</v>
      </c>
      <c r="BL393" t="s">
        <v>2500</v>
      </c>
      <c r="BM393" t="s">
        <v>3375</v>
      </c>
      <c r="BN393" t="s">
        <v>74</v>
      </c>
      <c r="BO393" t="s">
        <v>74</v>
      </c>
      <c r="BP393" t="s">
        <v>74</v>
      </c>
      <c r="BQ393" t="s">
        <v>74</v>
      </c>
      <c r="BR393" t="s">
        <v>95</v>
      </c>
      <c r="BS393" t="s">
        <v>3413</v>
      </c>
      <c r="BT393" t="str">
        <f>HYPERLINK("https%3A%2F%2Fwww.webofscience.com%2Fwos%2Fwoscc%2Ffull-record%2FWOS:A1989CE36400008","View Full Record in Web of Science")</f>
        <v>View Full Record in Web of Science</v>
      </c>
    </row>
    <row r="394" spans="1:72" x14ac:dyDescent="0.15">
      <c r="A394" t="s">
        <v>72</v>
      </c>
      <c r="B394" t="s">
        <v>3414</v>
      </c>
      <c r="C394" t="s">
        <v>74</v>
      </c>
      <c r="D394" t="s">
        <v>74</v>
      </c>
      <c r="E394" t="s">
        <v>74</v>
      </c>
      <c r="F394" t="s">
        <v>3414</v>
      </c>
      <c r="G394" t="s">
        <v>74</v>
      </c>
      <c r="H394" t="s">
        <v>74</v>
      </c>
      <c r="I394" t="s">
        <v>3415</v>
      </c>
      <c r="J394" t="s">
        <v>2492</v>
      </c>
      <c r="K394" t="s">
        <v>74</v>
      </c>
      <c r="L394" t="s">
        <v>74</v>
      </c>
      <c r="M394" t="s">
        <v>77</v>
      </c>
      <c r="N394" t="s">
        <v>78</v>
      </c>
      <c r="O394" t="s">
        <v>74</v>
      </c>
      <c r="P394" t="s">
        <v>74</v>
      </c>
      <c r="Q394" t="s">
        <v>74</v>
      </c>
      <c r="R394" t="s">
        <v>74</v>
      </c>
      <c r="S394" t="s">
        <v>74</v>
      </c>
      <c r="T394" t="s">
        <v>74</v>
      </c>
      <c r="U394" t="s">
        <v>74</v>
      </c>
      <c r="V394" t="s">
        <v>74</v>
      </c>
      <c r="W394" t="s">
        <v>74</v>
      </c>
      <c r="X394" t="s">
        <v>74</v>
      </c>
      <c r="Y394" t="s">
        <v>3416</v>
      </c>
      <c r="Z394" t="s">
        <v>74</v>
      </c>
      <c r="AA394" t="s">
        <v>74</v>
      </c>
      <c r="AB394" t="s">
        <v>74</v>
      </c>
      <c r="AC394" t="s">
        <v>74</v>
      </c>
      <c r="AD394" t="s">
        <v>74</v>
      </c>
      <c r="AE394" t="s">
        <v>74</v>
      </c>
      <c r="AF394" t="s">
        <v>74</v>
      </c>
      <c r="AG394">
        <v>0</v>
      </c>
      <c r="AH394">
        <v>15</v>
      </c>
      <c r="AI394">
        <v>17</v>
      </c>
      <c r="AJ394">
        <v>0</v>
      </c>
      <c r="AK394">
        <v>0</v>
      </c>
      <c r="AL394" t="s">
        <v>227</v>
      </c>
      <c r="AM394" t="s">
        <v>209</v>
      </c>
      <c r="AN394" t="s">
        <v>228</v>
      </c>
      <c r="AO394" t="s">
        <v>2494</v>
      </c>
      <c r="AP394" t="s">
        <v>74</v>
      </c>
      <c r="AQ394" t="s">
        <v>74</v>
      </c>
      <c r="AR394" t="s">
        <v>2495</v>
      </c>
      <c r="AS394" t="s">
        <v>2496</v>
      </c>
      <c r="AT394" t="s">
        <v>3373</v>
      </c>
      <c r="AU394">
        <v>1989</v>
      </c>
      <c r="AV394">
        <v>1</v>
      </c>
      <c r="AW394">
        <v>3</v>
      </c>
      <c r="AX394" t="s">
        <v>74</v>
      </c>
      <c r="AY394" t="s">
        <v>74</v>
      </c>
      <c r="AZ394" t="s">
        <v>74</v>
      </c>
      <c r="BA394" t="s">
        <v>74</v>
      </c>
      <c r="BB394">
        <v>269</v>
      </c>
      <c r="BC394">
        <v>278</v>
      </c>
      <c r="BD394" t="s">
        <v>74</v>
      </c>
      <c r="BE394" t="s">
        <v>3417</v>
      </c>
      <c r="BF394" t="str">
        <f>HYPERLINK("http://dx.doi.org/10.1017/S0954102089000398","http://dx.doi.org/10.1017/S0954102089000398")</f>
        <v>http://dx.doi.org/10.1017/S0954102089000398</v>
      </c>
      <c r="BG394" t="s">
        <v>74</v>
      </c>
      <c r="BH394" t="s">
        <v>74</v>
      </c>
      <c r="BI394">
        <v>10</v>
      </c>
      <c r="BJ394" t="s">
        <v>2499</v>
      </c>
      <c r="BK394" t="s">
        <v>92</v>
      </c>
      <c r="BL394" t="s">
        <v>2500</v>
      </c>
      <c r="BM394" t="s">
        <v>3375</v>
      </c>
      <c r="BN394" t="s">
        <v>74</v>
      </c>
      <c r="BO394" t="s">
        <v>74</v>
      </c>
      <c r="BP394" t="s">
        <v>74</v>
      </c>
      <c r="BQ394" t="s">
        <v>74</v>
      </c>
      <c r="BR394" t="s">
        <v>95</v>
      </c>
      <c r="BS394" t="s">
        <v>3418</v>
      </c>
      <c r="BT394" t="str">
        <f>HYPERLINK("https%3A%2F%2Fwww.webofscience.com%2Fwos%2Fwoscc%2Ffull-record%2FWOS:A1989CE36400009","View Full Record in Web of Science")</f>
        <v>View Full Record in Web of Science</v>
      </c>
    </row>
    <row r="395" spans="1:72" x14ac:dyDescent="0.15">
      <c r="A395" t="s">
        <v>72</v>
      </c>
      <c r="B395" t="s">
        <v>3419</v>
      </c>
      <c r="C395" t="s">
        <v>74</v>
      </c>
      <c r="D395" t="s">
        <v>74</v>
      </c>
      <c r="E395" t="s">
        <v>74</v>
      </c>
      <c r="F395" t="s">
        <v>3419</v>
      </c>
      <c r="G395" t="s">
        <v>74</v>
      </c>
      <c r="H395" t="s">
        <v>74</v>
      </c>
      <c r="I395" t="s">
        <v>3420</v>
      </c>
      <c r="J395" t="s">
        <v>2492</v>
      </c>
      <c r="K395" t="s">
        <v>74</v>
      </c>
      <c r="L395" t="s">
        <v>74</v>
      </c>
      <c r="M395" t="s">
        <v>77</v>
      </c>
      <c r="N395" t="s">
        <v>78</v>
      </c>
      <c r="O395" t="s">
        <v>74</v>
      </c>
      <c r="P395" t="s">
        <v>74</v>
      </c>
      <c r="Q395" t="s">
        <v>74</v>
      </c>
      <c r="R395" t="s">
        <v>74</v>
      </c>
      <c r="S395" t="s">
        <v>74</v>
      </c>
      <c r="T395" t="s">
        <v>74</v>
      </c>
      <c r="U395" t="s">
        <v>74</v>
      </c>
      <c r="V395" t="s">
        <v>74</v>
      </c>
      <c r="W395" t="s">
        <v>74</v>
      </c>
      <c r="X395" t="s">
        <v>74</v>
      </c>
      <c r="Y395" t="s">
        <v>3421</v>
      </c>
      <c r="Z395" t="s">
        <v>74</v>
      </c>
      <c r="AA395" t="s">
        <v>74</v>
      </c>
      <c r="AB395" t="s">
        <v>74</v>
      </c>
      <c r="AC395" t="s">
        <v>74</v>
      </c>
      <c r="AD395" t="s">
        <v>74</v>
      </c>
      <c r="AE395" t="s">
        <v>74</v>
      </c>
      <c r="AF395" t="s">
        <v>74</v>
      </c>
      <c r="AG395">
        <v>0</v>
      </c>
      <c r="AH395">
        <v>75</v>
      </c>
      <c r="AI395">
        <v>76</v>
      </c>
      <c r="AJ395">
        <v>0</v>
      </c>
      <c r="AK395">
        <v>1</v>
      </c>
      <c r="AL395" t="s">
        <v>227</v>
      </c>
      <c r="AM395" t="s">
        <v>209</v>
      </c>
      <c r="AN395" t="s">
        <v>228</v>
      </c>
      <c r="AO395" t="s">
        <v>2494</v>
      </c>
      <c r="AP395" t="s">
        <v>74</v>
      </c>
      <c r="AQ395" t="s">
        <v>74</v>
      </c>
      <c r="AR395" t="s">
        <v>2495</v>
      </c>
      <c r="AS395" t="s">
        <v>2496</v>
      </c>
      <c r="AT395" t="s">
        <v>3373</v>
      </c>
      <c r="AU395">
        <v>1989</v>
      </c>
      <c r="AV395">
        <v>1</v>
      </c>
      <c r="AW395">
        <v>3</v>
      </c>
      <c r="AX395" t="s">
        <v>74</v>
      </c>
      <c r="AY395" t="s">
        <v>74</v>
      </c>
      <c r="AZ395" t="s">
        <v>74</v>
      </c>
      <c r="BA395" t="s">
        <v>74</v>
      </c>
      <c r="BB395">
        <v>279</v>
      </c>
      <c r="BC395">
        <v>290</v>
      </c>
      <c r="BD395" t="s">
        <v>74</v>
      </c>
      <c r="BE395" t="s">
        <v>3422</v>
      </c>
      <c r="BF395" t="str">
        <f>HYPERLINK("http://dx.doi.org/10.1017/S0954102089000404","http://dx.doi.org/10.1017/S0954102089000404")</f>
        <v>http://dx.doi.org/10.1017/S0954102089000404</v>
      </c>
      <c r="BG395" t="s">
        <v>74</v>
      </c>
      <c r="BH395" t="s">
        <v>74</v>
      </c>
      <c r="BI395">
        <v>12</v>
      </c>
      <c r="BJ395" t="s">
        <v>2499</v>
      </c>
      <c r="BK395" t="s">
        <v>92</v>
      </c>
      <c r="BL395" t="s">
        <v>2500</v>
      </c>
      <c r="BM395" t="s">
        <v>3375</v>
      </c>
      <c r="BN395" t="s">
        <v>74</v>
      </c>
      <c r="BO395" t="s">
        <v>74</v>
      </c>
      <c r="BP395" t="s">
        <v>74</v>
      </c>
      <c r="BQ395" t="s">
        <v>74</v>
      </c>
      <c r="BR395" t="s">
        <v>95</v>
      </c>
      <c r="BS395" t="s">
        <v>3423</v>
      </c>
      <c r="BT395" t="str">
        <f>HYPERLINK("https%3A%2F%2Fwww.webofscience.com%2Fwos%2Fwoscc%2Ffull-record%2FWOS:A1989CE36400010","View Full Record in Web of Science")</f>
        <v>View Full Record in Web of Science</v>
      </c>
    </row>
    <row r="396" spans="1:72" x14ac:dyDescent="0.15">
      <c r="A396" t="s">
        <v>72</v>
      </c>
      <c r="B396" t="s">
        <v>3424</v>
      </c>
      <c r="C396" t="s">
        <v>74</v>
      </c>
      <c r="D396" t="s">
        <v>74</v>
      </c>
      <c r="E396" t="s">
        <v>74</v>
      </c>
      <c r="F396" t="s">
        <v>3424</v>
      </c>
      <c r="G396" t="s">
        <v>74</v>
      </c>
      <c r="H396" t="s">
        <v>74</v>
      </c>
      <c r="I396" t="s">
        <v>3425</v>
      </c>
      <c r="J396" t="s">
        <v>3426</v>
      </c>
      <c r="K396" t="s">
        <v>74</v>
      </c>
      <c r="L396" t="s">
        <v>74</v>
      </c>
      <c r="M396" t="s">
        <v>77</v>
      </c>
      <c r="N396" t="s">
        <v>78</v>
      </c>
      <c r="O396" t="s">
        <v>74</v>
      </c>
      <c r="P396" t="s">
        <v>74</v>
      </c>
      <c r="Q396" t="s">
        <v>74</v>
      </c>
      <c r="R396" t="s">
        <v>74</v>
      </c>
      <c r="S396" t="s">
        <v>74</v>
      </c>
      <c r="T396" t="s">
        <v>74</v>
      </c>
      <c r="U396" t="s">
        <v>74</v>
      </c>
      <c r="V396" t="s">
        <v>74</v>
      </c>
      <c r="W396" t="s">
        <v>74</v>
      </c>
      <c r="X396" t="s">
        <v>74</v>
      </c>
      <c r="Y396" t="s">
        <v>3427</v>
      </c>
      <c r="Z396" t="s">
        <v>74</v>
      </c>
      <c r="AA396" t="s">
        <v>74</v>
      </c>
      <c r="AB396" t="s">
        <v>74</v>
      </c>
      <c r="AC396" t="s">
        <v>74</v>
      </c>
      <c r="AD396" t="s">
        <v>74</v>
      </c>
      <c r="AE396" t="s">
        <v>74</v>
      </c>
      <c r="AF396" t="s">
        <v>74</v>
      </c>
      <c r="AG396">
        <v>0</v>
      </c>
      <c r="AH396">
        <v>8</v>
      </c>
      <c r="AI396">
        <v>9</v>
      </c>
      <c r="AJ396">
        <v>1</v>
      </c>
      <c r="AK396">
        <v>2</v>
      </c>
      <c r="AL396" t="s">
        <v>3428</v>
      </c>
      <c r="AM396" t="s">
        <v>3429</v>
      </c>
      <c r="AN396" t="s">
        <v>3430</v>
      </c>
      <c r="AO396" t="s">
        <v>3431</v>
      </c>
      <c r="AP396" t="s">
        <v>74</v>
      </c>
      <c r="AQ396" t="s">
        <v>74</v>
      </c>
      <c r="AR396" t="s">
        <v>3432</v>
      </c>
      <c r="AS396" t="s">
        <v>3433</v>
      </c>
      <c r="AT396" t="s">
        <v>3373</v>
      </c>
      <c r="AU396">
        <v>1989</v>
      </c>
      <c r="AV396">
        <v>34</v>
      </c>
      <c r="AW396">
        <v>17</v>
      </c>
      <c r="AX396" t="s">
        <v>74</v>
      </c>
      <c r="AY396" t="s">
        <v>74</v>
      </c>
      <c r="AZ396" t="s">
        <v>74</v>
      </c>
      <c r="BA396" t="s">
        <v>74</v>
      </c>
      <c r="BB396">
        <v>1463</v>
      </c>
      <c r="BC396">
        <v>1465</v>
      </c>
      <c r="BD396" t="s">
        <v>74</v>
      </c>
      <c r="BE396" t="s">
        <v>74</v>
      </c>
      <c r="BF396" t="s">
        <v>74</v>
      </c>
      <c r="BG396" t="s">
        <v>74</v>
      </c>
      <c r="BH396" t="s">
        <v>74</v>
      </c>
      <c r="BI396">
        <v>3</v>
      </c>
      <c r="BJ396" t="s">
        <v>366</v>
      </c>
      <c r="BK396" t="s">
        <v>92</v>
      </c>
      <c r="BL396" t="s">
        <v>367</v>
      </c>
      <c r="BM396" t="s">
        <v>3434</v>
      </c>
      <c r="BN396" t="s">
        <v>74</v>
      </c>
      <c r="BO396" t="s">
        <v>74</v>
      </c>
      <c r="BP396" t="s">
        <v>74</v>
      </c>
      <c r="BQ396" t="s">
        <v>74</v>
      </c>
      <c r="BR396" t="s">
        <v>95</v>
      </c>
      <c r="BS396" t="s">
        <v>3435</v>
      </c>
      <c r="BT396" t="str">
        <f>HYPERLINK("https%3A%2F%2Fwww.webofscience.com%2Fwos%2Fwoscc%2Ffull-record%2FWOS:A1989AV09000012","View Full Record in Web of Science")</f>
        <v>View Full Record in Web of Science</v>
      </c>
    </row>
    <row r="397" spans="1:72" x14ac:dyDescent="0.15">
      <c r="A397" t="s">
        <v>72</v>
      </c>
      <c r="B397" t="s">
        <v>3436</v>
      </c>
      <c r="C397" t="s">
        <v>74</v>
      </c>
      <c r="D397" t="s">
        <v>74</v>
      </c>
      <c r="E397" t="s">
        <v>74</v>
      </c>
      <c r="F397" t="s">
        <v>3436</v>
      </c>
      <c r="G397" t="s">
        <v>74</v>
      </c>
      <c r="H397" t="s">
        <v>74</v>
      </c>
      <c r="I397" t="s">
        <v>3437</v>
      </c>
      <c r="J397" t="s">
        <v>396</v>
      </c>
      <c r="K397" t="s">
        <v>74</v>
      </c>
      <c r="L397" t="s">
        <v>74</v>
      </c>
      <c r="M397" t="s">
        <v>77</v>
      </c>
      <c r="N397" t="s">
        <v>78</v>
      </c>
      <c r="O397" t="s">
        <v>74</v>
      </c>
      <c r="P397" t="s">
        <v>74</v>
      </c>
      <c r="Q397" t="s">
        <v>74</v>
      </c>
      <c r="R397" t="s">
        <v>74</v>
      </c>
      <c r="S397" t="s">
        <v>74</v>
      </c>
      <c r="T397" t="s">
        <v>74</v>
      </c>
      <c r="U397" t="s">
        <v>74</v>
      </c>
      <c r="V397" t="s">
        <v>74</v>
      </c>
      <c r="W397" t="s">
        <v>3438</v>
      </c>
      <c r="X397" t="s">
        <v>3439</v>
      </c>
      <c r="Y397" t="s">
        <v>3440</v>
      </c>
      <c r="Z397" t="s">
        <v>74</v>
      </c>
      <c r="AA397" t="s">
        <v>74</v>
      </c>
      <c r="AB397" t="s">
        <v>74</v>
      </c>
      <c r="AC397" t="s">
        <v>74</v>
      </c>
      <c r="AD397" t="s">
        <v>74</v>
      </c>
      <c r="AE397" t="s">
        <v>74</v>
      </c>
      <c r="AF397" t="s">
        <v>74</v>
      </c>
      <c r="AG397">
        <v>24</v>
      </c>
      <c r="AH397">
        <v>4</v>
      </c>
      <c r="AI397">
        <v>4</v>
      </c>
      <c r="AJ397">
        <v>0</v>
      </c>
      <c r="AK397">
        <v>0</v>
      </c>
      <c r="AL397" t="s">
        <v>267</v>
      </c>
      <c r="AM397" t="s">
        <v>268</v>
      </c>
      <c r="AN397" t="s">
        <v>269</v>
      </c>
      <c r="AO397" t="s">
        <v>398</v>
      </c>
      <c r="AP397" t="s">
        <v>74</v>
      </c>
      <c r="AQ397" t="s">
        <v>74</v>
      </c>
      <c r="AR397" t="s">
        <v>399</v>
      </c>
      <c r="AS397" t="s">
        <v>400</v>
      </c>
      <c r="AT397" t="s">
        <v>3373</v>
      </c>
      <c r="AU397">
        <v>1989</v>
      </c>
      <c r="AV397">
        <v>17</v>
      </c>
      <c r="AW397">
        <v>1</v>
      </c>
      <c r="AX397" t="s">
        <v>74</v>
      </c>
      <c r="AY397" t="s">
        <v>74</v>
      </c>
      <c r="AZ397" t="s">
        <v>74</v>
      </c>
      <c r="BA397" t="s">
        <v>74</v>
      </c>
      <c r="BB397">
        <v>49</v>
      </c>
      <c r="BC397">
        <v>59</v>
      </c>
      <c r="BD397" t="s">
        <v>74</v>
      </c>
      <c r="BE397" t="s">
        <v>3441</v>
      </c>
      <c r="BF397" t="str">
        <f>HYPERLINK("http://dx.doi.org/10.1016/S0165-232X(89)80015-1","http://dx.doi.org/10.1016/S0165-232X(89)80015-1")</f>
        <v>http://dx.doi.org/10.1016/S0165-232X(89)80015-1</v>
      </c>
      <c r="BG397" t="s">
        <v>74</v>
      </c>
      <c r="BH397" t="s">
        <v>74</v>
      </c>
      <c r="BI397">
        <v>11</v>
      </c>
      <c r="BJ397" t="s">
        <v>402</v>
      </c>
      <c r="BK397" t="s">
        <v>92</v>
      </c>
      <c r="BL397" t="s">
        <v>403</v>
      </c>
      <c r="BM397" t="s">
        <v>3442</v>
      </c>
      <c r="BN397" t="s">
        <v>74</v>
      </c>
      <c r="BO397" t="s">
        <v>74</v>
      </c>
      <c r="BP397" t="s">
        <v>74</v>
      </c>
      <c r="BQ397" t="s">
        <v>74</v>
      </c>
      <c r="BR397" t="s">
        <v>95</v>
      </c>
      <c r="BS397" t="s">
        <v>3443</v>
      </c>
      <c r="BT397" t="str">
        <f>HYPERLINK("https%3A%2F%2Fwww.webofscience.com%2Fwos%2Fwoscc%2Ffull-record%2FWOS:A1989AU32000005","View Full Record in Web of Science")</f>
        <v>View Full Record in Web of Science</v>
      </c>
    </row>
    <row r="398" spans="1:72" x14ac:dyDescent="0.15">
      <c r="A398" t="s">
        <v>72</v>
      </c>
      <c r="B398" t="s">
        <v>3444</v>
      </c>
      <c r="C398" t="s">
        <v>74</v>
      </c>
      <c r="D398" t="s">
        <v>74</v>
      </c>
      <c r="E398" t="s">
        <v>74</v>
      </c>
      <c r="F398" t="s">
        <v>3444</v>
      </c>
      <c r="G398" t="s">
        <v>74</v>
      </c>
      <c r="H398" t="s">
        <v>74</v>
      </c>
      <c r="I398" t="s">
        <v>3445</v>
      </c>
      <c r="J398" t="s">
        <v>396</v>
      </c>
      <c r="K398" t="s">
        <v>74</v>
      </c>
      <c r="L398" t="s">
        <v>74</v>
      </c>
      <c r="M398" t="s">
        <v>77</v>
      </c>
      <c r="N398" t="s">
        <v>78</v>
      </c>
      <c r="O398" t="s">
        <v>74</v>
      </c>
      <c r="P398" t="s">
        <v>74</v>
      </c>
      <c r="Q398" t="s">
        <v>74</v>
      </c>
      <c r="R398" t="s">
        <v>74</v>
      </c>
      <c r="S398" t="s">
        <v>74</v>
      </c>
      <c r="T398" t="s">
        <v>74</v>
      </c>
      <c r="U398" t="s">
        <v>74</v>
      </c>
      <c r="V398" t="s">
        <v>74</v>
      </c>
      <c r="W398" t="s">
        <v>74</v>
      </c>
      <c r="X398" t="s">
        <v>74</v>
      </c>
      <c r="Y398" t="s">
        <v>3446</v>
      </c>
      <c r="Z398" t="s">
        <v>74</v>
      </c>
      <c r="AA398" t="s">
        <v>74</v>
      </c>
      <c r="AB398" t="s">
        <v>74</v>
      </c>
      <c r="AC398" t="s">
        <v>74</v>
      </c>
      <c r="AD398" t="s">
        <v>74</v>
      </c>
      <c r="AE398" t="s">
        <v>74</v>
      </c>
      <c r="AF398" t="s">
        <v>74</v>
      </c>
      <c r="AG398">
        <v>42</v>
      </c>
      <c r="AH398">
        <v>14</v>
      </c>
      <c r="AI398">
        <v>14</v>
      </c>
      <c r="AJ398">
        <v>0</v>
      </c>
      <c r="AK398">
        <v>2</v>
      </c>
      <c r="AL398" t="s">
        <v>3447</v>
      </c>
      <c r="AM398" t="s">
        <v>268</v>
      </c>
      <c r="AN398" t="s">
        <v>3448</v>
      </c>
      <c r="AO398" t="s">
        <v>398</v>
      </c>
      <c r="AP398" t="s">
        <v>3449</v>
      </c>
      <c r="AQ398" t="s">
        <v>74</v>
      </c>
      <c r="AR398" t="s">
        <v>399</v>
      </c>
      <c r="AS398" t="s">
        <v>400</v>
      </c>
      <c r="AT398" t="s">
        <v>3373</v>
      </c>
      <c r="AU398">
        <v>1989</v>
      </c>
      <c r="AV398">
        <v>17</v>
      </c>
      <c r="AW398">
        <v>1</v>
      </c>
      <c r="AX398" t="s">
        <v>74</v>
      </c>
      <c r="AY398" t="s">
        <v>74</v>
      </c>
      <c r="AZ398" t="s">
        <v>74</v>
      </c>
      <c r="BA398" t="s">
        <v>74</v>
      </c>
      <c r="BB398">
        <v>61</v>
      </c>
      <c r="BC398">
        <v>76</v>
      </c>
      <c r="BD398" t="s">
        <v>74</v>
      </c>
      <c r="BE398" t="s">
        <v>3450</v>
      </c>
      <c r="BF398" t="str">
        <f>HYPERLINK("http://dx.doi.org/10.1016/S0165-232X(89)80016-3","http://dx.doi.org/10.1016/S0165-232X(89)80016-3")</f>
        <v>http://dx.doi.org/10.1016/S0165-232X(89)80016-3</v>
      </c>
      <c r="BG398" t="s">
        <v>74</v>
      </c>
      <c r="BH398" t="s">
        <v>74</v>
      </c>
      <c r="BI398">
        <v>16</v>
      </c>
      <c r="BJ398" t="s">
        <v>402</v>
      </c>
      <c r="BK398" t="s">
        <v>92</v>
      </c>
      <c r="BL398" t="s">
        <v>403</v>
      </c>
      <c r="BM398" t="s">
        <v>3442</v>
      </c>
      <c r="BN398" t="s">
        <v>74</v>
      </c>
      <c r="BO398" t="s">
        <v>74</v>
      </c>
      <c r="BP398" t="s">
        <v>74</v>
      </c>
      <c r="BQ398" t="s">
        <v>74</v>
      </c>
      <c r="BR398" t="s">
        <v>95</v>
      </c>
      <c r="BS398" t="s">
        <v>3451</v>
      </c>
      <c r="BT398" t="str">
        <f>HYPERLINK("https%3A%2F%2Fwww.webofscience.com%2Fwos%2Fwoscc%2Ffull-record%2FWOS:A1989AU32000006","View Full Record in Web of Science")</f>
        <v>View Full Record in Web of Science</v>
      </c>
    </row>
    <row r="399" spans="1:72" x14ac:dyDescent="0.15">
      <c r="A399" t="s">
        <v>72</v>
      </c>
      <c r="B399" t="s">
        <v>3452</v>
      </c>
      <c r="C399" t="s">
        <v>74</v>
      </c>
      <c r="D399" t="s">
        <v>74</v>
      </c>
      <c r="E399" t="s">
        <v>74</v>
      </c>
      <c r="F399" t="s">
        <v>3452</v>
      </c>
      <c r="G399" t="s">
        <v>74</v>
      </c>
      <c r="H399" t="s">
        <v>74</v>
      </c>
      <c r="I399" t="s">
        <v>3453</v>
      </c>
      <c r="J399" t="s">
        <v>396</v>
      </c>
      <c r="K399" t="s">
        <v>74</v>
      </c>
      <c r="L399" t="s">
        <v>74</v>
      </c>
      <c r="M399" t="s">
        <v>77</v>
      </c>
      <c r="N399" t="s">
        <v>78</v>
      </c>
      <c r="O399" t="s">
        <v>74</v>
      </c>
      <c r="P399" t="s">
        <v>74</v>
      </c>
      <c r="Q399" t="s">
        <v>74</v>
      </c>
      <c r="R399" t="s">
        <v>74</v>
      </c>
      <c r="S399" t="s">
        <v>74</v>
      </c>
      <c r="T399" t="s">
        <v>74</v>
      </c>
      <c r="U399" t="s">
        <v>74</v>
      </c>
      <c r="V399" t="s">
        <v>74</v>
      </c>
      <c r="W399" t="s">
        <v>74</v>
      </c>
      <c r="X399" t="s">
        <v>74</v>
      </c>
      <c r="Y399" t="s">
        <v>3454</v>
      </c>
      <c r="Z399" t="s">
        <v>74</v>
      </c>
      <c r="AA399" t="s">
        <v>74</v>
      </c>
      <c r="AB399" t="s">
        <v>74</v>
      </c>
      <c r="AC399" t="s">
        <v>74</v>
      </c>
      <c r="AD399" t="s">
        <v>74</v>
      </c>
      <c r="AE399" t="s">
        <v>74</v>
      </c>
      <c r="AF399" t="s">
        <v>74</v>
      </c>
      <c r="AG399">
        <v>2</v>
      </c>
      <c r="AH399">
        <v>2</v>
      </c>
      <c r="AI399">
        <v>2</v>
      </c>
      <c r="AJ399">
        <v>0</v>
      </c>
      <c r="AK399">
        <v>2</v>
      </c>
      <c r="AL399" t="s">
        <v>267</v>
      </c>
      <c r="AM399" t="s">
        <v>268</v>
      </c>
      <c r="AN399" t="s">
        <v>269</v>
      </c>
      <c r="AO399" t="s">
        <v>398</v>
      </c>
      <c r="AP399" t="s">
        <v>74</v>
      </c>
      <c r="AQ399" t="s">
        <v>74</v>
      </c>
      <c r="AR399" t="s">
        <v>399</v>
      </c>
      <c r="AS399" t="s">
        <v>400</v>
      </c>
      <c r="AT399" t="s">
        <v>3373</v>
      </c>
      <c r="AU399">
        <v>1989</v>
      </c>
      <c r="AV399">
        <v>17</v>
      </c>
      <c r="AW399">
        <v>1</v>
      </c>
      <c r="AX399" t="s">
        <v>74</v>
      </c>
      <c r="AY399" t="s">
        <v>74</v>
      </c>
      <c r="AZ399" t="s">
        <v>74</v>
      </c>
      <c r="BA399" t="s">
        <v>74</v>
      </c>
      <c r="BB399">
        <v>77</v>
      </c>
      <c r="BC399">
        <v>82</v>
      </c>
      <c r="BD399" t="s">
        <v>74</v>
      </c>
      <c r="BE399" t="s">
        <v>3455</v>
      </c>
      <c r="BF399" t="str">
        <f>HYPERLINK("http://dx.doi.org/10.1016/S0165-232X(89)80017-5","http://dx.doi.org/10.1016/S0165-232X(89)80017-5")</f>
        <v>http://dx.doi.org/10.1016/S0165-232X(89)80017-5</v>
      </c>
      <c r="BG399" t="s">
        <v>74</v>
      </c>
      <c r="BH399" t="s">
        <v>74</v>
      </c>
      <c r="BI399">
        <v>6</v>
      </c>
      <c r="BJ399" t="s">
        <v>402</v>
      </c>
      <c r="BK399" t="s">
        <v>92</v>
      </c>
      <c r="BL399" t="s">
        <v>403</v>
      </c>
      <c r="BM399" t="s">
        <v>3442</v>
      </c>
      <c r="BN399" t="s">
        <v>74</v>
      </c>
      <c r="BO399" t="s">
        <v>74</v>
      </c>
      <c r="BP399" t="s">
        <v>74</v>
      </c>
      <c r="BQ399" t="s">
        <v>74</v>
      </c>
      <c r="BR399" t="s">
        <v>95</v>
      </c>
      <c r="BS399" t="s">
        <v>3456</v>
      </c>
      <c r="BT399" t="str">
        <f>HYPERLINK("https%3A%2F%2Fwww.webofscience.com%2Fwos%2Fwoscc%2Ffull-record%2FWOS:A1989AU32000007","View Full Record in Web of Science")</f>
        <v>View Full Record in Web of Science</v>
      </c>
    </row>
    <row r="400" spans="1:72" x14ac:dyDescent="0.15">
      <c r="A400" t="s">
        <v>72</v>
      </c>
      <c r="B400" t="s">
        <v>3457</v>
      </c>
      <c r="C400" t="s">
        <v>74</v>
      </c>
      <c r="D400" t="s">
        <v>74</v>
      </c>
      <c r="E400" t="s">
        <v>74</v>
      </c>
      <c r="F400" t="s">
        <v>3457</v>
      </c>
      <c r="G400" t="s">
        <v>74</v>
      </c>
      <c r="H400" t="s">
        <v>74</v>
      </c>
      <c r="I400" t="s">
        <v>3458</v>
      </c>
      <c r="J400" t="s">
        <v>2968</v>
      </c>
      <c r="K400" t="s">
        <v>74</v>
      </c>
      <c r="L400" t="s">
        <v>74</v>
      </c>
      <c r="M400" t="s">
        <v>77</v>
      </c>
      <c r="N400" t="s">
        <v>78</v>
      </c>
      <c r="O400" t="s">
        <v>74</v>
      </c>
      <c r="P400" t="s">
        <v>74</v>
      </c>
      <c r="Q400" t="s">
        <v>74</v>
      </c>
      <c r="R400" t="s">
        <v>74</v>
      </c>
      <c r="S400" t="s">
        <v>74</v>
      </c>
      <c r="T400" t="s">
        <v>74</v>
      </c>
      <c r="U400" t="s">
        <v>74</v>
      </c>
      <c r="V400" t="s">
        <v>74</v>
      </c>
      <c r="W400" t="s">
        <v>3459</v>
      </c>
      <c r="X400" t="s">
        <v>3460</v>
      </c>
      <c r="Y400" t="s">
        <v>3461</v>
      </c>
      <c r="Z400" t="s">
        <v>74</v>
      </c>
      <c r="AA400" t="s">
        <v>3462</v>
      </c>
      <c r="AB400" t="s">
        <v>3463</v>
      </c>
      <c r="AC400" t="s">
        <v>74</v>
      </c>
      <c r="AD400" t="s">
        <v>74</v>
      </c>
      <c r="AE400" t="s">
        <v>74</v>
      </c>
      <c r="AF400" t="s">
        <v>74</v>
      </c>
      <c r="AG400">
        <v>68</v>
      </c>
      <c r="AH400">
        <v>37</v>
      </c>
      <c r="AI400">
        <v>38</v>
      </c>
      <c r="AJ400">
        <v>0</v>
      </c>
      <c r="AK400">
        <v>4</v>
      </c>
      <c r="AL400" t="s">
        <v>511</v>
      </c>
      <c r="AM400" t="s">
        <v>209</v>
      </c>
      <c r="AN400" t="s">
        <v>512</v>
      </c>
      <c r="AO400" t="s">
        <v>2970</v>
      </c>
      <c r="AP400" t="s">
        <v>74</v>
      </c>
      <c r="AQ400" t="s">
        <v>74</v>
      </c>
      <c r="AR400" t="s">
        <v>2971</v>
      </c>
      <c r="AS400" t="s">
        <v>74</v>
      </c>
      <c r="AT400" t="s">
        <v>3373</v>
      </c>
      <c r="AU400">
        <v>1989</v>
      </c>
      <c r="AV400">
        <v>36</v>
      </c>
      <c r="AW400">
        <v>9</v>
      </c>
      <c r="AX400" t="s">
        <v>74</v>
      </c>
      <c r="AY400" t="s">
        <v>74</v>
      </c>
      <c r="AZ400" t="s">
        <v>74</v>
      </c>
      <c r="BA400" t="s">
        <v>74</v>
      </c>
      <c r="BB400">
        <v>1309</v>
      </c>
      <c r="BC400">
        <v>1326</v>
      </c>
      <c r="BD400" t="s">
        <v>74</v>
      </c>
      <c r="BE400" t="s">
        <v>3464</v>
      </c>
      <c r="BF400" t="str">
        <f>HYPERLINK("http://dx.doi.org/10.1016/0198-0149(89)90085-X","http://dx.doi.org/10.1016/0198-0149(89)90085-X")</f>
        <v>http://dx.doi.org/10.1016/0198-0149(89)90085-X</v>
      </c>
      <c r="BG400" t="s">
        <v>74</v>
      </c>
      <c r="BH400" t="s">
        <v>74</v>
      </c>
      <c r="BI400">
        <v>18</v>
      </c>
      <c r="BJ400" t="s">
        <v>196</v>
      </c>
      <c r="BK400" t="s">
        <v>92</v>
      </c>
      <c r="BL400" t="s">
        <v>196</v>
      </c>
      <c r="BM400" t="s">
        <v>3465</v>
      </c>
      <c r="BN400" t="s">
        <v>74</v>
      </c>
      <c r="BO400" t="s">
        <v>1386</v>
      </c>
      <c r="BP400" t="s">
        <v>74</v>
      </c>
      <c r="BQ400" t="s">
        <v>74</v>
      </c>
      <c r="BR400" t="s">
        <v>95</v>
      </c>
      <c r="BS400" t="s">
        <v>3466</v>
      </c>
      <c r="BT400" t="str">
        <f>HYPERLINK("https%3A%2F%2Fwww.webofscience.com%2Fwos%2Fwoscc%2Ffull-record%2FWOS:A1989AW87200002","View Full Record in Web of Science")</f>
        <v>View Full Record in Web of Science</v>
      </c>
    </row>
    <row r="401" spans="1:72" x14ac:dyDescent="0.15">
      <c r="A401" t="s">
        <v>72</v>
      </c>
      <c r="B401" t="s">
        <v>3467</v>
      </c>
      <c r="C401" t="s">
        <v>74</v>
      </c>
      <c r="D401" t="s">
        <v>74</v>
      </c>
      <c r="E401" t="s">
        <v>74</v>
      </c>
      <c r="F401" t="s">
        <v>3467</v>
      </c>
      <c r="G401" t="s">
        <v>74</v>
      </c>
      <c r="H401" t="s">
        <v>74</v>
      </c>
      <c r="I401" t="s">
        <v>3468</v>
      </c>
      <c r="J401" t="s">
        <v>2968</v>
      </c>
      <c r="K401" t="s">
        <v>74</v>
      </c>
      <c r="L401" t="s">
        <v>74</v>
      </c>
      <c r="M401" t="s">
        <v>77</v>
      </c>
      <c r="N401" t="s">
        <v>78</v>
      </c>
      <c r="O401" t="s">
        <v>74</v>
      </c>
      <c r="P401" t="s">
        <v>74</v>
      </c>
      <c r="Q401" t="s">
        <v>74</v>
      </c>
      <c r="R401" t="s">
        <v>74</v>
      </c>
      <c r="S401" t="s">
        <v>74</v>
      </c>
      <c r="T401" t="s">
        <v>74</v>
      </c>
      <c r="U401" t="s">
        <v>74</v>
      </c>
      <c r="V401" t="s">
        <v>74</v>
      </c>
      <c r="W401" t="s">
        <v>3469</v>
      </c>
      <c r="X401" t="s">
        <v>3470</v>
      </c>
      <c r="Y401" t="s">
        <v>3471</v>
      </c>
      <c r="Z401" t="s">
        <v>74</v>
      </c>
      <c r="AA401" t="s">
        <v>74</v>
      </c>
      <c r="AB401" t="s">
        <v>74</v>
      </c>
      <c r="AC401" t="s">
        <v>74</v>
      </c>
      <c r="AD401" t="s">
        <v>74</v>
      </c>
      <c r="AE401" t="s">
        <v>74</v>
      </c>
      <c r="AF401" t="s">
        <v>74</v>
      </c>
      <c r="AG401">
        <v>37</v>
      </c>
      <c r="AH401">
        <v>27</v>
      </c>
      <c r="AI401">
        <v>27</v>
      </c>
      <c r="AJ401">
        <v>0</v>
      </c>
      <c r="AK401">
        <v>5</v>
      </c>
      <c r="AL401" t="s">
        <v>511</v>
      </c>
      <c r="AM401" t="s">
        <v>209</v>
      </c>
      <c r="AN401" t="s">
        <v>512</v>
      </c>
      <c r="AO401" t="s">
        <v>2970</v>
      </c>
      <c r="AP401" t="s">
        <v>74</v>
      </c>
      <c r="AQ401" t="s">
        <v>74</v>
      </c>
      <c r="AR401" t="s">
        <v>2971</v>
      </c>
      <c r="AS401" t="s">
        <v>74</v>
      </c>
      <c r="AT401" t="s">
        <v>3373</v>
      </c>
      <c r="AU401">
        <v>1989</v>
      </c>
      <c r="AV401">
        <v>36</v>
      </c>
      <c r="AW401">
        <v>9</v>
      </c>
      <c r="AX401" t="s">
        <v>74</v>
      </c>
      <c r="AY401" t="s">
        <v>74</v>
      </c>
      <c r="AZ401" t="s">
        <v>74</v>
      </c>
      <c r="BA401" t="s">
        <v>74</v>
      </c>
      <c r="BB401">
        <v>1341</v>
      </c>
      <c r="BC401">
        <v>1357</v>
      </c>
      <c r="BD401" t="s">
        <v>74</v>
      </c>
      <c r="BE401" t="s">
        <v>3472</v>
      </c>
      <c r="BF401" t="str">
        <f>HYPERLINK("http://dx.doi.org/10.1016/0198-0149(89)90087-3","http://dx.doi.org/10.1016/0198-0149(89)90087-3")</f>
        <v>http://dx.doi.org/10.1016/0198-0149(89)90087-3</v>
      </c>
      <c r="BG401" t="s">
        <v>74</v>
      </c>
      <c r="BH401" t="s">
        <v>74</v>
      </c>
      <c r="BI401">
        <v>17</v>
      </c>
      <c r="BJ401" t="s">
        <v>196</v>
      </c>
      <c r="BK401" t="s">
        <v>92</v>
      </c>
      <c r="BL401" t="s">
        <v>196</v>
      </c>
      <c r="BM401" t="s">
        <v>3465</v>
      </c>
      <c r="BN401" t="s">
        <v>74</v>
      </c>
      <c r="BO401" t="s">
        <v>74</v>
      </c>
      <c r="BP401" t="s">
        <v>74</v>
      </c>
      <c r="BQ401" t="s">
        <v>74</v>
      </c>
      <c r="BR401" t="s">
        <v>95</v>
      </c>
      <c r="BS401" t="s">
        <v>3473</v>
      </c>
      <c r="BT401" t="str">
        <f>HYPERLINK("https%3A%2F%2Fwww.webofscience.com%2Fwos%2Fwoscc%2Ffull-record%2FWOS:A1989AW87200004","View Full Record in Web of Science")</f>
        <v>View Full Record in Web of Science</v>
      </c>
    </row>
    <row r="402" spans="1:72" x14ac:dyDescent="0.15">
      <c r="A402" t="s">
        <v>72</v>
      </c>
      <c r="B402" t="s">
        <v>3474</v>
      </c>
      <c r="C402" t="s">
        <v>74</v>
      </c>
      <c r="D402" t="s">
        <v>74</v>
      </c>
      <c r="E402" t="s">
        <v>74</v>
      </c>
      <c r="F402" t="s">
        <v>3474</v>
      </c>
      <c r="G402" t="s">
        <v>74</v>
      </c>
      <c r="H402" t="s">
        <v>74</v>
      </c>
      <c r="I402" t="s">
        <v>3475</v>
      </c>
      <c r="J402" t="s">
        <v>3476</v>
      </c>
      <c r="K402" t="s">
        <v>74</v>
      </c>
      <c r="L402" t="s">
        <v>74</v>
      </c>
      <c r="M402" t="s">
        <v>77</v>
      </c>
      <c r="N402" t="s">
        <v>78</v>
      </c>
      <c r="O402" t="s">
        <v>74</v>
      </c>
      <c r="P402" t="s">
        <v>74</v>
      </c>
      <c r="Q402" t="s">
        <v>74</v>
      </c>
      <c r="R402" t="s">
        <v>74</v>
      </c>
      <c r="S402" t="s">
        <v>74</v>
      </c>
      <c r="T402" t="s">
        <v>74</v>
      </c>
      <c r="U402" t="s">
        <v>74</v>
      </c>
      <c r="V402" t="s">
        <v>74</v>
      </c>
      <c r="W402" t="s">
        <v>3477</v>
      </c>
      <c r="X402" t="s">
        <v>3478</v>
      </c>
      <c r="Y402" t="s">
        <v>74</v>
      </c>
      <c r="Z402" t="s">
        <v>74</v>
      </c>
      <c r="AA402" t="s">
        <v>74</v>
      </c>
      <c r="AB402" t="s">
        <v>74</v>
      </c>
      <c r="AC402" t="s">
        <v>74</v>
      </c>
      <c r="AD402" t="s">
        <v>74</v>
      </c>
      <c r="AE402" t="s">
        <v>74</v>
      </c>
      <c r="AF402" t="s">
        <v>74</v>
      </c>
      <c r="AG402">
        <v>23</v>
      </c>
      <c r="AH402">
        <v>5</v>
      </c>
      <c r="AI402">
        <v>5</v>
      </c>
      <c r="AJ402">
        <v>0</v>
      </c>
      <c r="AK402">
        <v>0</v>
      </c>
      <c r="AL402" t="s">
        <v>523</v>
      </c>
      <c r="AM402" t="s">
        <v>460</v>
      </c>
      <c r="AN402" t="s">
        <v>524</v>
      </c>
      <c r="AO402" t="s">
        <v>3479</v>
      </c>
      <c r="AP402" t="s">
        <v>74</v>
      </c>
      <c r="AQ402" t="s">
        <v>74</v>
      </c>
      <c r="AR402" t="s">
        <v>3480</v>
      </c>
      <c r="AS402" t="s">
        <v>3481</v>
      </c>
      <c r="AT402" t="s">
        <v>3373</v>
      </c>
      <c r="AU402">
        <v>1989</v>
      </c>
      <c r="AV402">
        <v>59</v>
      </c>
      <c r="AW402" t="s">
        <v>256</v>
      </c>
      <c r="AX402" t="s">
        <v>74</v>
      </c>
      <c r="AY402" t="s">
        <v>74</v>
      </c>
      <c r="AZ402" t="s">
        <v>74</v>
      </c>
      <c r="BA402" t="s">
        <v>74</v>
      </c>
      <c r="BB402">
        <v>68</v>
      </c>
      <c r="BC402">
        <v>72</v>
      </c>
      <c r="BD402" t="s">
        <v>74</v>
      </c>
      <c r="BE402" t="s">
        <v>3482</v>
      </c>
      <c r="BF402" t="str">
        <f>HYPERLINK("http://dx.doi.org/10.1007/BF02396582","http://dx.doi.org/10.1007/BF02396582")</f>
        <v>http://dx.doi.org/10.1007/BF02396582</v>
      </c>
      <c r="BG402" t="s">
        <v>74</v>
      </c>
      <c r="BH402" t="s">
        <v>74</v>
      </c>
      <c r="BI402">
        <v>5</v>
      </c>
      <c r="BJ402" t="s">
        <v>3483</v>
      </c>
      <c r="BK402" t="s">
        <v>92</v>
      </c>
      <c r="BL402" t="s">
        <v>3483</v>
      </c>
      <c r="BM402" t="s">
        <v>3484</v>
      </c>
      <c r="BN402">
        <v>2583152</v>
      </c>
      <c r="BO402" t="s">
        <v>74</v>
      </c>
      <c r="BP402" t="s">
        <v>74</v>
      </c>
      <c r="BQ402" t="s">
        <v>74</v>
      </c>
      <c r="BR402" t="s">
        <v>95</v>
      </c>
      <c r="BS402" t="s">
        <v>3485</v>
      </c>
      <c r="BT402" t="str">
        <f>HYPERLINK("https%3A%2F%2Fwww.webofscience.com%2Fwos%2Fwoscc%2Ffull-record%2FWOS:A1989AN52200011","View Full Record in Web of Science")</f>
        <v>View Full Record in Web of Science</v>
      </c>
    </row>
    <row r="403" spans="1:72" x14ac:dyDescent="0.15">
      <c r="A403" t="s">
        <v>72</v>
      </c>
      <c r="B403" t="s">
        <v>3486</v>
      </c>
      <c r="C403" t="s">
        <v>74</v>
      </c>
      <c r="D403" t="s">
        <v>74</v>
      </c>
      <c r="E403" t="s">
        <v>74</v>
      </c>
      <c r="F403" t="s">
        <v>3486</v>
      </c>
      <c r="G403" t="s">
        <v>74</v>
      </c>
      <c r="H403" t="s">
        <v>74</v>
      </c>
      <c r="I403" t="s">
        <v>3487</v>
      </c>
      <c r="J403" t="s">
        <v>3488</v>
      </c>
      <c r="K403" t="s">
        <v>74</v>
      </c>
      <c r="L403" t="s">
        <v>74</v>
      </c>
      <c r="M403" t="s">
        <v>171</v>
      </c>
      <c r="N403" t="s">
        <v>414</v>
      </c>
      <c r="O403" t="s">
        <v>74</v>
      </c>
      <c r="P403" t="s">
        <v>74</v>
      </c>
      <c r="Q403" t="s">
        <v>74</v>
      </c>
      <c r="R403" t="s">
        <v>74</v>
      </c>
      <c r="S403" t="s">
        <v>74</v>
      </c>
      <c r="T403" t="s">
        <v>74</v>
      </c>
      <c r="U403" t="s">
        <v>74</v>
      </c>
      <c r="V403" t="s">
        <v>74</v>
      </c>
      <c r="W403" t="s">
        <v>3489</v>
      </c>
      <c r="X403" t="s">
        <v>2157</v>
      </c>
      <c r="Y403" t="s">
        <v>3490</v>
      </c>
      <c r="Z403" t="s">
        <v>74</v>
      </c>
      <c r="AA403" t="s">
        <v>74</v>
      </c>
      <c r="AB403" t="s">
        <v>74</v>
      </c>
      <c r="AC403" t="s">
        <v>74</v>
      </c>
      <c r="AD403" t="s">
        <v>74</v>
      </c>
      <c r="AE403" t="s">
        <v>74</v>
      </c>
      <c r="AF403" t="s">
        <v>74</v>
      </c>
      <c r="AG403">
        <v>7</v>
      </c>
      <c r="AH403">
        <v>6</v>
      </c>
      <c r="AI403">
        <v>6</v>
      </c>
      <c r="AJ403">
        <v>0</v>
      </c>
      <c r="AK403">
        <v>0</v>
      </c>
      <c r="AL403" t="s">
        <v>173</v>
      </c>
      <c r="AM403" t="s">
        <v>174</v>
      </c>
      <c r="AN403" t="s">
        <v>175</v>
      </c>
      <c r="AO403" t="s">
        <v>3491</v>
      </c>
      <c r="AP403" t="s">
        <v>74</v>
      </c>
      <c r="AQ403" t="s">
        <v>74</v>
      </c>
      <c r="AR403" t="s">
        <v>3492</v>
      </c>
      <c r="AS403" t="s">
        <v>3493</v>
      </c>
      <c r="AT403" t="s">
        <v>3494</v>
      </c>
      <c r="AU403">
        <v>1989</v>
      </c>
      <c r="AV403">
        <v>29</v>
      </c>
      <c r="AW403">
        <v>5</v>
      </c>
      <c r="AX403" t="s">
        <v>74</v>
      </c>
      <c r="AY403" t="s">
        <v>74</v>
      </c>
      <c r="AZ403" t="s">
        <v>74</v>
      </c>
      <c r="BA403" t="s">
        <v>74</v>
      </c>
      <c r="BB403">
        <v>863</v>
      </c>
      <c r="BC403">
        <v>865</v>
      </c>
      <c r="BD403" t="s">
        <v>74</v>
      </c>
      <c r="BE403" t="s">
        <v>74</v>
      </c>
      <c r="BF403" t="s">
        <v>74</v>
      </c>
      <c r="BG403" t="s">
        <v>74</v>
      </c>
      <c r="BH403" t="s">
        <v>74</v>
      </c>
      <c r="BI403">
        <v>3</v>
      </c>
      <c r="BJ403" t="s">
        <v>288</v>
      </c>
      <c r="BK403" t="s">
        <v>92</v>
      </c>
      <c r="BL403" t="s">
        <v>288</v>
      </c>
      <c r="BM403" t="s">
        <v>3495</v>
      </c>
      <c r="BN403" t="s">
        <v>74</v>
      </c>
      <c r="BO403" t="s">
        <v>74</v>
      </c>
      <c r="BP403" t="s">
        <v>74</v>
      </c>
      <c r="BQ403" t="s">
        <v>74</v>
      </c>
      <c r="BR403" t="s">
        <v>95</v>
      </c>
      <c r="BS403" t="s">
        <v>3496</v>
      </c>
      <c r="BT403" t="str">
        <f>HYPERLINK("https%3A%2F%2Fwww.webofscience.com%2Fwos%2Fwoscc%2Ffull-record%2FWOS:A1989CB79100031","View Full Record in Web of Science")</f>
        <v>View Full Record in Web of Science</v>
      </c>
    </row>
    <row r="404" spans="1:72" x14ac:dyDescent="0.15">
      <c r="A404" t="s">
        <v>72</v>
      </c>
      <c r="B404" t="s">
        <v>3497</v>
      </c>
      <c r="C404" t="s">
        <v>74</v>
      </c>
      <c r="D404" t="s">
        <v>74</v>
      </c>
      <c r="E404" t="s">
        <v>74</v>
      </c>
      <c r="F404" t="s">
        <v>3497</v>
      </c>
      <c r="G404" t="s">
        <v>74</v>
      </c>
      <c r="H404" t="s">
        <v>74</v>
      </c>
      <c r="I404" t="s">
        <v>3498</v>
      </c>
      <c r="J404" t="s">
        <v>3488</v>
      </c>
      <c r="K404" t="s">
        <v>74</v>
      </c>
      <c r="L404" t="s">
        <v>74</v>
      </c>
      <c r="M404" t="s">
        <v>171</v>
      </c>
      <c r="N404" t="s">
        <v>414</v>
      </c>
      <c r="O404" t="s">
        <v>74</v>
      </c>
      <c r="P404" t="s">
        <v>74</v>
      </c>
      <c r="Q404" t="s">
        <v>74</v>
      </c>
      <c r="R404" t="s">
        <v>74</v>
      </c>
      <c r="S404" t="s">
        <v>74</v>
      </c>
      <c r="T404" t="s">
        <v>74</v>
      </c>
      <c r="U404" t="s">
        <v>74</v>
      </c>
      <c r="V404" t="s">
        <v>74</v>
      </c>
      <c r="W404" t="s">
        <v>3499</v>
      </c>
      <c r="X404" t="s">
        <v>3500</v>
      </c>
      <c r="Y404" t="s">
        <v>3501</v>
      </c>
      <c r="Z404" t="s">
        <v>74</v>
      </c>
      <c r="AA404" t="s">
        <v>74</v>
      </c>
      <c r="AB404" t="s">
        <v>74</v>
      </c>
      <c r="AC404" t="s">
        <v>74</v>
      </c>
      <c r="AD404" t="s">
        <v>74</v>
      </c>
      <c r="AE404" t="s">
        <v>74</v>
      </c>
      <c r="AF404" t="s">
        <v>74</v>
      </c>
      <c r="AG404">
        <v>11</v>
      </c>
      <c r="AH404">
        <v>4</v>
      </c>
      <c r="AI404">
        <v>4</v>
      </c>
      <c r="AJ404">
        <v>0</v>
      </c>
      <c r="AK404">
        <v>0</v>
      </c>
      <c r="AL404" t="s">
        <v>173</v>
      </c>
      <c r="AM404" t="s">
        <v>174</v>
      </c>
      <c r="AN404" t="s">
        <v>175</v>
      </c>
      <c r="AO404" t="s">
        <v>3491</v>
      </c>
      <c r="AP404" t="s">
        <v>74</v>
      </c>
      <c r="AQ404" t="s">
        <v>74</v>
      </c>
      <c r="AR404" t="s">
        <v>3492</v>
      </c>
      <c r="AS404" t="s">
        <v>3493</v>
      </c>
      <c r="AT404" t="s">
        <v>3494</v>
      </c>
      <c r="AU404">
        <v>1989</v>
      </c>
      <c r="AV404">
        <v>29</v>
      </c>
      <c r="AW404">
        <v>5</v>
      </c>
      <c r="AX404" t="s">
        <v>74</v>
      </c>
      <c r="AY404" t="s">
        <v>74</v>
      </c>
      <c r="AZ404" t="s">
        <v>74</v>
      </c>
      <c r="BA404" t="s">
        <v>74</v>
      </c>
      <c r="BB404">
        <v>865</v>
      </c>
      <c r="BC404">
        <v>867</v>
      </c>
      <c r="BD404" t="s">
        <v>74</v>
      </c>
      <c r="BE404" t="s">
        <v>74</v>
      </c>
      <c r="BF404" t="s">
        <v>74</v>
      </c>
      <c r="BG404" t="s">
        <v>74</v>
      </c>
      <c r="BH404" t="s">
        <v>74</v>
      </c>
      <c r="BI404">
        <v>3</v>
      </c>
      <c r="BJ404" t="s">
        <v>288</v>
      </c>
      <c r="BK404" t="s">
        <v>92</v>
      </c>
      <c r="BL404" t="s">
        <v>288</v>
      </c>
      <c r="BM404" t="s">
        <v>3495</v>
      </c>
      <c r="BN404" t="s">
        <v>74</v>
      </c>
      <c r="BO404" t="s">
        <v>74</v>
      </c>
      <c r="BP404" t="s">
        <v>74</v>
      </c>
      <c r="BQ404" t="s">
        <v>74</v>
      </c>
      <c r="BR404" t="s">
        <v>95</v>
      </c>
      <c r="BS404" t="s">
        <v>3502</v>
      </c>
      <c r="BT404" t="str">
        <f>HYPERLINK("https%3A%2F%2Fwww.webofscience.com%2Fwos%2Fwoscc%2Ffull-record%2FWOS:A1989CB79100032","View Full Record in Web of Science")</f>
        <v>View Full Record in Web of Science</v>
      </c>
    </row>
    <row r="405" spans="1:72" x14ac:dyDescent="0.15">
      <c r="A405" t="s">
        <v>72</v>
      </c>
      <c r="B405" t="s">
        <v>3503</v>
      </c>
      <c r="C405" t="s">
        <v>74</v>
      </c>
      <c r="D405" t="s">
        <v>74</v>
      </c>
      <c r="E405" t="s">
        <v>74</v>
      </c>
      <c r="F405" t="s">
        <v>3503</v>
      </c>
      <c r="G405" t="s">
        <v>74</v>
      </c>
      <c r="H405" t="s">
        <v>74</v>
      </c>
      <c r="I405" t="s">
        <v>3504</v>
      </c>
      <c r="J405" t="s">
        <v>3505</v>
      </c>
      <c r="K405" t="s">
        <v>74</v>
      </c>
      <c r="L405" t="s">
        <v>74</v>
      </c>
      <c r="M405" t="s">
        <v>77</v>
      </c>
      <c r="N405" t="s">
        <v>78</v>
      </c>
      <c r="O405" t="s">
        <v>74</v>
      </c>
      <c r="P405" t="s">
        <v>74</v>
      </c>
      <c r="Q405" t="s">
        <v>74</v>
      </c>
      <c r="R405" t="s">
        <v>74</v>
      </c>
      <c r="S405" t="s">
        <v>74</v>
      </c>
      <c r="T405" t="s">
        <v>74</v>
      </c>
      <c r="U405" t="s">
        <v>74</v>
      </c>
      <c r="V405" t="s">
        <v>74</v>
      </c>
      <c r="W405" t="s">
        <v>3506</v>
      </c>
      <c r="X405" t="s">
        <v>3507</v>
      </c>
      <c r="Y405" t="s">
        <v>74</v>
      </c>
      <c r="Z405" t="s">
        <v>74</v>
      </c>
      <c r="AA405" t="s">
        <v>74</v>
      </c>
      <c r="AB405" t="s">
        <v>74</v>
      </c>
      <c r="AC405" t="s">
        <v>74</v>
      </c>
      <c r="AD405" t="s">
        <v>74</v>
      </c>
      <c r="AE405" t="s">
        <v>74</v>
      </c>
      <c r="AF405" t="s">
        <v>74</v>
      </c>
      <c r="AG405">
        <v>34</v>
      </c>
      <c r="AH405">
        <v>17</v>
      </c>
      <c r="AI405">
        <v>20</v>
      </c>
      <c r="AJ405">
        <v>0</v>
      </c>
      <c r="AK405">
        <v>1</v>
      </c>
      <c r="AL405" t="s">
        <v>3508</v>
      </c>
      <c r="AM405" t="s">
        <v>298</v>
      </c>
      <c r="AN405" t="s">
        <v>3509</v>
      </c>
      <c r="AO405" t="s">
        <v>3510</v>
      </c>
      <c r="AP405" t="s">
        <v>74</v>
      </c>
      <c r="AQ405" t="s">
        <v>74</v>
      </c>
      <c r="AR405" t="s">
        <v>3511</v>
      </c>
      <c r="AS405" t="s">
        <v>3512</v>
      </c>
      <c r="AT405" t="s">
        <v>3373</v>
      </c>
      <c r="AU405">
        <v>1989</v>
      </c>
      <c r="AV405">
        <v>25</v>
      </c>
      <c r="AW405">
        <v>3</v>
      </c>
      <c r="AX405" t="s">
        <v>74</v>
      </c>
      <c r="AY405" t="s">
        <v>74</v>
      </c>
      <c r="AZ405" t="s">
        <v>74</v>
      </c>
      <c r="BA405" t="s">
        <v>74</v>
      </c>
      <c r="BB405">
        <v>446</v>
      </c>
      <c r="BC405">
        <v>454</v>
      </c>
      <c r="BD405" t="s">
        <v>74</v>
      </c>
      <c r="BE405" t="s">
        <v>74</v>
      </c>
      <c r="BF405" t="s">
        <v>74</v>
      </c>
      <c r="BG405" t="s">
        <v>74</v>
      </c>
      <c r="BH405" t="s">
        <v>74</v>
      </c>
      <c r="BI405">
        <v>9</v>
      </c>
      <c r="BJ405" t="s">
        <v>303</v>
      </c>
      <c r="BK405" t="s">
        <v>92</v>
      </c>
      <c r="BL405" t="s">
        <v>303</v>
      </c>
      <c r="BM405" t="s">
        <v>3513</v>
      </c>
      <c r="BN405" t="s">
        <v>74</v>
      </c>
      <c r="BO405" t="s">
        <v>74</v>
      </c>
      <c r="BP405" t="s">
        <v>74</v>
      </c>
      <c r="BQ405" t="s">
        <v>74</v>
      </c>
      <c r="BR405" t="s">
        <v>95</v>
      </c>
      <c r="BS405" t="s">
        <v>3514</v>
      </c>
      <c r="BT405" t="str">
        <f>HYPERLINK("https%3A%2F%2Fwww.webofscience.com%2Fwos%2Fwoscc%2Ffull-record%2FWOS:A1989AU07300006","View Full Record in Web of Science")</f>
        <v>View Full Record in Web of Science</v>
      </c>
    </row>
    <row r="406" spans="1:72" x14ac:dyDescent="0.15">
      <c r="A406" t="s">
        <v>72</v>
      </c>
      <c r="B406" t="s">
        <v>3515</v>
      </c>
      <c r="C406" t="s">
        <v>74</v>
      </c>
      <c r="D406" t="s">
        <v>74</v>
      </c>
      <c r="E406" t="s">
        <v>74</v>
      </c>
      <c r="F406" t="s">
        <v>3515</v>
      </c>
      <c r="G406" t="s">
        <v>74</v>
      </c>
      <c r="H406" t="s">
        <v>74</v>
      </c>
      <c r="I406" t="s">
        <v>3516</v>
      </c>
      <c r="J406" t="s">
        <v>3517</v>
      </c>
      <c r="K406" t="s">
        <v>74</v>
      </c>
      <c r="L406" t="s">
        <v>74</v>
      </c>
      <c r="M406" t="s">
        <v>77</v>
      </c>
      <c r="N406" t="s">
        <v>78</v>
      </c>
      <c r="O406" t="s">
        <v>74</v>
      </c>
      <c r="P406" t="s">
        <v>74</v>
      </c>
      <c r="Q406" t="s">
        <v>74</v>
      </c>
      <c r="R406" t="s">
        <v>74</v>
      </c>
      <c r="S406" t="s">
        <v>74</v>
      </c>
      <c r="T406" t="s">
        <v>74</v>
      </c>
      <c r="U406" t="s">
        <v>74</v>
      </c>
      <c r="V406" t="s">
        <v>74</v>
      </c>
      <c r="W406" t="s">
        <v>74</v>
      </c>
      <c r="X406" t="s">
        <v>74</v>
      </c>
      <c r="Y406" t="s">
        <v>3518</v>
      </c>
      <c r="Z406" t="s">
        <v>74</v>
      </c>
      <c r="AA406" t="s">
        <v>3519</v>
      </c>
      <c r="AB406" t="s">
        <v>74</v>
      </c>
      <c r="AC406" t="s">
        <v>74</v>
      </c>
      <c r="AD406" t="s">
        <v>74</v>
      </c>
      <c r="AE406" t="s">
        <v>74</v>
      </c>
      <c r="AF406" t="s">
        <v>74</v>
      </c>
      <c r="AG406">
        <v>0</v>
      </c>
      <c r="AH406">
        <v>10</v>
      </c>
      <c r="AI406">
        <v>10</v>
      </c>
      <c r="AJ406">
        <v>0</v>
      </c>
      <c r="AK406">
        <v>1</v>
      </c>
      <c r="AL406" t="s">
        <v>3520</v>
      </c>
      <c r="AM406" t="s">
        <v>2726</v>
      </c>
      <c r="AN406" t="s">
        <v>3521</v>
      </c>
      <c r="AO406" t="s">
        <v>3522</v>
      </c>
      <c r="AP406" t="s">
        <v>74</v>
      </c>
      <c r="AQ406" t="s">
        <v>74</v>
      </c>
      <c r="AR406" t="s">
        <v>3523</v>
      </c>
      <c r="AS406" t="s">
        <v>74</v>
      </c>
      <c r="AT406" t="s">
        <v>3373</v>
      </c>
      <c r="AU406">
        <v>1989</v>
      </c>
      <c r="AV406">
        <v>52</v>
      </c>
      <c r="AW406">
        <v>2</v>
      </c>
      <c r="AX406" t="s">
        <v>74</v>
      </c>
      <c r="AY406" t="s">
        <v>74</v>
      </c>
      <c r="AZ406" t="s">
        <v>74</v>
      </c>
      <c r="BA406" t="s">
        <v>74</v>
      </c>
      <c r="BB406">
        <v>253</v>
      </c>
      <c r="BC406">
        <v>275</v>
      </c>
      <c r="BD406" t="s">
        <v>74</v>
      </c>
      <c r="BE406" t="s">
        <v>74</v>
      </c>
      <c r="BF406" t="s">
        <v>74</v>
      </c>
      <c r="BG406" t="s">
        <v>74</v>
      </c>
      <c r="BH406" t="s">
        <v>74</v>
      </c>
      <c r="BI406">
        <v>23</v>
      </c>
      <c r="BJ406" t="s">
        <v>2172</v>
      </c>
      <c r="BK406" t="s">
        <v>92</v>
      </c>
      <c r="BL406" t="s">
        <v>2172</v>
      </c>
      <c r="BM406" t="s">
        <v>3524</v>
      </c>
      <c r="BN406" t="s">
        <v>74</v>
      </c>
      <c r="BO406" t="s">
        <v>74</v>
      </c>
      <c r="BP406" t="s">
        <v>74</v>
      </c>
      <c r="BQ406" t="s">
        <v>74</v>
      </c>
      <c r="BR406" t="s">
        <v>95</v>
      </c>
      <c r="BS406" t="s">
        <v>3525</v>
      </c>
      <c r="BT406" t="str">
        <f>HYPERLINK("https%3A%2F%2Fwww.webofscience.com%2Fwos%2Fwoscc%2Ffull-record%2FWOS:A1989AX72100008","View Full Record in Web of Science")</f>
        <v>View Full Record in Web of Science</v>
      </c>
    </row>
    <row r="407" spans="1:72" x14ac:dyDescent="0.15">
      <c r="A407" t="s">
        <v>72</v>
      </c>
      <c r="B407" t="s">
        <v>3526</v>
      </c>
      <c r="C407" t="s">
        <v>74</v>
      </c>
      <c r="D407" t="s">
        <v>74</v>
      </c>
      <c r="E407" t="s">
        <v>74</v>
      </c>
      <c r="F407" t="s">
        <v>3526</v>
      </c>
      <c r="G407" t="s">
        <v>74</v>
      </c>
      <c r="H407" t="s">
        <v>74</v>
      </c>
      <c r="I407" t="s">
        <v>3527</v>
      </c>
      <c r="J407" t="s">
        <v>3528</v>
      </c>
      <c r="K407" t="s">
        <v>74</v>
      </c>
      <c r="L407" t="s">
        <v>74</v>
      </c>
      <c r="M407" t="s">
        <v>77</v>
      </c>
      <c r="N407" t="s">
        <v>414</v>
      </c>
      <c r="O407" t="s">
        <v>74</v>
      </c>
      <c r="P407" t="s">
        <v>74</v>
      </c>
      <c r="Q407" t="s">
        <v>74</v>
      </c>
      <c r="R407" t="s">
        <v>74</v>
      </c>
      <c r="S407" t="s">
        <v>74</v>
      </c>
      <c r="T407" t="s">
        <v>74</v>
      </c>
      <c r="U407" t="s">
        <v>74</v>
      </c>
      <c r="V407" t="s">
        <v>74</v>
      </c>
      <c r="W407" t="s">
        <v>74</v>
      </c>
      <c r="X407" t="s">
        <v>74</v>
      </c>
      <c r="Y407" t="s">
        <v>3529</v>
      </c>
      <c r="Z407" t="s">
        <v>74</v>
      </c>
      <c r="AA407" t="s">
        <v>74</v>
      </c>
      <c r="AB407" t="s">
        <v>74</v>
      </c>
      <c r="AC407" t="s">
        <v>74</v>
      </c>
      <c r="AD407" t="s">
        <v>74</v>
      </c>
      <c r="AE407" t="s">
        <v>74</v>
      </c>
      <c r="AF407" t="s">
        <v>74</v>
      </c>
      <c r="AG407">
        <v>10</v>
      </c>
      <c r="AH407">
        <v>80</v>
      </c>
      <c r="AI407">
        <v>88</v>
      </c>
      <c r="AJ407">
        <v>0</v>
      </c>
      <c r="AK407">
        <v>16</v>
      </c>
      <c r="AL407" t="s">
        <v>3530</v>
      </c>
      <c r="AM407" t="s">
        <v>959</v>
      </c>
      <c r="AN407" t="s">
        <v>3227</v>
      </c>
      <c r="AO407" t="s">
        <v>3531</v>
      </c>
      <c r="AP407" t="s">
        <v>3532</v>
      </c>
      <c r="AQ407" t="s">
        <v>74</v>
      </c>
      <c r="AR407" t="s">
        <v>3533</v>
      </c>
      <c r="AS407" t="s">
        <v>3534</v>
      </c>
      <c r="AT407" t="s">
        <v>3373</v>
      </c>
      <c r="AU407">
        <v>1989</v>
      </c>
      <c r="AV407">
        <v>34</v>
      </c>
      <c r="AW407">
        <v>6</v>
      </c>
      <c r="AX407" t="s">
        <v>74</v>
      </c>
      <c r="AY407" t="s">
        <v>74</v>
      </c>
      <c r="AZ407" t="s">
        <v>74</v>
      </c>
      <c r="BA407" t="s">
        <v>74</v>
      </c>
      <c r="BB407">
        <v>1109</v>
      </c>
      <c r="BC407">
        <v>1112</v>
      </c>
      <c r="BD407" t="s">
        <v>74</v>
      </c>
      <c r="BE407" t="s">
        <v>3535</v>
      </c>
      <c r="BF407" t="str">
        <f>HYPERLINK("http://dx.doi.org/10.4319/lo.1989.34.6.1109","http://dx.doi.org/10.4319/lo.1989.34.6.1109")</f>
        <v>http://dx.doi.org/10.4319/lo.1989.34.6.1109</v>
      </c>
      <c r="BG407" t="s">
        <v>74</v>
      </c>
      <c r="BH407" t="s">
        <v>74</v>
      </c>
      <c r="BI407">
        <v>4</v>
      </c>
      <c r="BJ407" t="s">
        <v>3536</v>
      </c>
      <c r="BK407" t="s">
        <v>92</v>
      </c>
      <c r="BL407" t="s">
        <v>215</v>
      </c>
      <c r="BM407" t="s">
        <v>3537</v>
      </c>
      <c r="BN407" t="s">
        <v>74</v>
      </c>
      <c r="BO407" t="s">
        <v>261</v>
      </c>
      <c r="BP407" t="s">
        <v>74</v>
      </c>
      <c r="BQ407" t="s">
        <v>74</v>
      </c>
      <c r="BR407" t="s">
        <v>95</v>
      </c>
      <c r="BS407" t="s">
        <v>3538</v>
      </c>
      <c r="BT407" t="str">
        <f>HYPERLINK("https%3A%2F%2Fwww.webofscience.com%2Fwos%2Fwoscc%2Ffull-record%2FWOS:A1989AY60000015","View Full Record in Web of Science")</f>
        <v>View Full Record in Web of Science</v>
      </c>
    </row>
    <row r="408" spans="1:72" x14ac:dyDescent="0.15">
      <c r="A408" t="s">
        <v>72</v>
      </c>
      <c r="B408" t="s">
        <v>3539</v>
      </c>
      <c r="C408" t="s">
        <v>74</v>
      </c>
      <c r="D408" t="s">
        <v>74</v>
      </c>
      <c r="E408" t="s">
        <v>74</v>
      </c>
      <c r="F408" t="s">
        <v>3539</v>
      </c>
      <c r="G408" t="s">
        <v>74</v>
      </c>
      <c r="H408" t="s">
        <v>74</v>
      </c>
      <c r="I408" t="s">
        <v>3540</v>
      </c>
      <c r="J408" t="s">
        <v>3528</v>
      </c>
      <c r="K408" t="s">
        <v>74</v>
      </c>
      <c r="L408" t="s">
        <v>74</v>
      </c>
      <c r="M408" t="s">
        <v>77</v>
      </c>
      <c r="N408" t="s">
        <v>414</v>
      </c>
      <c r="O408" t="s">
        <v>74</v>
      </c>
      <c r="P408" t="s">
        <v>74</v>
      </c>
      <c r="Q408" t="s">
        <v>74</v>
      </c>
      <c r="R408" t="s">
        <v>74</v>
      </c>
      <c r="S408" t="s">
        <v>74</v>
      </c>
      <c r="T408" t="s">
        <v>74</v>
      </c>
      <c r="U408" t="s">
        <v>74</v>
      </c>
      <c r="V408" t="s">
        <v>74</v>
      </c>
      <c r="W408" t="s">
        <v>74</v>
      </c>
      <c r="X408" t="s">
        <v>74</v>
      </c>
      <c r="Y408" t="s">
        <v>3541</v>
      </c>
      <c r="Z408" t="s">
        <v>74</v>
      </c>
      <c r="AA408" t="s">
        <v>3542</v>
      </c>
      <c r="AB408" t="s">
        <v>3543</v>
      </c>
      <c r="AC408" t="s">
        <v>74</v>
      </c>
      <c r="AD408" t="s">
        <v>74</v>
      </c>
      <c r="AE408" t="s">
        <v>74</v>
      </c>
      <c r="AF408" t="s">
        <v>74</v>
      </c>
      <c r="AG408">
        <v>32</v>
      </c>
      <c r="AH408">
        <v>75</v>
      </c>
      <c r="AI408">
        <v>83</v>
      </c>
      <c r="AJ408">
        <v>0</v>
      </c>
      <c r="AK408">
        <v>9</v>
      </c>
      <c r="AL408" t="s">
        <v>3544</v>
      </c>
      <c r="AM408" t="s">
        <v>298</v>
      </c>
      <c r="AN408" t="s">
        <v>3198</v>
      </c>
      <c r="AO408" t="s">
        <v>3531</v>
      </c>
      <c r="AP408" t="s">
        <v>74</v>
      </c>
      <c r="AQ408" t="s">
        <v>74</v>
      </c>
      <c r="AR408" t="s">
        <v>3533</v>
      </c>
      <c r="AS408" t="s">
        <v>3534</v>
      </c>
      <c r="AT408" t="s">
        <v>3373</v>
      </c>
      <c r="AU408">
        <v>1989</v>
      </c>
      <c r="AV408">
        <v>34</v>
      </c>
      <c r="AW408">
        <v>6</v>
      </c>
      <c r="AX408" t="s">
        <v>74</v>
      </c>
      <c r="AY408" t="s">
        <v>74</v>
      </c>
      <c r="AZ408" t="s">
        <v>74</v>
      </c>
      <c r="BA408" t="s">
        <v>74</v>
      </c>
      <c r="BB408">
        <v>1131</v>
      </c>
      <c r="BC408">
        <v>1141</v>
      </c>
      <c r="BD408" t="s">
        <v>74</v>
      </c>
      <c r="BE408" t="s">
        <v>3545</v>
      </c>
      <c r="BF408" t="str">
        <f>HYPERLINK("http://dx.doi.org/10.4319/lo.1989.34.6.1131","http://dx.doi.org/10.4319/lo.1989.34.6.1131")</f>
        <v>http://dx.doi.org/10.4319/lo.1989.34.6.1131</v>
      </c>
      <c r="BG408" t="s">
        <v>74</v>
      </c>
      <c r="BH408" t="s">
        <v>74</v>
      </c>
      <c r="BI408">
        <v>11</v>
      </c>
      <c r="BJ408" t="s">
        <v>3536</v>
      </c>
      <c r="BK408" t="s">
        <v>92</v>
      </c>
      <c r="BL408" t="s">
        <v>215</v>
      </c>
      <c r="BM408" t="s">
        <v>3537</v>
      </c>
      <c r="BN408" t="s">
        <v>74</v>
      </c>
      <c r="BO408" t="s">
        <v>261</v>
      </c>
      <c r="BP408" t="s">
        <v>74</v>
      </c>
      <c r="BQ408" t="s">
        <v>74</v>
      </c>
      <c r="BR408" t="s">
        <v>95</v>
      </c>
      <c r="BS408" t="s">
        <v>3546</v>
      </c>
      <c r="BT408" t="str">
        <f>HYPERLINK("https%3A%2F%2Fwww.webofscience.com%2Fwos%2Fwoscc%2Ffull-record%2FWOS:A1989AY60000020","View Full Record in Web of Science")</f>
        <v>View Full Record in Web of Science</v>
      </c>
    </row>
    <row r="409" spans="1:72" x14ac:dyDescent="0.15">
      <c r="A409" t="s">
        <v>72</v>
      </c>
      <c r="B409" t="s">
        <v>3547</v>
      </c>
      <c r="C409" t="s">
        <v>74</v>
      </c>
      <c r="D409" t="s">
        <v>74</v>
      </c>
      <c r="E409" t="s">
        <v>74</v>
      </c>
      <c r="F409" t="s">
        <v>3547</v>
      </c>
      <c r="G409" t="s">
        <v>74</v>
      </c>
      <c r="H409" t="s">
        <v>74</v>
      </c>
      <c r="I409" t="s">
        <v>3548</v>
      </c>
      <c r="J409" t="s">
        <v>2025</v>
      </c>
      <c r="K409" t="s">
        <v>74</v>
      </c>
      <c r="L409" t="s">
        <v>74</v>
      </c>
      <c r="M409" t="s">
        <v>171</v>
      </c>
      <c r="N409" t="s">
        <v>78</v>
      </c>
      <c r="O409" t="s">
        <v>74</v>
      </c>
      <c r="P409" t="s">
        <v>74</v>
      </c>
      <c r="Q409" t="s">
        <v>74</v>
      </c>
      <c r="R409" t="s">
        <v>74</v>
      </c>
      <c r="S409" t="s">
        <v>74</v>
      </c>
      <c r="T409" t="s">
        <v>74</v>
      </c>
      <c r="U409" t="s">
        <v>74</v>
      </c>
      <c r="V409" t="s">
        <v>74</v>
      </c>
      <c r="W409" t="s">
        <v>74</v>
      </c>
      <c r="X409" t="s">
        <v>74</v>
      </c>
      <c r="Y409" t="s">
        <v>3549</v>
      </c>
      <c r="Z409" t="s">
        <v>74</v>
      </c>
      <c r="AA409" t="s">
        <v>74</v>
      </c>
      <c r="AB409" t="s">
        <v>74</v>
      </c>
      <c r="AC409" t="s">
        <v>74</v>
      </c>
      <c r="AD409" t="s">
        <v>74</v>
      </c>
      <c r="AE409" t="s">
        <v>74</v>
      </c>
      <c r="AF409" t="s">
        <v>74</v>
      </c>
      <c r="AG409">
        <v>25</v>
      </c>
      <c r="AH409">
        <v>6</v>
      </c>
      <c r="AI409">
        <v>7</v>
      </c>
      <c r="AJ409">
        <v>0</v>
      </c>
      <c r="AK409">
        <v>0</v>
      </c>
      <c r="AL409" t="s">
        <v>173</v>
      </c>
      <c r="AM409" t="s">
        <v>174</v>
      </c>
      <c r="AN409" t="s">
        <v>175</v>
      </c>
      <c r="AO409" t="s">
        <v>2027</v>
      </c>
      <c r="AP409" t="s">
        <v>74</v>
      </c>
      <c r="AQ409" t="s">
        <v>74</v>
      </c>
      <c r="AR409" t="s">
        <v>2028</v>
      </c>
      <c r="AS409" t="s">
        <v>2029</v>
      </c>
      <c r="AT409" t="s">
        <v>3494</v>
      </c>
      <c r="AU409">
        <v>1989</v>
      </c>
      <c r="AV409">
        <v>29</v>
      </c>
      <c r="AW409">
        <v>5</v>
      </c>
      <c r="AX409" t="s">
        <v>74</v>
      </c>
      <c r="AY409" t="s">
        <v>74</v>
      </c>
      <c r="AZ409" t="s">
        <v>74</v>
      </c>
      <c r="BA409" t="s">
        <v>74</v>
      </c>
      <c r="BB409">
        <v>825</v>
      </c>
      <c r="BC409">
        <v>831</v>
      </c>
      <c r="BD409" t="s">
        <v>74</v>
      </c>
      <c r="BE409" t="s">
        <v>74</v>
      </c>
      <c r="BF409" t="s">
        <v>74</v>
      </c>
      <c r="BG409" t="s">
        <v>74</v>
      </c>
      <c r="BH409" t="s">
        <v>74</v>
      </c>
      <c r="BI409">
        <v>7</v>
      </c>
      <c r="BJ409" t="s">
        <v>196</v>
      </c>
      <c r="BK409" t="s">
        <v>92</v>
      </c>
      <c r="BL409" t="s">
        <v>196</v>
      </c>
      <c r="BM409" t="s">
        <v>3550</v>
      </c>
      <c r="BN409" t="s">
        <v>74</v>
      </c>
      <c r="BO409" t="s">
        <v>74</v>
      </c>
      <c r="BP409" t="s">
        <v>74</v>
      </c>
      <c r="BQ409" t="s">
        <v>74</v>
      </c>
      <c r="BR409" t="s">
        <v>95</v>
      </c>
      <c r="BS409" t="s">
        <v>3551</v>
      </c>
      <c r="BT409" t="str">
        <f>HYPERLINK("https%3A%2F%2Fwww.webofscience.com%2Fwos%2Fwoscc%2Ffull-record%2FWOS:A1989AV22400018","View Full Record in Web of Science")</f>
        <v>View Full Record in Web of Science</v>
      </c>
    </row>
    <row r="410" spans="1:72" x14ac:dyDescent="0.15">
      <c r="A410" t="s">
        <v>72</v>
      </c>
      <c r="B410" t="s">
        <v>3552</v>
      </c>
      <c r="C410" t="s">
        <v>74</v>
      </c>
      <c r="D410" t="s">
        <v>74</v>
      </c>
      <c r="E410" t="s">
        <v>74</v>
      </c>
      <c r="F410" t="s">
        <v>3552</v>
      </c>
      <c r="G410" t="s">
        <v>74</v>
      </c>
      <c r="H410" t="s">
        <v>74</v>
      </c>
      <c r="I410" t="s">
        <v>3553</v>
      </c>
      <c r="J410" t="s">
        <v>2025</v>
      </c>
      <c r="K410" t="s">
        <v>74</v>
      </c>
      <c r="L410" t="s">
        <v>74</v>
      </c>
      <c r="M410" t="s">
        <v>171</v>
      </c>
      <c r="N410" t="s">
        <v>78</v>
      </c>
      <c r="O410" t="s">
        <v>74</v>
      </c>
      <c r="P410" t="s">
        <v>74</v>
      </c>
      <c r="Q410" t="s">
        <v>74</v>
      </c>
      <c r="R410" t="s">
        <v>74</v>
      </c>
      <c r="S410" t="s">
        <v>74</v>
      </c>
      <c r="T410" t="s">
        <v>74</v>
      </c>
      <c r="U410" t="s">
        <v>74</v>
      </c>
      <c r="V410" t="s">
        <v>74</v>
      </c>
      <c r="W410" t="s">
        <v>74</v>
      </c>
      <c r="X410" t="s">
        <v>74</v>
      </c>
      <c r="Y410" t="s">
        <v>3554</v>
      </c>
      <c r="Z410" t="s">
        <v>74</v>
      </c>
      <c r="AA410" t="s">
        <v>74</v>
      </c>
      <c r="AB410" t="s">
        <v>74</v>
      </c>
      <c r="AC410" t="s">
        <v>74</v>
      </c>
      <c r="AD410" t="s">
        <v>74</v>
      </c>
      <c r="AE410" t="s">
        <v>74</v>
      </c>
      <c r="AF410" t="s">
        <v>74</v>
      </c>
      <c r="AG410">
        <v>5</v>
      </c>
      <c r="AH410">
        <v>0</v>
      </c>
      <c r="AI410">
        <v>0</v>
      </c>
      <c r="AJ410">
        <v>0</v>
      </c>
      <c r="AK410">
        <v>1</v>
      </c>
      <c r="AL410" t="s">
        <v>173</v>
      </c>
      <c r="AM410" t="s">
        <v>174</v>
      </c>
      <c r="AN410" t="s">
        <v>175</v>
      </c>
      <c r="AO410" t="s">
        <v>2027</v>
      </c>
      <c r="AP410" t="s">
        <v>74</v>
      </c>
      <c r="AQ410" t="s">
        <v>74</v>
      </c>
      <c r="AR410" t="s">
        <v>2028</v>
      </c>
      <c r="AS410" t="s">
        <v>2029</v>
      </c>
      <c r="AT410" t="s">
        <v>3494</v>
      </c>
      <c r="AU410">
        <v>1989</v>
      </c>
      <c r="AV410">
        <v>29</v>
      </c>
      <c r="AW410">
        <v>5</v>
      </c>
      <c r="AX410" t="s">
        <v>74</v>
      </c>
      <c r="AY410" t="s">
        <v>74</v>
      </c>
      <c r="AZ410" t="s">
        <v>74</v>
      </c>
      <c r="BA410" t="s">
        <v>74</v>
      </c>
      <c r="BB410">
        <v>832</v>
      </c>
      <c r="BC410">
        <v>835</v>
      </c>
      <c r="BD410" t="s">
        <v>74</v>
      </c>
      <c r="BE410" t="s">
        <v>74</v>
      </c>
      <c r="BF410" t="s">
        <v>74</v>
      </c>
      <c r="BG410" t="s">
        <v>74</v>
      </c>
      <c r="BH410" t="s">
        <v>74</v>
      </c>
      <c r="BI410">
        <v>4</v>
      </c>
      <c r="BJ410" t="s">
        <v>196</v>
      </c>
      <c r="BK410" t="s">
        <v>92</v>
      </c>
      <c r="BL410" t="s">
        <v>196</v>
      </c>
      <c r="BM410" t="s">
        <v>3550</v>
      </c>
      <c r="BN410" t="s">
        <v>74</v>
      </c>
      <c r="BO410" t="s">
        <v>74</v>
      </c>
      <c r="BP410" t="s">
        <v>74</v>
      </c>
      <c r="BQ410" t="s">
        <v>74</v>
      </c>
      <c r="BR410" t="s">
        <v>95</v>
      </c>
      <c r="BS410" t="s">
        <v>3555</v>
      </c>
      <c r="BT410" t="str">
        <f>HYPERLINK("https%3A%2F%2Fwww.webofscience.com%2Fwos%2Fwoscc%2Ffull-record%2FWOS:A1989AV22400019","View Full Record in Web of Science")</f>
        <v>View Full Record in Web of Science</v>
      </c>
    </row>
    <row r="411" spans="1:72" x14ac:dyDescent="0.15">
      <c r="A411" t="s">
        <v>72</v>
      </c>
      <c r="B411" t="s">
        <v>3556</v>
      </c>
      <c r="C411" t="s">
        <v>74</v>
      </c>
      <c r="D411" t="s">
        <v>74</v>
      </c>
      <c r="E411" t="s">
        <v>74</v>
      </c>
      <c r="F411" t="s">
        <v>3556</v>
      </c>
      <c r="G411" t="s">
        <v>74</v>
      </c>
      <c r="H411" t="s">
        <v>74</v>
      </c>
      <c r="I411" t="s">
        <v>3557</v>
      </c>
      <c r="J411" t="s">
        <v>505</v>
      </c>
      <c r="K411" t="s">
        <v>74</v>
      </c>
      <c r="L411" t="s">
        <v>74</v>
      </c>
      <c r="M411" t="s">
        <v>77</v>
      </c>
      <c r="N411" t="s">
        <v>1643</v>
      </c>
      <c r="O411" t="s">
        <v>74</v>
      </c>
      <c r="P411" t="s">
        <v>74</v>
      </c>
      <c r="Q411" t="s">
        <v>74</v>
      </c>
      <c r="R411" t="s">
        <v>74</v>
      </c>
      <c r="S411" t="s">
        <v>74</v>
      </c>
      <c r="T411" t="s">
        <v>74</v>
      </c>
      <c r="U411" t="s">
        <v>74</v>
      </c>
      <c r="V411" t="s">
        <v>74</v>
      </c>
      <c r="W411" t="s">
        <v>74</v>
      </c>
      <c r="X411" t="s">
        <v>74</v>
      </c>
      <c r="Y411" t="s">
        <v>3558</v>
      </c>
      <c r="Z411" t="s">
        <v>74</v>
      </c>
      <c r="AA411" t="s">
        <v>74</v>
      </c>
      <c r="AB411" t="s">
        <v>74</v>
      </c>
      <c r="AC411" t="s">
        <v>74</v>
      </c>
      <c r="AD411" t="s">
        <v>74</v>
      </c>
      <c r="AE411" t="s">
        <v>74</v>
      </c>
      <c r="AF411" t="s">
        <v>74</v>
      </c>
      <c r="AG411">
        <v>6</v>
      </c>
      <c r="AH411">
        <v>1</v>
      </c>
      <c r="AI411">
        <v>1</v>
      </c>
      <c r="AJ411">
        <v>0</v>
      </c>
      <c r="AK411">
        <v>0</v>
      </c>
      <c r="AL411" t="s">
        <v>511</v>
      </c>
      <c r="AM411" t="s">
        <v>209</v>
      </c>
      <c r="AN411" t="s">
        <v>512</v>
      </c>
      <c r="AO411" t="s">
        <v>513</v>
      </c>
      <c r="AP411" t="s">
        <v>74</v>
      </c>
      <c r="AQ411" t="s">
        <v>74</v>
      </c>
      <c r="AR411" t="s">
        <v>514</v>
      </c>
      <c r="AS411" t="s">
        <v>515</v>
      </c>
      <c r="AT411" t="s">
        <v>3373</v>
      </c>
      <c r="AU411">
        <v>1989</v>
      </c>
      <c r="AV411">
        <v>37</v>
      </c>
      <c r="AW411">
        <v>9</v>
      </c>
      <c r="AX411" t="s">
        <v>74</v>
      </c>
      <c r="AY411" t="s">
        <v>74</v>
      </c>
      <c r="AZ411" t="s">
        <v>74</v>
      </c>
      <c r="BA411" t="s">
        <v>74</v>
      </c>
      <c r="BB411">
        <v>1153</v>
      </c>
      <c r="BC411">
        <v>1154</v>
      </c>
      <c r="BD411" t="s">
        <v>74</v>
      </c>
      <c r="BE411" t="s">
        <v>3559</v>
      </c>
      <c r="BF411" t="str">
        <f>HYPERLINK("http://dx.doi.org/10.1016/0032-0633(89)90088-3","http://dx.doi.org/10.1016/0032-0633(89)90088-3")</f>
        <v>http://dx.doi.org/10.1016/0032-0633(89)90088-3</v>
      </c>
      <c r="BG411" t="s">
        <v>74</v>
      </c>
      <c r="BH411" t="s">
        <v>74</v>
      </c>
      <c r="BI411">
        <v>2</v>
      </c>
      <c r="BJ411" t="s">
        <v>315</v>
      </c>
      <c r="BK411" t="s">
        <v>92</v>
      </c>
      <c r="BL411" t="s">
        <v>315</v>
      </c>
      <c r="BM411" t="s">
        <v>3560</v>
      </c>
      <c r="BN411" t="s">
        <v>74</v>
      </c>
      <c r="BO411" t="s">
        <v>74</v>
      </c>
      <c r="BP411" t="s">
        <v>74</v>
      </c>
      <c r="BQ411" t="s">
        <v>74</v>
      </c>
      <c r="BR411" t="s">
        <v>95</v>
      </c>
      <c r="BS411" t="s">
        <v>3561</v>
      </c>
      <c r="BT411" t="str">
        <f>HYPERLINK("https%3A%2F%2Fwww.webofscience.com%2Fwos%2Fwoscc%2Ffull-record%2FWOS:A1989AT98600014","View Full Record in Web of Science")</f>
        <v>View Full Record in Web of Science</v>
      </c>
    </row>
    <row r="412" spans="1:72" x14ac:dyDescent="0.15">
      <c r="A412" t="s">
        <v>72</v>
      </c>
      <c r="B412" t="s">
        <v>3562</v>
      </c>
      <c r="C412" t="s">
        <v>74</v>
      </c>
      <c r="D412" t="s">
        <v>74</v>
      </c>
      <c r="E412" t="s">
        <v>74</v>
      </c>
      <c r="F412" t="s">
        <v>3562</v>
      </c>
      <c r="G412" t="s">
        <v>74</v>
      </c>
      <c r="H412" t="s">
        <v>74</v>
      </c>
      <c r="I412" t="s">
        <v>2551</v>
      </c>
      <c r="J412" t="s">
        <v>3563</v>
      </c>
      <c r="K412" t="s">
        <v>74</v>
      </c>
      <c r="L412" t="s">
        <v>74</v>
      </c>
      <c r="M412" t="s">
        <v>77</v>
      </c>
      <c r="N412" t="s">
        <v>1473</v>
      </c>
      <c r="O412" t="s">
        <v>74</v>
      </c>
      <c r="P412" t="s">
        <v>74</v>
      </c>
      <c r="Q412" t="s">
        <v>74</v>
      </c>
      <c r="R412" t="s">
        <v>74</v>
      </c>
      <c r="S412" t="s">
        <v>74</v>
      </c>
      <c r="T412" t="s">
        <v>74</v>
      </c>
      <c r="U412" t="s">
        <v>74</v>
      </c>
      <c r="V412" t="s">
        <v>74</v>
      </c>
      <c r="W412" t="s">
        <v>74</v>
      </c>
      <c r="X412" t="s">
        <v>74</v>
      </c>
      <c r="Y412" t="s">
        <v>3564</v>
      </c>
      <c r="Z412" t="s">
        <v>74</v>
      </c>
      <c r="AA412" t="s">
        <v>74</v>
      </c>
      <c r="AB412" t="s">
        <v>74</v>
      </c>
      <c r="AC412" t="s">
        <v>74</v>
      </c>
      <c r="AD412" t="s">
        <v>74</v>
      </c>
      <c r="AE412" t="s">
        <v>74</v>
      </c>
      <c r="AF412" t="s">
        <v>74</v>
      </c>
      <c r="AG412">
        <v>1</v>
      </c>
      <c r="AH412">
        <v>0</v>
      </c>
      <c r="AI412">
        <v>0</v>
      </c>
      <c r="AJ412">
        <v>0</v>
      </c>
      <c r="AK412">
        <v>0</v>
      </c>
      <c r="AL412" t="s">
        <v>3565</v>
      </c>
      <c r="AM412" t="s">
        <v>361</v>
      </c>
      <c r="AN412" t="s">
        <v>3566</v>
      </c>
      <c r="AO412" t="s">
        <v>3567</v>
      </c>
      <c r="AP412" t="s">
        <v>74</v>
      </c>
      <c r="AQ412" t="s">
        <v>74</v>
      </c>
      <c r="AR412" t="s">
        <v>3568</v>
      </c>
      <c r="AS412" t="s">
        <v>3569</v>
      </c>
      <c r="AT412" t="s">
        <v>3373</v>
      </c>
      <c r="AU412">
        <v>1989</v>
      </c>
      <c r="AV412">
        <v>13</v>
      </c>
      <c r="AW412">
        <v>3</v>
      </c>
      <c r="AX412" t="s">
        <v>74</v>
      </c>
      <c r="AY412" t="s">
        <v>74</v>
      </c>
      <c r="AZ412" t="s">
        <v>74</v>
      </c>
      <c r="BA412" t="s">
        <v>74</v>
      </c>
      <c r="BB412">
        <v>468</v>
      </c>
      <c r="BC412">
        <v>469</v>
      </c>
      <c r="BD412" t="s">
        <v>74</v>
      </c>
      <c r="BE412" t="s">
        <v>3570</v>
      </c>
      <c r="BF412" t="str">
        <f>HYPERLINK("http://dx.doi.org/10.1177/030913258901300319","http://dx.doi.org/10.1177/030913258901300319")</f>
        <v>http://dx.doi.org/10.1177/030913258901300319</v>
      </c>
      <c r="BG412" t="s">
        <v>74</v>
      </c>
      <c r="BH412" t="s">
        <v>74</v>
      </c>
      <c r="BI412">
        <v>2</v>
      </c>
      <c r="BJ412" t="s">
        <v>2560</v>
      </c>
      <c r="BK412" t="s">
        <v>1462</v>
      </c>
      <c r="BL412" t="s">
        <v>2560</v>
      </c>
      <c r="BM412" t="s">
        <v>3571</v>
      </c>
      <c r="BN412" t="s">
        <v>74</v>
      </c>
      <c r="BO412" t="s">
        <v>74</v>
      </c>
      <c r="BP412" t="s">
        <v>74</v>
      </c>
      <c r="BQ412" t="s">
        <v>74</v>
      </c>
      <c r="BR412" t="s">
        <v>95</v>
      </c>
      <c r="BS412" t="s">
        <v>3572</v>
      </c>
      <c r="BT412" t="str">
        <f>HYPERLINK("https%3A%2F%2Fwww.webofscience.com%2Fwos%2Fwoscc%2Ffull-record%2FWOS:A1989AV40600019","View Full Record in Web of Science")</f>
        <v>View Full Record in Web of Science</v>
      </c>
    </row>
    <row r="413" spans="1:72" x14ac:dyDescent="0.15">
      <c r="A413" t="s">
        <v>72</v>
      </c>
      <c r="B413" t="s">
        <v>3573</v>
      </c>
      <c r="C413" t="s">
        <v>74</v>
      </c>
      <c r="D413" t="s">
        <v>74</v>
      </c>
      <c r="E413" t="s">
        <v>74</v>
      </c>
      <c r="F413" t="s">
        <v>3573</v>
      </c>
      <c r="G413" t="s">
        <v>74</v>
      </c>
      <c r="H413" t="s">
        <v>74</v>
      </c>
      <c r="I413" t="s">
        <v>3574</v>
      </c>
      <c r="J413" t="s">
        <v>3575</v>
      </c>
      <c r="K413" t="s">
        <v>74</v>
      </c>
      <c r="L413" t="s">
        <v>74</v>
      </c>
      <c r="M413" t="s">
        <v>77</v>
      </c>
      <c r="N413" t="s">
        <v>1473</v>
      </c>
      <c r="O413" t="s">
        <v>74</v>
      </c>
      <c r="P413" t="s">
        <v>74</v>
      </c>
      <c r="Q413" t="s">
        <v>74</v>
      </c>
      <c r="R413" t="s">
        <v>74</v>
      </c>
      <c r="S413" t="s">
        <v>74</v>
      </c>
      <c r="T413" t="s">
        <v>74</v>
      </c>
      <c r="U413" t="s">
        <v>74</v>
      </c>
      <c r="V413" t="s">
        <v>74</v>
      </c>
      <c r="W413" t="s">
        <v>74</v>
      </c>
      <c r="X413" t="s">
        <v>74</v>
      </c>
      <c r="Y413" t="s">
        <v>74</v>
      </c>
      <c r="Z413" t="s">
        <v>74</v>
      </c>
      <c r="AA413" t="s">
        <v>74</v>
      </c>
      <c r="AB413" t="s">
        <v>74</v>
      </c>
      <c r="AC413" t="s">
        <v>74</v>
      </c>
      <c r="AD413" t="s">
        <v>74</v>
      </c>
      <c r="AE413" t="s">
        <v>74</v>
      </c>
      <c r="AF413" t="s">
        <v>74</v>
      </c>
      <c r="AG413">
        <v>1</v>
      </c>
      <c r="AH413">
        <v>0</v>
      </c>
      <c r="AI413">
        <v>0</v>
      </c>
      <c r="AJ413">
        <v>0</v>
      </c>
      <c r="AK413">
        <v>0</v>
      </c>
      <c r="AL413" t="s">
        <v>1838</v>
      </c>
      <c r="AM413" t="s">
        <v>209</v>
      </c>
      <c r="AN413" t="s">
        <v>832</v>
      </c>
      <c r="AO413" t="s">
        <v>3576</v>
      </c>
      <c r="AP413" t="s">
        <v>74</v>
      </c>
      <c r="AQ413" t="s">
        <v>74</v>
      </c>
      <c r="AR413" t="s">
        <v>3577</v>
      </c>
      <c r="AS413" t="s">
        <v>3578</v>
      </c>
      <c r="AT413" t="s">
        <v>3373</v>
      </c>
      <c r="AU413">
        <v>1989</v>
      </c>
      <c r="AV413">
        <v>15</v>
      </c>
      <c r="AW413">
        <v>3</v>
      </c>
      <c r="AX413" t="s">
        <v>74</v>
      </c>
      <c r="AY413" t="s">
        <v>74</v>
      </c>
      <c r="AZ413" t="s">
        <v>74</v>
      </c>
      <c r="BA413" t="s">
        <v>74</v>
      </c>
      <c r="BB413">
        <v>273</v>
      </c>
      <c r="BC413">
        <v>274</v>
      </c>
      <c r="BD413" t="s">
        <v>74</v>
      </c>
      <c r="BE413" t="s">
        <v>3579</v>
      </c>
      <c r="BF413" t="str">
        <f>HYPERLINK("http://dx.doi.org/10.1016/0301-4207(89)90059-7","http://dx.doi.org/10.1016/0301-4207(89)90059-7")</f>
        <v>http://dx.doi.org/10.1016/0301-4207(89)90059-7</v>
      </c>
      <c r="BG413" t="s">
        <v>74</v>
      </c>
      <c r="BH413" t="s">
        <v>74</v>
      </c>
      <c r="BI413">
        <v>2</v>
      </c>
      <c r="BJ413" t="s">
        <v>3580</v>
      </c>
      <c r="BK413" t="s">
        <v>1462</v>
      </c>
      <c r="BL413" t="s">
        <v>1198</v>
      </c>
      <c r="BM413" t="s">
        <v>3581</v>
      </c>
      <c r="BN413" t="s">
        <v>74</v>
      </c>
      <c r="BO413" t="s">
        <v>74</v>
      </c>
      <c r="BP413" t="s">
        <v>74</v>
      </c>
      <c r="BQ413" t="s">
        <v>74</v>
      </c>
      <c r="BR413" t="s">
        <v>95</v>
      </c>
      <c r="BS413" t="s">
        <v>3582</v>
      </c>
      <c r="BT413" t="str">
        <f>HYPERLINK("https%3A%2F%2Fwww.webofscience.com%2Fwos%2Fwoscc%2Ffull-record%2FWOS:A1989AR26900008","View Full Record in Web of Science")</f>
        <v>View Full Record in Web of Science</v>
      </c>
    </row>
    <row r="414" spans="1:72" x14ac:dyDescent="0.15">
      <c r="A414" t="s">
        <v>72</v>
      </c>
      <c r="B414" t="s">
        <v>3583</v>
      </c>
      <c r="C414" t="s">
        <v>74</v>
      </c>
      <c r="D414" t="s">
        <v>74</v>
      </c>
      <c r="E414" t="s">
        <v>74</v>
      </c>
      <c r="F414" t="s">
        <v>3583</v>
      </c>
      <c r="G414" t="s">
        <v>74</v>
      </c>
      <c r="H414" t="s">
        <v>74</v>
      </c>
      <c r="I414" t="s">
        <v>3584</v>
      </c>
      <c r="J414" t="s">
        <v>357</v>
      </c>
      <c r="K414" t="s">
        <v>74</v>
      </c>
      <c r="L414" t="s">
        <v>74</v>
      </c>
      <c r="M414" t="s">
        <v>77</v>
      </c>
      <c r="N414" t="s">
        <v>110</v>
      </c>
      <c r="O414" t="s">
        <v>74</v>
      </c>
      <c r="P414" t="s">
        <v>74</v>
      </c>
      <c r="Q414" t="s">
        <v>74</v>
      </c>
      <c r="R414" t="s">
        <v>74</v>
      </c>
      <c r="S414" t="s">
        <v>74</v>
      </c>
      <c r="T414" t="s">
        <v>74</v>
      </c>
      <c r="U414" t="s">
        <v>74</v>
      </c>
      <c r="V414" t="s">
        <v>74</v>
      </c>
      <c r="W414" t="s">
        <v>74</v>
      </c>
      <c r="X414" t="s">
        <v>74</v>
      </c>
      <c r="Y414" t="s">
        <v>74</v>
      </c>
      <c r="Z414" t="s">
        <v>74</v>
      </c>
      <c r="AA414" t="s">
        <v>74</v>
      </c>
      <c r="AB414" t="s">
        <v>74</v>
      </c>
      <c r="AC414" t="s">
        <v>74</v>
      </c>
      <c r="AD414" t="s">
        <v>74</v>
      </c>
      <c r="AE414" t="s">
        <v>74</v>
      </c>
      <c r="AF414" t="s">
        <v>74</v>
      </c>
      <c r="AG414">
        <v>0</v>
      </c>
      <c r="AH414">
        <v>0</v>
      </c>
      <c r="AI414">
        <v>0</v>
      </c>
      <c r="AJ414">
        <v>0</v>
      </c>
      <c r="AK414">
        <v>0</v>
      </c>
      <c r="AL414" t="s">
        <v>360</v>
      </c>
      <c r="AM414" t="s">
        <v>361</v>
      </c>
      <c r="AN414" t="s">
        <v>2891</v>
      </c>
      <c r="AO414" t="s">
        <v>363</v>
      </c>
      <c r="AP414" t="s">
        <v>74</v>
      </c>
      <c r="AQ414" t="s">
        <v>74</v>
      </c>
      <c r="AR414" t="s">
        <v>357</v>
      </c>
      <c r="AS414" t="s">
        <v>364</v>
      </c>
      <c r="AT414" t="s">
        <v>3585</v>
      </c>
      <c r="AU414">
        <v>1989</v>
      </c>
      <c r="AV414">
        <v>340</v>
      </c>
      <c r="AW414">
        <v>6236</v>
      </c>
      <c r="AX414" t="s">
        <v>74</v>
      </c>
      <c r="AY414" t="s">
        <v>74</v>
      </c>
      <c r="AZ414" t="s">
        <v>74</v>
      </c>
      <c r="BA414" t="s">
        <v>74</v>
      </c>
      <c r="BB414">
        <v>667</v>
      </c>
      <c r="BC414">
        <v>667</v>
      </c>
      <c r="BD414" t="s">
        <v>74</v>
      </c>
      <c r="BE414" t="s">
        <v>3586</v>
      </c>
      <c r="BF414" t="str">
        <f>HYPERLINK("http://dx.doi.org/10.1038/340667a0","http://dx.doi.org/10.1038/340667a0")</f>
        <v>http://dx.doi.org/10.1038/340667a0</v>
      </c>
      <c r="BG414" t="s">
        <v>74</v>
      </c>
      <c r="BH414" t="s">
        <v>74</v>
      </c>
      <c r="BI414">
        <v>1</v>
      </c>
      <c r="BJ414" t="s">
        <v>366</v>
      </c>
      <c r="BK414" t="s">
        <v>838</v>
      </c>
      <c r="BL414" t="s">
        <v>367</v>
      </c>
      <c r="BM414" t="s">
        <v>3587</v>
      </c>
      <c r="BN414" t="s">
        <v>74</v>
      </c>
      <c r="BO414" t="s">
        <v>261</v>
      </c>
      <c r="BP414" t="s">
        <v>74</v>
      </c>
      <c r="BQ414" t="s">
        <v>74</v>
      </c>
      <c r="BR414" t="s">
        <v>95</v>
      </c>
      <c r="BS414" t="s">
        <v>3588</v>
      </c>
      <c r="BT414" t="str">
        <f>HYPERLINK("https%3A%2F%2Fwww.webofscience.com%2Fwos%2Fwoscc%2Ffull-record%2FWOS:A1989AN00300004","View Full Record in Web of Science")</f>
        <v>View Full Record in Web of Science</v>
      </c>
    </row>
    <row r="415" spans="1:72" x14ac:dyDescent="0.15">
      <c r="A415" t="s">
        <v>72</v>
      </c>
      <c r="B415" t="s">
        <v>3589</v>
      </c>
      <c r="C415" t="s">
        <v>74</v>
      </c>
      <c r="D415" t="s">
        <v>74</v>
      </c>
      <c r="E415" t="s">
        <v>74</v>
      </c>
      <c r="F415" t="s">
        <v>3589</v>
      </c>
      <c r="G415" t="s">
        <v>74</v>
      </c>
      <c r="H415" t="s">
        <v>74</v>
      </c>
      <c r="I415" t="s">
        <v>3590</v>
      </c>
      <c r="J415" t="s">
        <v>320</v>
      </c>
      <c r="K415" t="s">
        <v>74</v>
      </c>
      <c r="L415" t="s">
        <v>74</v>
      </c>
      <c r="M415" t="s">
        <v>77</v>
      </c>
      <c r="N415" t="s">
        <v>110</v>
      </c>
      <c r="O415" t="s">
        <v>74</v>
      </c>
      <c r="P415" t="s">
        <v>74</v>
      </c>
      <c r="Q415" t="s">
        <v>74</v>
      </c>
      <c r="R415" t="s">
        <v>74</v>
      </c>
      <c r="S415" t="s">
        <v>74</v>
      </c>
      <c r="T415" t="s">
        <v>74</v>
      </c>
      <c r="U415" t="s">
        <v>74</v>
      </c>
      <c r="V415" t="s">
        <v>74</v>
      </c>
      <c r="W415" t="s">
        <v>3591</v>
      </c>
      <c r="X415" t="s">
        <v>3592</v>
      </c>
      <c r="Y415" t="s">
        <v>3593</v>
      </c>
      <c r="Z415" t="s">
        <v>74</v>
      </c>
      <c r="AA415" t="s">
        <v>3594</v>
      </c>
      <c r="AB415" t="s">
        <v>103</v>
      </c>
      <c r="AC415" t="s">
        <v>74</v>
      </c>
      <c r="AD415" t="s">
        <v>74</v>
      </c>
      <c r="AE415" t="s">
        <v>74</v>
      </c>
      <c r="AF415" t="s">
        <v>74</v>
      </c>
      <c r="AG415">
        <v>0</v>
      </c>
      <c r="AH415">
        <v>4</v>
      </c>
      <c r="AI415">
        <v>4</v>
      </c>
      <c r="AJ415">
        <v>0</v>
      </c>
      <c r="AK415">
        <v>4</v>
      </c>
      <c r="AL415" t="s">
        <v>82</v>
      </c>
      <c r="AM415" t="s">
        <v>83</v>
      </c>
      <c r="AN415" t="s">
        <v>84</v>
      </c>
      <c r="AO415" t="s">
        <v>74</v>
      </c>
      <c r="AP415" t="s">
        <v>74</v>
      </c>
      <c r="AQ415" t="s">
        <v>74</v>
      </c>
      <c r="AR415" t="s">
        <v>325</v>
      </c>
      <c r="AS415" t="s">
        <v>326</v>
      </c>
      <c r="AT415" t="s">
        <v>3595</v>
      </c>
      <c r="AU415">
        <v>1989</v>
      </c>
      <c r="AV415">
        <v>94</v>
      </c>
      <c r="AW415" t="s">
        <v>3596</v>
      </c>
      <c r="AX415" t="s">
        <v>74</v>
      </c>
      <c r="AY415" t="s">
        <v>74</v>
      </c>
      <c r="AZ415" t="s">
        <v>74</v>
      </c>
      <c r="BA415" t="s">
        <v>74</v>
      </c>
      <c r="BB415">
        <v>11179</v>
      </c>
      <c r="BC415">
        <v>11179</v>
      </c>
      <c r="BD415" t="s">
        <v>74</v>
      </c>
      <c r="BE415" t="s">
        <v>3597</v>
      </c>
      <c r="BF415" t="str">
        <f>HYPERLINK("http://dx.doi.org/10.1029/JD094iD09p11179","http://dx.doi.org/10.1029/JD094iD09p11179")</f>
        <v>http://dx.doi.org/10.1029/JD094iD09p11179</v>
      </c>
      <c r="BG415" t="s">
        <v>74</v>
      </c>
      <c r="BH415" t="s">
        <v>74</v>
      </c>
      <c r="BI415">
        <v>1</v>
      </c>
      <c r="BJ415" t="s">
        <v>330</v>
      </c>
      <c r="BK415" t="s">
        <v>92</v>
      </c>
      <c r="BL415" t="s">
        <v>330</v>
      </c>
      <c r="BM415" t="s">
        <v>3598</v>
      </c>
      <c r="BN415" t="s">
        <v>74</v>
      </c>
      <c r="BO415" t="s">
        <v>261</v>
      </c>
      <c r="BP415" t="s">
        <v>74</v>
      </c>
      <c r="BQ415" t="s">
        <v>74</v>
      </c>
      <c r="BR415" t="s">
        <v>95</v>
      </c>
      <c r="BS415" t="s">
        <v>3599</v>
      </c>
      <c r="BT415" t="str">
        <f>HYPERLINK("https%3A%2F%2Fwww.webofscience.com%2Fwos%2Fwoscc%2Ffull-record%2FWOS:A1989AP50500001","View Full Record in Web of Science")</f>
        <v>View Full Record in Web of Science</v>
      </c>
    </row>
    <row r="416" spans="1:72" x14ac:dyDescent="0.15">
      <c r="A416" t="s">
        <v>72</v>
      </c>
      <c r="B416" t="s">
        <v>3600</v>
      </c>
      <c r="C416" t="s">
        <v>74</v>
      </c>
      <c r="D416" t="s">
        <v>74</v>
      </c>
      <c r="E416" t="s">
        <v>74</v>
      </c>
      <c r="F416" t="s">
        <v>3600</v>
      </c>
      <c r="G416" t="s">
        <v>74</v>
      </c>
      <c r="H416" t="s">
        <v>74</v>
      </c>
      <c r="I416" t="s">
        <v>3601</v>
      </c>
      <c r="J416" t="s">
        <v>320</v>
      </c>
      <c r="K416" t="s">
        <v>74</v>
      </c>
      <c r="L416" t="s">
        <v>74</v>
      </c>
      <c r="M416" t="s">
        <v>77</v>
      </c>
      <c r="N416" t="s">
        <v>78</v>
      </c>
      <c r="O416" t="s">
        <v>74</v>
      </c>
      <c r="P416" t="s">
        <v>74</v>
      </c>
      <c r="Q416" t="s">
        <v>74</v>
      </c>
      <c r="R416" t="s">
        <v>74</v>
      </c>
      <c r="S416" t="s">
        <v>74</v>
      </c>
      <c r="T416" t="s">
        <v>74</v>
      </c>
      <c r="U416" t="s">
        <v>74</v>
      </c>
      <c r="V416" t="s">
        <v>74</v>
      </c>
      <c r="W416" t="s">
        <v>74</v>
      </c>
      <c r="X416" t="s">
        <v>74</v>
      </c>
      <c r="Y416" t="s">
        <v>3602</v>
      </c>
      <c r="Z416" t="s">
        <v>74</v>
      </c>
      <c r="AA416" t="s">
        <v>74</v>
      </c>
      <c r="AB416" t="s">
        <v>74</v>
      </c>
      <c r="AC416" t="s">
        <v>74</v>
      </c>
      <c r="AD416" t="s">
        <v>74</v>
      </c>
      <c r="AE416" t="s">
        <v>74</v>
      </c>
      <c r="AF416" t="s">
        <v>74</v>
      </c>
      <c r="AG416">
        <v>10</v>
      </c>
      <c r="AH416">
        <v>47</v>
      </c>
      <c r="AI416">
        <v>48</v>
      </c>
      <c r="AJ416">
        <v>0</v>
      </c>
      <c r="AK416">
        <v>2</v>
      </c>
      <c r="AL416" t="s">
        <v>82</v>
      </c>
      <c r="AM416" t="s">
        <v>83</v>
      </c>
      <c r="AN416" t="s">
        <v>84</v>
      </c>
      <c r="AO416" t="s">
        <v>74</v>
      </c>
      <c r="AP416" t="s">
        <v>74</v>
      </c>
      <c r="AQ416" t="s">
        <v>74</v>
      </c>
      <c r="AR416" t="s">
        <v>325</v>
      </c>
      <c r="AS416" t="s">
        <v>326</v>
      </c>
      <c r="AT416" t="s">
        <v>3595</v>
      </c>
      <c r="AU416">
        <v>1989</v>
      </c>
      <c r="AV416">
        <v>94</v>
      </c>
      <c r="AW416" t="s">
        <v>3596</v>
      </c>
      <c r="AX416" t="s">
        <v>74</v>
      </c>
      <c r="AY416" t="s">
        <v>74</v>
      </c>
      <c r="AZ416" t="s">
        <v>74</v>
      </c>
      <c r="BA416" t="s">
        <v>74</v>
      </c>
      <c r="BB416">
        <v>11223</v>
      </c>
      <c r="BC416">
        <v>11231</v>
      </c>
      <c r="BD416" t="s">
        <v>74</v>
      </c>
      <c r="BE416" t="s">
        <v>3603</v>
      </c>
      <c r="BF416" t="str">
        <f>HYPERLINK("http://dx.doi.org/10.1029/JD094iD09p11223","http://dx.doi.org/10.1029/JD094iD09p11223")</f>
        <v>http://dx.doi.org/10.1029/JD094iD09p11223</v>
      </c>
      <c r="BG416" t="s">
        <v>74</v>
      </c>
      <c r="BH416" t="s">
        <v>74</v>
      </c>
      <c r="BI416">
        <v>9</v>
      </c>
      <c r="BJ416" t="s">
        <v>330</v>
      </c>
      <c r="BK416" t="s">
        <v>92</v>
      </c>
      <c r="BL416" t="s">
        <v>330</v>
      </c>
      <c r="BM416" t="s">
        <v>3598</v>
      </c>
      <c r="BN416" t="s">
        <v>74</v>
      </c>
      <c r="BO416" t="s">
        <v>74</v>
      </c>
      <c r="BP416" t="s">
        <v>74</v>
      </c>
      <c r="BQ416" t="s">
        <v>74</v>
      </c>
      <c r="BR416" t="s">
        <v>95</v>
      </c>
      <c r="BS416" t="s">
        <v>3604</v>
      </c>
      <c r="BT416" t="str">
        <f>HYPERLINK("https%3A%2F%2Fwww.webofscience.com%2Fwos%2Fwoscc%2Ffull-record%2FWOS:A1989AP50500003","View Full Record in Web of Science")</f>
        <v>View Full Record in Web of Science</v>
      </c>
    </row>
    <row r="417" spans="1:72" x14ac:dyDescent="0.15">
      <c r="A417" t="s">
        <v>72</v>
      </c>
      <c r="B417" t="s">
        <v>3605</v>
      </c>
      <c r="C417" t="s">
        <v>74</v>
      </c>
      <c r="D417" t="s">
        <v>74</v>
      </c>
      <c r="E417" t="s">
        <v>74</v>
      </c>
      <c r="F417" t="s">
        <v>3605</v>
      </c>
      <c r="G417" t="s">
        <v>74</v>
      </c>
      <c r="H417" t="s">
        <v>74</v>
      </c>
      <c r="I417" t="s">
        <v>3606</v>
      </c>
      <c r="J417" t="s">
        <v>320</v>
      </c>
      <c r="K417" t="s">
        <v>74</v>
      </c>
      <c r="L417" t="s">
        <v>74</v>
      </c>
      <c r="M417" t="s">
        <v>77</v>
      </c>
      <c r="N417" t="s">
        <v>78</v>
      </c>
      <c r="O417" t="s">
        <v>74</v>
      </c>
      <c r="P417" t="s">
        <v>74</v>
      </c>
      <c r="Q417" t="s">
        <v>74</v>
      </c>
      <c r="R417" t="s">
        <v>74</v>
      </c>
      <c r="S417" t="s">
        <v>74</v>
      </c>
      <c r="T417" t="s">
        <v>74</v>
      </c>
      <c r="U417" t="s">
        <v>74</v>
      </c>
      <c r="V417" t="s">
        <v>74</v>
      </c>
      <c r="W417" t="s">
        <v>3607</v>
      </c>
      <c r="X417" t="s">
        <v>3608</v>
      </c>
      <c r="Y417" t="s">
        <v>3609</v>
      </c>
      <c r="Z417" t="s">
        <v>74</v>
      </c>
      <c r="AA417" t="s">
        <v>74</v>
      </c>
      <c r="AB417" t="s">
        <v>74</v>
      </c>
      <c r="AC417" t="s">
        <v>74</v>
      </c>
      <c r="AD417" t="s">
        <v>74</v>
      </c>
      <c r="AE417" t="s">
        <v>74</v>
      </c>
      <c r="AF417" t="s">
        <v>74</v>
      </c>
      <c r="AG417">
        <v>38</v>
      </c>
      <c r="AH417">
        <v>67</v>
      </c>
      <c r="AI417">
        <v>68</v>
      </c>
      <c r="AJ417">
        <v>0</v>
      </c>
      <c r="AK417">
        <v>3</v>
      </c>
      <c r="AL417" t="s">
        <v>82</v>
      </c>
      <c r="AM417" t="s">
        <v>83</v>
      </c>
      <c r="AN417" t="s">
        <v>84</v>
      </c>
      <c r="AO417" t="s">
        <v>74</v>
      </c>
      <c r="AP417" t="s">
        <v>74</v>
      </c>
      <c r="AQ417" t="s">
        <v>74</v>
      </c>
      <c r="AR417" t="s">
        <v>325</v>
      </c>
      <c r="AS417" t="s">
        <v>326</v>
      </c>
      <c r="AT417" t="s">
        <v>3595</v>
      </c>
      <c r="AU417">
        <v>1989</v>
      </c>
      <c r="AV417">
        <v>94</v>
      </c>
      <c r="AW417" t="s">
        <v>3596</v>
      </c>
      <c r="AX417" t="s">
        <v>74</v>
      </c>
      <c r="AY417" t="s">
        <v>74</v>
      </c>
      <c r="AZ417" t="s">
        <v>74</v>
      </c>
      <c r="BA417" t="s">
        <v>74</v>
      </c>
      <c r="BB417">
        <v>11271</v>
      </c>
      <c r="BC417">
        <v>11284</v>
      </c>
      <c r="BD417" t="s">
        <v>74</v>
      </c>
      <c r="BE417" t="s">
        <v>3610</v>
      </c>
      <c r="BF417" t="str">
        <f>HYPERLINK("http://dx.doi.org/10.1029/JD094iD09p11271","http://dx.doi.org/10.1029/JD094iD09p11271")</f>
        <v>http://dx.doi.org/10.1029/JD094iD09p11271</v>
      </c>
      <c r="BG417" t="s">
        <v>74</v>
      </c>
      <c r="BH417" t="s">
        <v>74</v>
      </c>
      <c r="BI417">
        <v>14</v>
      </c>
      <c r="BJ417" t="s">
        <v>330</v>
      </c>
      <c r="BK417" t="s">
        <v>92</v>
      </c>
      <c r="BL417" t="s">
        <v>330</v>
      </c>
      <c r="BM417" t="s">
        <v>3598</v>
      </c>
      <c r="BN417" t="s">
        <v>74</v>
      </c>
      <c r="BO417" t="s">
        <v>74</v>
      </c>
      <c r="BP417" t="s">
        <v>74</v>
      </c>
      <c r="BQ417" t="s">
        <v>74</v>
      </c>
      <c r="BR417" t="s">
        <v>95</v>
      </c>
      <c r="BS417" t="s">
        <v>3611</v>
      </c>
      <c r="BT417" t="str">
        <f>HYPERLINK("https%3A%2F%2Fwww.webofscience.com%2Fwos%2Fwoscc%2Ffull-record%2FWOS:A1989AP50500007","View Full Record in Web of Science")</f>
        <v>View Full Record in Web of Science</v>
      </c>
    </row>
    <row r="418" spans="1:72" x14ac:dyDescent="0.15">
      <c r="A418" t="s">
        <v>72</v>
      </c>
      <c r="B418" t="s">
        <v>3612</v>
      </c>
      <c r="C418" t="s">
        <v>74</v>
      </c>
      <c r="D418" t="s">
        <v>74</v>
      </c>
      <c r="E418" t="s">
        <v>74</v>
      </c>
      <c r="F418" t="s">
        <v>3612</v>
      </c>
      <c r="G418" t="s">
        <v>74</v>
      </c>
      <c r="H418" t="s">
        <v>74</v>
      </c>
      <c r="I418" t="s">
        <v>3613</v>
      </c>
      <c r="J418" t="s">
        <v>320</v>
      </c>
      <c r="K418" t="s">
        <v>74</v>
      </c>
      <c r="L418" t="s">
        <v>74</v>
      </c>
      <c r="M418" t="s">
        <v>77</v>
      </c>
      <c r="N418" t="s">
        <v>78</v>
      </c>
      <c r="O418" t="s">
        <v>74</v>
      </c>
      <c r="P418" t="s">
        <v>74</v>
      </c>
      <c r="Q418" t="s">
        <v>74</v>
      </c>
      <c r="R418" t="s">
        <v>74</v>
      </c>
      <c r="S418" t="s">
        <v>74</v>
      </c>
      <c r="T418" t="s">
        <v>74</v>
      </c>
      <c r="U418" t="s">
        <v>74</v>
      </c>
      <c r="V418" t="s">
        <v>74</v>
      </c>
      <c r="W418" t="s">
        <v>3614</v>
      </c>
      <c r="X418" t="s">
        <v>3615</v>
      </c>
      <c r="Y418" t="s">
        <v>3616</v>
      </c>
      <c r="Z418" t="s">
        <v>74</v>
      </c>
      <c r="AA418" t="s">
        <v>74</v>
      </c>
      <c r="AB418" t="s">
        <v>74</v>
      </c>
      <c r="AC418" t="s">
        <v>74</v>
      </c>
      <c r="AD418" t="s">
        <v>74</v>
      </c>
      <c r="AE418" t="s">
        <v>74</v>
      </c>
      <c r="AF418" t="s">
        <v>74</v>
      </c>
      <c r="AG418">
        <v>52</v>
      </c>
      <c r="AH418">
        <v>31</v>
      </c>
      <c r="AI418">
        <v>31</v>
      </c>
      <c r="AJ418">
        <v>0</v>
      </c>
      <c r="AK418">
        <v>2</v>
      </c>
      <c r="AL418" t="s">
        <v>82</v>
      </c>
      <c r="AM418" t="s">
        <v>83</v>
      </c>
      <c r="AN418" t="s">
        <v>84</v>
      </c>
      <c r="AO418" t="s">
        <v>74</v>
      </c>
      <c r="AP418" t="s">
        <v>74</v>
      </c>
      <c r="AQ418" t="s">
        <v>74</v>
      </c>
      <c r="AR418" t="s">
        <v>325</v>
      </c>
      <c r="AS418" t="s">
        <v>326</v>
      </c>
      <c r="AT418" t="s">
        <v>3595</v>
      </c>
      <c r="AU418">
        <v>1989</v>
      </c>
      <c r="AV418">
        <v>94</v>
      </c>
      <c r="AW418" t="s">
        <v>3596</v>
      </c>
      <c r="AX418" t="s">
        <v>74</v>
      </c>
      <c r="AY418" t="s">
        <v>74</v>
      </c>
      <c r="AZ418" t="s">
        <v>74</v>
      </c>
      <c r="BA418" t="s">
        <v>74</v>
      </c>
      <c r="BB418">
        <v>11285</v>
      </c>
      <c r="BC418">
        <v>11297</v>
      </c>
      <c r="BD418" t="s">
        <v>74</v>
      </c>
      <c r="BE418" t="s">
        <v>3617</v>
      </c>
      <c r="BF418" t="str">
        <f>HYPERLINK("http://dx.doi.org/10.1029/JD094iD09p11285","http://dx.doi.org/10.1029/JD094iD09p11285")</f>
        <v>http://dx.doi.org/10.1029/JD094iD09p11285</v>
      </c>
      <c r="BG418" t="s">
        <v>74</v>
      </c>
      <c r="BH418" t="s">
        <v>74</v>
      </c>
      <c r="BI418">
        <v>13</v>
      </c>
      <c r="BJ418" t="s">
        <v>330</v>
      </c>
      <c r="BK418" t="s">
        <v>92</v>
      </c>
      <c r="BL418" t="s">
        <v>330</v>
      </c>
      <c r="BM418" t="s">
        <v>3598</v>
      </c>
      <c r="BN418" t="s">
        <v>74</v>
      </c>
      <c r="BO418" t="s">
        <v>74</v>
      </c>
      <c r="BP418" t="s">
        <v>74</v>
      </c>
      <c r="BQ418" t="s">
        <v>74</v>
      </c>
      <c r="BR418" t="s">
        <v>95</v>
      </c>
      <c r="BS418" t="s">
        <v>3618</v>
      </c>
      <c r="BT418" t="str">
        <f>HYPERLINK("https%3A%2F%2Fwww.webofscience.com%2Fwos%2Fwoscc%2Ffull-record%2FWOS:A1989AP50500008","View Full Record in Web of Science")</f>
        <v>View Full Record in Web of Science</v>
      </c>
    </row>
    <row r="419" spans="1:72" x14ac:dyDescent="0.15">
      <c r="A419" t="s">
        <v>72</v>
      </c>
      <c r="B419" t="s">
        <v>3619</v>
      </c>
      <c r="C419" t="s">
        <v>74</v>
      </c>
      <c r="D419" t="s">
        <v>74</v>
      </c>
      <c r="E419" t="s">
        <v>74</v>
      </c>
      <c r="F419" t="s">
        <v>3619</v>
      </c>
      <c r="G419" t="s">
        <v>74</v>
      </c>
      <c r="H419" t="s">
        <v>74</v>
      </c>
      <c r="I419" t="s">
        <v>3620</v>
      </c>
      <c r="J419" t="s">
        <v>320</v>
      </c>
      <c r="K419" t="s">
        <v>74</v>
      </c>
      <c r="L419" t="s">
        <v>74</v>
      </c>
      <c r="M419" t="s">
        <v>77</v>
      </c>
      <c r="N419" t="s">
        <v>78</v>
      </c>
      <c r="O419" t="s">
        <v>74</v>
      </c>
      <c r="P419" t="s">
        <v>74</v>
      </c>
      <c r="Q419" t="s">
        <v>74</v>
      </c>
      <c r="R419" t="s">
        <v>74</v>
      </c>
      <c r="S419" t="s">
        <v>74</v>
      </c>
      <c r="T419" t="s">
        <v>74</v>
      </c>
      <c r="U419" t="s">
        <v>74</v>
      </c>
      <c r="V419" t="s">
        <v>74</v>
      </c>
      <c r="W419" t="s">
        <v>3621</v>
      </c>
      <c r="X419" t="s">
        <v>3622</v>
      </c>
      <c r="Y419" t="s">
        <v>3623</v>
      </c>
      <c r="Z419" t="s">
        <v>74</v>
      </c>
      <c r="AA419" t="s">
        <v>3624</v>
      </c>
      <c r="AB419" t="s">
        <v>2817</v>
      </c>
      <c r="AC419" t="s">
        <v>74</v>
      </c>
      <c r="AD419" t="s">
        <v>74</v>
      </c>
      <c r="AE419" t="s">
        <v>74</v>
      </c>
      <c r="AF419" t="s">
        <v>74</v>
      </c>
      <c r="AG419">
        <v>72</v>
      </c>
      <c r="AH419">
        <v>244</v>
      </c>
      <c r="AI419">
        <v>247</v>
      </c>
      <c r="AJ419">
        <v>0</v>
      </c>
      <c r="AK419">
        <v>12</v>
      </c>
      <c r="AL419" t="s">
        <v>82</v>
      </c>
      <c r="AM419" t="s">
        <v>83</v>
      </c>
      <c r="AN419" t="s">
        <v>84</v>
      </c>
      <c r="AO419" t="s">
        <v>74</v>
      </c>
      <c r="AP419" t="s">
        <v>74</v>
      </c>
      <c r="AQ419" t="s">
        <v>74</v>
      </c>
      <c r="AR419" t="s">
        <v>325</v>
      </c>
      <c r="AS419" t="s">
        <v>326</v>
      </c>
      <c r="AT419" t="s">
        <v>3595</v>
      </c>
      <c r="AU419">
        <v>1989</v>
      </c>
      <c r="AV419">
        <v>94</v>
      </c>
      <c r="AW419" t="s">
        <v>3596</v>
      </c>
      <c r="AX419" t="s">
        <v>74</v>
      </c>
      <c r="AY419" t="s">
        <v>74</v>
      </c>
      <c r="AZ419" t="s">
        <v>74</v>
      </c>
      <c r="BA419" t="s">
        <v>74</v>
      </c>
      <c r="BB419">
        <v>11299</v>
      </c>
      <c r="BC419">
        <v>11315</v>
      </c>
      <c r="BD419" t="s">
        <v>74</v>
      </c>
      <c r="BE419" t="s">
        <v>3625</v>
      </c>
      <c r="BF419" t="str">
        <f>HYPERLINK("http://dx.doi.org/10.1029/JD094iD09p11299","http://dx.doi.org/10.1029/JD094iD09p11299")</f>
        <v>http://dx.doi.org/10.1029/JD094iD09p11299</v>
      </c>
      <c r="BG419" t="s">
        <v>74</v>
      </c>
      <c r="BH419" t="s">
        <v>74</v>
      </c>
      <c r="BI419">
        <v>17</v>
      </c>
      <c r="BJ419" t="s">
        <v>330</v>
      </c>
      <c r="BK419" t="s">
        <v>92</v>
      </c>
      <c r="BL419" t="s">
        <v>330</v>
      </c>
      <c r="BM419" t="s">
        <v>3598</v>
      </c>
      <c r="BN419" t="s">
        <v>74</v>
      </c>
      <c r="BO419" t="s">
        <v>74</v>
      </c>
      <c r="BP419" t="s">
        <v>74</v>
      </c>
      <c r="BQ419" t="s">
        <v>74</v>
      </c>
      <c r="BR419" t="s">
        <v>95</v>
      </c>
      <c r="BS419" t="s">
        <v>3626</v>
      </c>
      <c r="BT419" t="str">
        <f>HYPERLINK("https%3A%2F%2Fwww.webofscience.com%2Fwos%2Fwoscc%2Ffull-record%2FWOS:A1989AP50500009","View Full Record in Web of Science")</f>
        <v>View Full Record in Web of Science</v>
      </c>
    </row>
    <row r="420" spans="1:72" x14ac:dyDescent="0.15">
      <c r="A420" t="s">
        <v>72</v>
      </c>
      <c r="B420" t="s">
        <v>3627</v>
      </c>
      <c r="C420" t="s">
        <v>74</v>
      </c>
      <c r="D420" t="s">
        <v>74</v>
      </c>
      <c r="E420" t="s">
        <v>74</v>
      </c>
      <c r="F420" t="s">
        <v>3627</v>
      </c>
      <c r="G420" t="s">
        <v>74</v>
      </c>
      <c r="H420" t="s">
        <v>74</v>
      </c>
      <c r="I420" t="s">
        <v>3628</v>
      </c>
      <c r="J420" t="s">
        <v>320</v>
      </c>
      <c r="K420" t="s">
        <v>74</v>
      </c>
      <c r="L420" t="s">
        <v>74</v>
      </c>
      <c r="M420" t="s">
        <v>77</v>
      </c>
      <c r="N420" t="s">
        <v>78</v>
      </c>
      <c r="O420" t="s">
        <v>74</v>
      </c>
      <c r="P420" t="s">
        <v>74</v>
      </c>
      <c r="Q420" t="s">
        <v>74</v>
      </c>
      <c r="R420" t="s">
        <v>74</v>
      </c>
      <c r="S420" t="s">
        <v>74</v>
      </c>
      <c r="T420" t="s">
        <v>74</v>
      </c>
      <c r="U420" t="s">
        <v>74</v>
      </c>
      <c r="V420" t="s">
        <v>74</v>
      </c>
      <c r="W420" t="s">
        <v>3629</v>
      </c>
      <c r="X420" t="s">
        <v>3630</v>
      </c>
      <c r="Y420" t="s">
        <v>3631</v>
      </c>
      <c r="Z420" t="s">
        <v>74</v>
      </c>
      <c r="AA420" t="s">
        <v>3632</v>
      </c>
      <c r="AB420" t="s">
        <v>3633</v>
      </c>
      <c r="AC420" t="s">
        <v>74</v>
      </c>
      <c r="AD420" t="s">
        <v>74</v>
      </c>
      <c r="AE420" t="s">
        <v>74</v>
      </c>
      <c r="AF420" t="s">
        <v>74</v>
      </c>
      <c r="AG420">
        <v>38</v>
      </c>
      <c r="AH420">
        <v>175</v>
      </c>
      <c r="AI420">
        <v>178</v>
      </c>
      <c r="AJ420">
        <v>0</v>
      </c>
      <c r="AK420">
        <v>10</v>
      </c>
      <c r="AL420" t="s">
        <v>82</v>
      </c>
      <c r="AM420" t="s">
        <v>83</v>
      </c>
      <c r="AN420" t="s">
        <v>84</v>
      </c>
      <c r="AO420" t="s">
        <v>74</v>
      </c>
      <c r="AP420" t="s">
        <v>74</v>
      </c>
      <c r="AQ420" t="s">
        <v>74</v>
      </c>
      <c r="AR420" t="s">
        <v>325</v>
      </c>
      <c r="AS420" t="s">
        <v>326</v>
      </c>
      <c r="AT420" t="s">
        <v>3595</v>
      </c>
      <c r="AU420">
        <v>1989</v>
      </c>
      <c r="AV420">
        <v>94</v>
      </c>
      <c r="AW420" t="s">
        <v>3596</v>
      </c>
      <c r="AX420" t="s">
        <v>74</v>
      </c>
      <c r="AY420" t="s">
        <v>74</v>
      </c>
      <c r="AZ420" t="s">
        <v>74</v>
      </c>
      <c r="BA420" t="s">
        <v>74</v>
      </c>
      <c r="BB420">
        <v>11317</v>
      </c>
      <c r="BC420">
        <v>11357</v>
      </c>
      <c r="BD420" t="s">
        <v>74</v>
      </c>
      <c r="BE420" t="s">
        <v>3634</v>
      </c>
      <c r="BF420" t="str">
        <f>HYPERLINK("http://dx.doi.org/10.1029/JD094iD09p11317","http://dx.doi.org/10.1029/JD094iD09p11317")</f>
        <v>http://dx.doi.org/10.1029/JD094iD09p11317</v>
      </c>
      <c r="BG420" t="s">
        <v>74</v>
      </c>
      <c r="BH420" t="s">
        <v>74</v>
      </c>
      <c r="BI420">
        <v>41</v>
      </c>
      <c r="BJ420" t="s">
        <v>330</v>
      </c>
      <c r="BK420" t="s">
        <v>92</v>
      </c>
      <c r="BL420" t="s">
        <v>330</v>
      </c>
      <c r="BM420" t="s">
        <v>3598</v>
      </c>
      <c r="BN420" t="s">
        <v>74</v>
      </c>
      <c r="BO420" t="s">
        <v>74</v>
      </c>
      <c r="BP420" t="s">
        <v>74</v>
      </c>
      <c r="BQ420" t="s">
        <v>74</v>
      </c>
      <c r="BR420" t="s">
        <v>95</v>
      </c>
      <c r="BS420" t="s">
        <v>3635</v>
      </c>
      <c r="BT420" t="str">
        <f>HYPERLINK("https%3A%2F%2Fwww.webofscience.com%2Fwos%2Fwoscc%2Ffull-record%2FWOS:A1989AP50500010","View Full Record in Web of Science")</f>
        <v>View Full Record in Web of Science</v>
      </c>
    </row>
    <row r="421" spans="1:72" x14ac:dyDescent="0.15">
      <c r="A421" t="s">
        <v>72</v>
      </c>
      <c r="B421" t="s">
        <v>2797</v>
      </c>
      <c r="C421" t="s">
        <v>74</v>
      </c>
      <c r="D421" t="s">
        <v>74</v>
      </c>
      <c r="E421" t="s">
        <v>74</v>
      </c>
      <c r="F421" t="s">
        <v>2797</v>
      </c>
      <c r="G421" t="s">
        <v>74</v>
      </c>
      <c r="H421" t="s">
        <v>74</v>
      </c>
      <c r="I421" t="s">
        <v>3636</v>
      </c>
      <c r="J421" t="s">
        <v>320</v>
      </c>
      <c r="K421" t="s">
        <v>74</v>
      </c>
      <c r="L421" t="s">
        <v>74</v>
      </c>
      <c r="M421" t="s">
        <v>77</v>
      </c>
      <c r="N421" t="s">
        <v>78</v>
      </c>
      <c r="O421" t="s">
        <v>74</v>
      </c>
      <c r="P421" t="s">
        <v>74</v>
      </c>
      <c r="Q421" t="s">
        <v>74</v>
      </c>
      <c r="R421" t="s">
        <v>74</v>
      </c>
      <c r="S421" t="s">
        <v>74</v>
      </c>
      <c r="T421" t="s">
        <v>74</v>
      </c>
      <c r="U421" t="s">
        <v>74</v>
      </c>
      <c r="V421" t="s">
        <v>74</v>
      </c>
      <c r="W421" t="s">
        <v>3637</v>
      </c>
      <c r="X421" t="s">
        <v>3638</v>
      </c>
      <c r="Y421" t="s">
        <v>74</v>
      </c>
      <c r="Z421" t="s">
        <v>74</v>
      </c>
      <c r="AA421" t="s">
        <v>2799</v>
      </c>
      <c r="AB421" t="s">
        <v>2800</v>
      </c>
      <c r="AC421" t="s">
        <v>74</v>
      </c>
      <c r="AD421" t="s">
        <v>74</v>
      </c>
      <c r="AE421" t="s">
        <v>74</v>
      </c>
      <c r="AF421" t="s">
        <v>74</v>
      </c>
      <c r="AG421">
        <v>27</v>
      </c>
      <c r="AH421">
        <v>23</v>
      </c>
      <c r="AI421">
        <v>23</v>
      </c>
      <c r="AJ421">
        <v>0</v>
      </c>
      <c r="AK421">
        <v>1</v>
      </c>
      <c r="AL421" t="s">
        <v>82</v>
      </c>
      <c r="AM421" t="s">
        <v>83</v>
      </c>
      <c r="AN421" t="s">
        <v>114</v>
      </c>
      <c r="AO421" t="s">
        <v>324</v>
      </c>
      <c r="AP421" t="s">
        <v>3344</v>
      </c>
      <c r="AQ421" t="s">
        <v>74</v>
      </c>
      <c r="AR421" t="s">
        <v>325</v>
      </c>
      <c r="AS421" t="s">
        <v>326</v>
      </c>
      <c r="AT421" t="s">
        <v>3595</v>
      </c>
      <c r="AU421">
        <v>1989</v>
      </c>
      <c r="AV421">
        <v>94</v>
      </c>
      <c r="AW421" t="s">
        <v>3596</v>
      </c>
      <c r="AX421" t="s">
        <v>74</v>
      </c>
      <c r="AY421" t="s">
        <v>74</v>
      </c>
      <c r="AZ421" t="s">
        <v>74</v>
      </c>
      <c r="BA421" t="s">
        <v>74</v>
      </c>
      <c r="BB421">
        <v>11405</v>
      </c>
      <c r="BC421">
        <v>11411</v>
      </c>
      <c r="BD421" t="s">
        <v>74</v>
      </c>
      <c r="BE421" t="s">
        <v>3639</v>
      </c>
      <c r="BF421" t="str">
        <f>HYPERLINK("http://dx.doi.org/10.1029/JD094iD09p11405","http://dx.doi.org/10.1029/JD094iD09p11405")</f>
        <v>http://dx.doi.org/10.1029/JD094iD09p11405</v>
      </c>
      <c r="BG421" t="s">
        <v>74</v>
      </c>
      <c r="BH421" t="s">
        <v>74</v>
      </c>
      <c r="BI421">
        <v>7</v>
      </c>
      <c r="BJ421" t="s">
        <v>330</v>
      </c>
      <c r="BK421" t="s">
        <v>92</v>
      </c>
      <c r="BL421" t="s">
        <v>330</v>
      </c>
      <c r="BM421" t="s">
        <v>3598</v>
      </c>
      <c r="BN421" t="s">
        <v>74</v>
      </c>
      <c r="BO421" t="s">
        <v>74</v>
      </c>
      <c r="BP421" t="s">
        <v>74</v>
      </c>
      <c r="BQ421" t="s">
        <v>74</v>
      </c>
      <c r="BR421" t="s">
        <v>95</v>
      </c>
      <c r="BS421" t="s">
        <v>3640</v>
      </c>
      <c r="BT421" t="str">
        <f>HYPERLINK("https%3A%2F%2Fwww.webofscience.com%2Fwos%2Fwoscc%2Ffull-record%2FWOS:A1989AP50500014","View Full Record in Web of Science")</f>
        <v>View Full Record in Web of Science</v>
      </c>
    </row>
    <row r="422" spans="1:72" x14ac:dyDescent="0.15">
      <c r="A422" t="s">
        <v>72</v>
      </c>
      <c r="B422" t="s">
        <v>3641</v>
      </c>
      <c r="C422" t="s">
        <v>74</v>
      </c>
      <c r="D422" t="s">
        <v>74</v>
      </c>
      <c r="E422" t="s">
        <v>74</v>
      </c>
      <c r="F422" t="s">
        <v>3641</v>
      </c>
      <c r="G422" t="s">
        <v>74</v>
      </c>
      <c r="H422" t="s">
        <v>74</v>
      </c>
      <c r="I422" t="s">
        <v>3642</v>
      </c>
      <c r="J422" t="s">
        <v>320</v>
      </c>
      <c r="K422" t="s">
        <v>74</v>
      </c>
      <c r="L422" t="s">
        <v>74</v>
      </c>
      <c r="M422" t="s">
        <v>77</v>
      </c>
      <c r="N422" t="s">
        <v>78</v>
      </c>
      <c r="O422" t="s">
        <v>74</v>
      </c>
      <c r="P422" t="s">
        <v>74</v>
      </c>
      <c r="Q422" t="s">
        <v>74</v>
      </c>
      <c r="R422" t="s">
        <v>74</v>
      </c>
      <c r="S422" t="s">
        <v>74</v>
      </c>
      <c r="T422" t="s">
        <v>74</v>
      </c>
      <c r="U422" t="s">
        <v>74</v>
      </c>
      <c r="V422" t="s">
        <v>74</v>
      </c>
      <c r="W422" t="s">
        <v>3643</v>
      </c>
      <c r="X422" t="s">
        <v>3644</v>
      </c>
      <c r="Y422" t="s">
        <v>3645</v>
      </c>
      <c r="Z422" t="s">
        <v>74</v>
      </c>
      <c r="AA422" t="s">
        <v>3646</v>
      </c>
      <c r="AB422" t="s">
        <v>2901</v>
      </c>
      <c r="AC422" t="s">
        <v>74</v>
      </c>
      <c r="AD422" t="s">
        <v>74</v>
      </c>
      <c r="AE422" t="s">
        <v>74</v>
      </c>
      <c r="AF422" t="s">
        <v>74</v>
      </c>
      <c r="AG422">
        <v>18</v>
      </c>
      <c r="AH422">
        <v>57</v>
      </c>
      <c r="AI422">
        <v>58</v>
      </c>
      <c r="AJ422">
        <v>0</v>
      </c>
      <c r="AK422">
        <v>8</v>
      </c>
      <c r="AL422" t="s">
        <v>82</v>
      </c>
      <c r="AM422" t="s">
        <v>83</v>
      </c>
      <c r="AN422" t="s">
        <v>84</v>
      </c>
      <c r="AO422" t="s">
        <v>74</v>
      </c>
      <c r="AP422" t="s">
        <v>74</v>
      </c>
      <c r="AQ422" t="s">
        <v>74</v>
      </c>
      <c r="AR422" t="s">
        <v>325</v>
      </c>
      <c r="AS422" t="s">
        <v>326</v>
      </c>
      <c r="AT422" t="s">
        <v>3595</v>
      </c>
      <c r="AU422">
        <v>1989</v>
      </c>
      <c r="AV422">
        <v>94</v>
      </c>
      <c r="AW422" t="s">
        <v>3596</v>
      </c>
      <c r="AX422" t="s">
        <v>74</v>
      </c>
      <c r="AY422" t="s">
        <v>74</v>
      </c>
      <c r="AZ422" t="s">
        <v>74</v>
      </c>
      <c r="BA422" t="s">
        <v>74</v>
      </c>
      <c r="BB422">
        <v>11437</v>
      </c>
      <c r="BC422">
        <v>11448</v>
      </c>
      <c r="BD422" t="s">
        <v>74</v>
      </c>
      <c r="BE422" t="s">
        <v>3647</v>
      </c>
      <c r="BF422" t="str">
        <f>HYPERLINK("http://dx.doi.org/10.1029/JD094iD09p11437","http://dx.doi.org/10.1029/JD094iD09p11437")</f>
        <v>http://dx.doi.org/10.1029/JD094iD09p11437</v>
      </c>
      <c r="BG422" t="s">
        <v>74</v>
      </c>
      <c r="BH422" t="s">
        <v>74</v>
      </c>
      <c r="BI422">
        <v>12</v>
      </c>
      <c r="BJ422" t="s">
        <v>330</v>
      </c>
      <c r="BK422" t="s">
        <v>92</v>
      </c>
      <c r="BL422" t="s">
        <v>330</v>
      </c>
      <c r="BM422" t="s">
        <v>3598</v>
      </c>
      <c r="BN422" t="s">
        <v>74</v>
      </c>
      <c r="BO422" t="s">
        <v>74</v>
      </c>
      <c r="BP422" t="s">
        <v>74</v>
      </c>
      <c r="BQ422" t="s">
        <v>74</v>
      </c>
      <c r="BR422" t="s">
        <v>95</v>
      </c>
      <c r="BS422" t="s">
        <v>3648</v>
      </c>
      <c r="BT422" t="str">
        <f>HYPERLINK("https%3A%2F%2Fwww.webofscience.com%2Fwos%2Fwoscc%2Ffull-record%2FWOS:A1989AP50500018","View Full Record in Web of Science")</f>
        <v>View Full Record in Web of Science</v>
      </c>
    </row>
    <row r="423" spans="1:72" x14ac:dyDescent="0.15">
      <c r="A423" t="s">
        <v>72</v>
      </c>
      <c r="B423" t="s">
        <v>3649</v>
      </c>
      <c r="C423" t="s">
        <v>74</v>
      </c>
      <c r="D423" t="s">
        <v>74</v>
      </c>
      <c r="E423" t="s">
        <v>74</v>
      </c>
      <c r="F423" t="s">
        <v>3649</v>
      </c>
      <c r="G423" t="s">
        <v>74</v>
      </c>
      <c r="H423" t="s">
        <v>74</v>
      </c>
      <c r="I423" t="s">
        <v>3650</v>
      </c>
      <c r="J423" t="s">
        <v>320</v>
      </c>
      <c r="K423" t="s">
        <v>74</v>
      </c>
      <c r="L423" t="s">
        <v>74</v>
      </c>
      <c r="M423" t="s">
        <v>77</v>
      </c>
      <c r="N423" t="s">
        <v>78</v>
      </c>
      <c r="O423" t="s">
        <v>74</v>
      </c>
      <c r="P423" t="s">
        <v>74</v>
      </c>
      <c r="Q423" t="s">
        <v>74</v>
      </c>
      <c r="R423" t="s">
        <v>74</v>
      </c>
      <c r="S423" t="s">
        <v>74</v>
      </c>
      <c r="T423" t="s">
        <v>74</v>
      </c>
      <c r="U423" t="s">
        <v>74</v>
      </c>
      <c r="V423" t="s">
        <v>74</v>
      </c>
      <c r="W423" t="s">
        <v>74</v>
      </c>
      <c r="X423" t="s">
        <v>74</v>
      </c>
      <c r="Y423" t="s">
        <v>3651</v>
      </c>
      <c r="Z423" t="s">
        <v>74</v>
      </c>
      <c r="AA423" t="s">
        <v>74</v>
      </c>
      <c r="AB423" t="s">
        <v>74</v>
      </c>
      <c r="AC423" t="s">
        <v>74</v>
      </c>
      <c r="AD423" t="s">
        <v>74</v>
      </c>
      <c r="AE423" t="s">
        <v>74</v>
      </c>
      <c r="AF423" t="s">
        <v>74</v>
      </c>
      <c r="AG423">
        <v>27</v>
      </c>
      <c r="AH423">
        <v>19</v>
      </c>
      <c r="AI423">
        <v>19</v>
      </c>
      <c r="AJ423">
        <v>0</v>
      </c>
      <c r="AK423">
        <v>1</v>
      </c>
      <c r="AL423" t="s">
        <v>82</v>
      </c>
      <c r="AM423" t="s">
        <v>83</v>
      </c>
      <c r="AN423" t="s">
        <v>84</v>
      </c>
      <c r="AO423" t="s">
        <v>74</v>
      </c>
      <c r="AP423" t="s">
        <v>74</v>
      </c>
      <c r="AQ423" t="s">
        <v>74</v>
      </c>
      <c r="AR423" t="s">
        <v>325</v>
      </c>
      <c r="AS423" t="s">
        <v>326</v>
      </c>
      <c r="AT423" t="s">
        <v>3595</v>
      </c>
      <c r="AU423">
        <v>1989</v>
      </c>
      <c r="AV423">
        <v>94</v>
      </c>
      <c r="AW423" t="s">
        <v>3596</v>
      </c>
      <c r="AX423" t="s">
        <v>74</v>
      </c>
      <c r="AY423" t="s">
        <v>74</v>
      </c>
      <c r="AZ423" t="s">
        <v>74</v>
      </c>
      <c r="BA423" t="s">
        <v>74</v>
      </c>
      <c r="BB423">
        <v>11449</v>
      </c>
      <c r="BC423">
        <v>11463</v>
      </c>
      <c r="BD423" t="s">
        <v>74</v>
      </c>
      <c r="BE423" t="s">
        <v>3652</v>
      </c>
      <c r="BF423" t="str">
        <f>HYPERLINK("http://dx.doi.org/10.1029/JD094iD09p11449","http://dx.doi.org/10.1029/JD094iD09p11449")</f>
        <v>http://dx.doi.org/10.1029/JD094iD09p11449</v>
      </c>
      <c r="BG423" t="s">
        <v>74</v>
      </c>
      <c r="BH423" t="s">
        <v>74</v>
      </c>
      <c r="BI423">
        <v>15</v>
      </c>
      <c r="BJ423" t="s">
        <v>330</v>
      </c>
      <c r="BK423" t="s">
        <v>92</v>
      </c>
      <c r="BL423" t="s">
        <v>330</v>
      </c>
      <c r="BM423" t="s">
        <v>3598</v>
      </c>
      <c r="BN423" t="s">
        <v>74</v>
      </c>
      <c r="BO423" t="s">
        <v>74</v>
      </c>
      <c r="BP423" t="s">
        <v>74</v>
      </c>
      <c r="BQ423" t="s">
        <v>74</v>
      </c>
      <c r="BR423" t="s">
        <v>95</v>
      </c>
      <c r="BS423" t="s">
        <v>3653</v>
      </c>
      <c r="BT423" t="str">
        <f>HYPERLINK("https%3A%2F%2Fwww.webofscience.com%2Fwos%2Fwoscc%2Ffull-record%2FWOS:A1989AP50500019","View Full Record in Web of Science")</f>
        <v>View Full Record in Web of Science</v>
      </c>
    </row>
    <row r="424" spans="1:72" x14ac:dyDescent="0.15">
      <c r="A424" t="s">
        <v>72</v>
      </c>
      <c r="B424" t="s">
        <v>3654</v>
      </c>
      <c r="C424" t="s">
        <v>74</v>
      </c>
      <c r="D424" t="s">
        <v>74</v>
      </c>
      <c r="E424" t="s">
        <v>74</v>
      </c>
      <c r="F424" t="s">
        <v>3654</v>
      </c>
      <c r="G424" t="s">
        <v>74</v>
      </c>
      <c r="H424" t="s">
        <v>74</v>
      </c>
      <c r="I424" t="s">
        <v>3655</v>
      </c>
      <c r="J424" t="s">
        <v>320</v>
      </c>
      <c r="K424" t="s">
        <v>74</v>
      </c>
      <c r="L424" t="s">
        <v>74</v>
      </c>
      <c r="M424" t="s">
        <v>77</v>
      </c>
      <c r="N424" t="s">
        <v>78</v>
      </c>
      <c r="O424" t="s">
        <v>74</v>
      </c>
      <c r="P424" t="s">
        <v>74</v>
      </c>
      <c r="Q424" t="s">
        <v>74</v>
      </c>
      <c r="R424" t="s">
        <v>74</v>
      </c>
      <c r="S424" t="s">
        <v>74</v>
      </c>
      <c r="T424" t="s">
        <v>74</v>
      </c>
      <c r="U424" t="s">
        <v>74</v>
      </c>
      <c r="V424" t="s">
        <v>74</v>
      </c>
      <c r="W424" t="s">
        <v>3656</v>
      </c>
      <c r="X424" t="s">
        <v>3657</v>
      </c>
      <c r="Y424" t="s">
        <v>3658</v>
      </c>
      <c r="Z424" t="s">
        <v>74</v>
      </c>
      <c r="AA424" t="s">
        <v>2807</v>
      </c>
      <c r="AB424" t="s">
        <v>2808</v>
      </c>
      <c r="AC424" t="s">
        <v>74</v>
      </c>
      <c r="AD424" t="s">
        <v>74</v>
      </c>
      <c r="AE424" t="s">
        <v>74</v>
      </c>
      <c r="AF424" t="s">
        <v>74</v>
      </c>
      <c r="AG424">
        <v>6</v>
      </c>
      <c r="AH424">
        <v>154</v>
      </c>
      <c r="AI424">
        <v>168</v>
      </c>
      <c r="AJ424">
        <v>0</v>
      </c>
      <c r="AK424">
        <v>29</v>
      </c>
      <c r="AL424" t="s">
        <v>82</v>
      </c>
      <c r="AM424" t="s">
        <v>83</v>
      </c>
      <c r="AN424" t="s">
        <v>84</v>
      </c>
      <c r="AO424" t="s">
        <v>74</v>
      </c>
      <c r="AP424" t="s">
        <v>74</v>
      </c>
      <c r="AQ424" t="s">
        <v>74</v>
      </c>
      <c r="AR424" t="s">
        <v>325</v>
      </c>
      <c r="AS424" t="s">
        <v>326</v>
      </c>
      <c r="AT424" t="s">
        <v>3595</v>
      </c>
      <c r="AU424">
        <v>1989</v>
      </c>
      <c r="AV424">
        <v>94</v>
      </c>
      <c r="AW424" t="s">
        <v>3596</v>
      </c>
      <c r="AX424" t="s">
        <v>74</v>
      </c>
      <c r="AY424" t="s">
        <v>74</v>
      </c>
      <c r="AZ424" t="s">
        <v>74</v>
      </c>
      <c r="BA424" t="s">
        <v>74</v>
      </c>
      <c r="BB424">
        <v>11465</v>
      </c>
      <c r="BC424">
        <v>11479</v>
      </c>
      <c r="BD424" t="s">
        <v>74</v>
      </c>
      <c r="BE424" t="s">
        <v>3659</v>
      </c>
      <c r="BF424" t="str">
        <f>HYPERLINK("http://dx.doi.org/10.1029/JD094iD09p11465","http://dx.doi.org/10.1029/JD094iD09p11465")</f>
        <v>http://dx.doi.org/10.1029/JD094iD09p11465</v>
      </c>
      <c r="BG424" t="s">
        <v>74</v>
      </c>
      <c r="BH424" t="s">
        <v>74</v>
      </c>
      <c r="BI424">
        <v>15</v>
      </c>
      <c r="BJ424" t="s">
        <v>330</v>
      </c>
      <c r="BK424" t="s">
        <v>92</v>
      </c>
      <c r="BL424" t="s">
        <v>330</v>
      </c>
      <c r="BM424" t="s">
        <v>3598</v>
      </c>
      <c r="BN424" t="s">
        <v>74</v>
      </c>
      <c r="BO424" t="s">
        <v>74</v>
      </c>
      <c r="BP424" t="s">
        <v>74</v>
      </c>
      <c r="BQ424" t="s">
        <v>74</v>
      </c>
      <c r="BR424" t="s">
        <v>95</v>
      </c>
      <c r="BS424" t="s">
        <v>3660</v>
      </c>
      <c r="BT424" t="str">
        <f>HYPERLINK("https%3A%2F%2Fwww.webofscience.com%2Fwos%2Fwoscc%2Ffull-record%2FWOS:A1989AP50500020","View Full Record in Web of Science")</f>
        <v>View Full Record in Web of Science</v>
      </c>
    </row>
    <row r="425" spans="1:72" x14ac:dyDescent="0.15">
      <c r="A425" t="s">
        <v>72</v>
      </c>
      <c r="B425" t="s">
        <v>3661</v>
      </c>
      <c r="C425" t="s">
        <v>74</v>
      </c>
      <c r="D425" t="s">
        <v>74</v>
      </c>
      <c r="E425" t="s">
        <v>74</v>
      </c>
      <c r="F425" t="s">
        <v>3661</v>
      </c>
      <c r="G425" t="s">
        <v>74</v>
      </c>
      <c r="H425" t="s">
        <v>74</v>
      </c>
      <c r="I425" t="s">
        <v>3662</v>
      </c>
      <c r="J425" t="s">
        <v>320</v>
      </c>
      <c r="K425" t="s">
        <v>74</v>
      </c>
      <c r="L425" t="s">
        <v>74</v>
      </c>
      <c r="M425" t="s">
        <v>77</v>
      </c>
      <c r="N425" t="s">
        <v>78</v>
      </c>
      <c r="O425" t="s">
        <v>74</v>
      </c>
      <c r="P425" t="s">
        <v>74</v>
      </c>
      <c r="Q425" t="s">
        <v>74</v>
      </c>
      <c r="R425" t="s">
        <v>74</v>
      </c>
      <c r="S425" t="s">
        <v>74</v>
      </c>
      <c r="T425" t="s">
        <v>74</v>
      </c>
      <c r="U425" t="s">
        <v>74</v>
      </c>
      <c r="V425" t="s">
        <v>74</v>
      </c>
      <c r="W425" t="s">
        <v>3663</v>
      </c>
      <c r="X425" t="s">
        <v>3664</v>
      </c>
      <c r="Y425" t="s">
        <v>3658</v>
      </c>
      <c r="Z425" t="s">
        <v>74</v>
      </c>
      <c r="AA425" t="s">
        <v>3665</v>
      </c>
      <c r="AB425" t="s">
        <v>3666</v>
      </c>
      <c r="AC425" t="s">
        <v>74</v>
      </c>
      <c r="AD425" t="s">
        <v>74</v>
      </c>
      <c r="AE425" t="s">
        <v>74</v>
      </c>
      <c r="AF425" t="s">
        <v>74</v>
      </c>
      <c r="AG425">
        <v>37</v>
      </c>
      <c r="AH425">
        <v>210</v>
      </c>
      <c r="AI425">
        <v>215</v>
      </c>
      <c r="AJ425">
        <v>0</v>
      </c>
      <c r="AK425">
        <v>14</v>
      </c>
      <c r="AL425" t="s">
        <v>82</v>
      </c>
      <c r="AM425" t="s">
        <v>83</v>
      </c>
      <c r="AN425" t="s">
        <v>84</v>
      </c>
      <c r="AO425" t="s">
        <v>74</v>
      </c>
      <c r="AP425" t="s">
        <v>74</v>
      </c>
      <c r="AQ425" t="s">
        <v>74</v>
      </c>
      <c r="AR425" t="s">
        <v>325</v>
      </c>
      <c r="AS425" t="s">
        <v>326</v>
      </c>
      <c r="AT425" t="s">
        <v>3595</v>
      </c>
      <c r="AU425">
        <v>1989</v>
      </c>
      <c r="AV425">
        <v>94</v>
      </c>
      <c r="AW425" t="s">
        <v>3596</v>
      </c>
      <c r="AX425" t="s">
        <v>74</v>
      </c>
      <c r="AY425" t="s">
        <v>74</v>
      </c>
      <c r="AZ425" t="s">
        <v>74</v>
      </c>
      <c r="BA425" t="s">
        <v>74</v>
      </c>
      <c r="BB425">
        <v>11480</v>
      </c>
      <c r="BC425">
        <v>11520</v>
      </c>
      <c r="BD425" t="s">
        <v>74</v>
      </c>
      <c r="BE425" t="s">
        <v>3667</v>
      </c>
      <c r="BF425" t="str">
        <f>HYPERLINK("http://dx.doi.org/10.1029/JD094iD09p11480","http://dx.doi.org/10.1029/JD094iD09p11480")</f>
        <v>http://dx.doi.org/10.1029/JD094iD09p11480</v>
      </c>
      <c r="BG425" t="s">
        <v>74</v>
      </c>
      <c r="BH425" t="s">
        <v>74</v>
      </c>
      <c r="BI425">
        <v>41</v>
      </c>
      <c r="BJ425" t="s">
        <v>330</v>
      </c>
      <c r="BK425" t="s">
        <v>92</v>
      </c>
      <c r="BL425" t="s">
        <v>330</v>
      </c>
      <c r="BM425" t="s">
        <v>3598</v>
      </c>
      <c r="BN425" t="s">
        <v>74</v>
      </c>
      <c r="BO425" t="s">
        <v>74</v>
      </c>
      <c r="BP425" t="s">
        <v>74</v>
      </c>
      <c r="BQ425" t="s">
        <v>74</v>
      </c>
      <c r="BR425" t="s">
        <v>95</v>
      </c>
      <c r="BS425" t="s">
        <v>3668</v>
      </c>
      <c r="BT425" t="str">
        <f>HYPERLINK("https%3A%2F%2Fwww.webofscience.com%2Fwos%2Fwoscc%2Ffull-record%2FWOS:A1989AP50500021","View Full Record in Web of Science")</f>
        <v>View Full Record in Web of Science</v>
      </c>
    </row>
    <row r="426" spans="1:72" x14ac:dyDescent="0.15">
      <c r="A426" t="s">
        <v>72</v>
      </c>
      <c r="B426" t="s">
        <v>3669</v>
      </c>
      <c r="C426" t="s">
        <v>74</v>
      </c>
      <c r="D426" t="s">
        <v>74</v>
      </c>
      <c r="E426" t="s">
        <v>74</v>
      </c>
      <c r="F426" t="s">
        <v>3669</v>
      </c>
      <c r="G426" t="s">
        <v>74</v>
      </c>
      <c r="H426" t="s">
        <v>74</v>
      </c>
      <c r="I426" t="s">
        <v>3670</v>
      </c>
      <c r="J426" t="s">
        <v>320</v>
      </c>
      <c r="K426" t="s">
        <v>74</v>
      </c>
      <c r="L426" t="s">
        <v>74</v>
      </c>
      <c r="M426" t="s">
        <v>77</v>
      </c>
      <c r="N426" t="s">
        <v>78</v>
      </c>
      <c r="O426" t="s">
        <v>74</v>
      </c>
      <c r="P426" t="s">
        <v>74</v>
      </c>
      <c r="Q426" t="s">
        <v>74</v>
      </c>
      <c r="R426" t="s">
        <v>74</v>
      </c>
      <c r="S426" t="s">
        <v>74</v>
      </c>
      <c r="T426" t="s">
        <v>74</v>
      </c>
      <c r="U426" t="s">
        <v>74</v>
      </c>
      <c r="V426" t="s">
        <v>74</v>
      </c>
      <c r="W426" t="s">
        <v>3671</v>
      </c>
      <c r="X426" t="s">
        <v>3672</v>
      </c>
      <c r="Y426" t="s">
        <v>3673</v>
      </c>
      <c r="Z426" t="s">
        <v>74</v>
      </c>
      <c r="AA426" t="s">
        <v>3674</v>
      </c>
      <c r="AB426" t="s">
        <v>74</v>
      </c>
      <c r="AC426" t="s">
        <v>74</v>
      </c>
      <c r="AD426" t="s">
        <v>74</v>
      </c>
      <c r="AE426" t="s">
        <v>74</v>
      </c>
      <c r="AF426" t="s">
        <v>74</v>
      </c>
      <c r="AG426">
        <v>32</v>
      </c>
      <c r="AH426">
        <v>36</v>
      </c>
      <c r="AI426">
        <v>36</v>
      </c>
      <c r="AJ426">
        <v>0</v>
      </c>
      <c r="AK426">
        <v>4</v>
      </c>
      <c r="AL426" t="s">
        <v>82</v>
      </c>
      <c r="AM426" t="s">
        <v>83</v>
      </c>
      <c r="AN426" t="s">
        <v>84</v>
      </c>
      <c r="AO426" t="s">
        <v>74</v>
      </c>
      <c r="AP426" t="s">
        <v>74</v>
      </c>
      <c r="AQ426" t="s">
        <v>74</v>
      </c>
      <c r="AR426" t="s">
        <v>325</v>
      </c>
      <c r="AS426" t="s">
        <v>326</v>
      </c>
      <c r="AT426" t="s">
        <v>3595</v>
      </c>
      <c r="AU426">
        <v>1989</v>
      </c>
      <c r="AV426">
        <v>94</v>
      </c>
      <c r="AW426" t="s">
        <v>3596</v>
      </c>
      <c r="AX426" t="s">
        <v>74</v>
      </c>
      <c r="AY426" t="s">
        <v>74</v>
      </c>
      <c r="AZ426" t="s">
        <v>74</v>
      </c>
      <c r="BA426" t="s">
        <v>74</v>
      </c>
      <c r="BB426">
        <v>11521</v>
      </c>
      <c r="BC426">
        <v>11528</v>
      </c>
      <c r="BD426" t="s">
        <v>74</v>
      </c>
      <c r="BE426" t="s">
        <v>3675</v>
      </c>
      <c r="BF426" t="str">
        <f>HYPERLINK("http://dx.doi.org/10.1029/JD094iD09p11521","http://dx.doi.org/10.1029/JD094iD09p11521")</f>
        <v>http://dx.doi.org/10.1029/JD094iD09p11521</v>
      </c>
      <c r="BG426" t="s">
        <v>74</v>
      </c>
      <c r="BH426" t="s">
        <v>74</v>
      </c>
      <c r="BI426">
        <v>8</v>
      </c>
      <c r="BJ426" t="s">
        <v>330</v>
      </c>
      <c r="BK426" t="s">
        <v>92</v>
      </c>
      <c r="BL426" t="s">
        <v>330</v>
      </c>
      <c r="BM426" t="s">
        <v>3598</v>
      </c>
      <c r="BN426" t="s">
        <v>74</v>
      </c>
      <c r="BO426" t="s">
        <v>74</v>
      </c>
      <c r="BP426" t="s">
        <v>74</v>
      </c>
      <c r="BQ426" t="s">
        <v>74</v>
      </c>
      <c r="BR426" t="s">
        <v>95</v>
      </c>
      <c r="BS426" t="s">
        <v>3676</v>
      </c>
      <c r="BT426" t="str">
        <f>HYPERLINK("https%3A%2F%2Fwww.webofscience.com%2Fwos%2Fwoscc%2Ffull-record%2FWOS:A1989AP50500022","View Full Record in Web of Science")</f>
        <v>View Full Record in Web of Science</v>
      </c>
    </row>
    <row r="427" spans="1:72" x14ac:dyDescent="0.15">
      <c r="A427" t="s">
        <v>72</v>
      </c>
      <c r="B427" t="s">
        <v>3677</v>
      </c>
      <c r="C427" t="s">
        <v>74</v>
      </c>
      <c r="D427" t="s">
        <v>74</v>
      </c>
      <c r="E427" t="s">
        <v>74</v>
      </c>
      <c r="F427" t="s">
        <v>3677</v>
      </c>
      <c r="G427" t="s">
        <v>74</v>
      </c>
      <c r="H427" t="s">
        <v>74</v>
      </c>
      <c r="I427" t="s">
        <v>3678</v>
      </c>
      <c r="J427" t="s">
        <v>320</v>
      </c>
      <c r="K427" t="s">
        <v>74</v>
      </c>
      <c r="L427" t="s">
        <v>74</v>
      </c>
      <c r="M427" t="s">
        <v>77</v>
      </c>
      <c r="N427" t="s">
        <v>78</v>
      </c>
      <c r="O427" t="s">
        <v>74</v>
      </c>
      <c r="P427" t="s">
        <v>74</v>
      </c>
      <c r="Q427" t="s">
        <v>74</v>
      </c>
      <c r="R427" t="s">
        <v>74</v>
      </c>
      <c r="S427" t="s">
        <v>74</v>
      </c>
      <c r="T427" t="s">
        <v>74</v>
      </c>
      <c r="U427" t="s">
        <v>74</v>
      </c>
      <c r="V427" t="s">
        <v>74</v>
      </c>
      <c r="W427" t="s">
        <v>3679</v>
      </c>
      <c r="X427" t="s">
        <v>3680</v>
      </c>
      <c r="Y427" t="s">
        <v>3681</v>
      </c>
      <c r="Z427" t="s">
        <v>74</v>
      </c>
      <c r="AA427" t="s">
        <v>3682</v>
      </c>
      <c r="AB427" t="s">
        <v>3683</v>
      </c>
      <c r="AC427" t="s">
        <v>74</v>
      </c>
      <c r="AD427" t="s">
        <v>74</v>
      </c>
      <c r="AE427" t="s">
        <v>74</v>
      </c>
      <c r="AF427" t="s">
        <v>74</v>
      </c>
      <c r="AG427">
        <v>46</v>
      </c>
      <c r="AH427">
        <v>67</v>
      </c>
      <c r="AI427">
        <v>68</v>
      </c>
      <c r="AJ427">
        <v>0</v>
      </c>
      <c r="AK427">
        <v>0</v>
      </c>
      <c r="AL427" t="s">
        <v>82</v>
      </c>
      <c r="AM427" t="s">
        <v>83</v>
      </c>
      <c r="AN427" t="s">
        <v>84</v>
      </c>
      <c r="AO427" t="s">
        <v>74</v>
      </c>
      <c r="AP427" t="s">
        <v>74</v>
      </c>
      <c r="AQ427" t="s">
        <v>74</v>
      </c>
      <c r="AR427" t="s">
        <v>325</v>
      </c>
      <c r="AS427" t="s">
        <v>326</v>
      </c>
      <c r="AT427" t="s">
        <v>3595</v>
      </c>
      <c r="AU427">
        <v>1989</v>
      </c>
      <c r="AV427">
        <v>94</v>
      </c>
      <c r="AW427" t="s">
        <v>3596</v>
      </c>
      <c r="AX427" t="s">
        <v>74</v>
      </c>
      <c r="AY427" t="s">
        <v>74</v>
      </c>
      <c r="AZ427" t="s">
        <v>74</v>
      </c>
      <c r="BA427" t="s">
        <v>74</v>
      </c>
      <c r="BB427">
        <v>11529</v>
      </c>
      <c r="BC427">
        <v>11558</v>
      </c>
      <c r="BD427" t="s">
        <v>74</v>
      </c>
      <c r="BE427" t="s">
        <v>3684</v>
      </c>
      <c r="BF427" t="str">
        <f>HYPERLINK("http://dx.doi.org/10.1029/JD094iD09p11529","http://dx.doi.org/10.1029/JD094iD09p11529")</f>
        <v>http://dx.doi.org/10.1029/JD094iD09p11529</v>
      </c>
      <c r="BG427" t="s">
        <v>74</v>
      </c>
      <c r="BH427" t="s">
        <v>74</v>
      </c>
      <c r="BI427">
        <v>30</v>
      </c>
      <c r="BJ427" t="s">
        <v>330</v>
      </c>
      <c r="BK427" t="s">
        <v>92</v>
      </c>
      <c r="BL427" t="s">
        <v>330</v>
      </c>
      <c r="BM427" t="s">
        <v>3598</v>
      </c>
      <c r="BN427" t="s">
        <v>74</v>
      </c>
      <c r="BO427" t="s">
        <v>74</v>
      </c>
      <c r="BP427" t="s">
        <v>74</v>
      </c>
      <c r="BQ427" t="s">
        <v>74</v>
      </c>
      <c r="BR427" t="s">
        <v>95</v>
      </c>
      <c r="BS427" t="s">
        <v>3685</v>
      </c>
      <c r="BT427" t="str">
        <f>HYPERLINK("https%3A%2F%2Fwww.webofscience.com%2Fwos%2Fwoscc%2Ffull-record%2FWOS:A1989AP50500023","View Full Record in Web of Science")</f>
        <v>View Full Record in Web of Science</v>
      </c>
    </row>
    <row r="428" spans="1:72" x14ac:dyDescent="0.15">
      <c r="A428" t="s">
        <v>72</v>
      </c>
      <c r="B428" t="s">
        <v>3686</v>
      </c>
      <c r="C428" t="s">
        <v>74</v>
      </c>
      <c r="D428" t="s">
        <v>74</v>
      </c>
      <c r="E428" t="s">
        <v>74</v>
      </c>
      <c r="F428" t="s">
        <v>3686</v>
      </c>
      <c r="G428" t="s">
        <v>74</v>
      </c>
      <c r="H428" t="s">
        <v>74</v>
      </c>
      <c r="I428" t="s">
        <v>3687</v>
      </c>
      <c r="J428" t="s">
        <v>320</v>
      </c>
      <c r="K428" t="s">
        <v>74</v>
      </c>
      <c r="L428" t="s">
        <v>74</v>
      </c>
      <c r="M428" t="s">
        <v>77</v>
      </c>
      <c r="N428" t="s">
        <v>78</v>
      </c>
      <c r="O428" t="s">
        <v>74</v>
      </c>
      <c r="P428" t="s">
        <v>74</v>
      </c>
      <c r="Q428" t="s">
        <v>74</v>
      </c>
      <c r="R428" t="s">
        <v>74</v>
      </c>
      <c r="S428" t="s">
        <v>74</v>
      </c>
      <c r="T428" t="s">
        <v>74</v>
      </c>
      <c r="U428" t="s">
        <v>74</v>
      </c>
      <c r="V428" t="s">
        <v>74</v>
      </c>
      <c r="W428" t="s">
        <v>3688</v>
      </c>
      <c r="X428" t="s">
        <v>74</v>
      </c>
      <c r="Y428" t="s">
        <v>3689</v>
      </c>
      <c r="Z428" t="s">
        <v>74</v>
      </c>
      <c r="AA428" t="s">
        <v>3690</v>
      </c>
      <c r="AB428" t="s">
        <v>2873</v>
      </c>
      <c r="AC428" t="s">
        <v>74</v>
      </c>
      <c r="AD428" t="s">
        <v>74</v>
      </c>
      <c r="AE428" t="s">
        <v>74</v>
      </c>
      <c r="AF428" t="s">
        <v>74</v>
      </c>
      <c r="AG428">
        <v>14</v>
      </c>
      <c r="AH428">
        <v>113</v>
      </c>
      <c r="AI428">
        <v>114</v>
      </c>
      <c r="AJ428">
        <v>0</v>
      </c>
      <c r="AK428">
        <v>6</v>
      </c>
      <c r="AL428" t="s">
        <v>82</v>
      </c>
      <c r="AM428" t="s">
        <v>83</v>
      </c>
      <c r="AN428" t="s">
        <v>84</v>
      </c>
      <c r="AO428" t="s">
        <v>74</v>
      </c>
      <c r="AP428" t="s">
        <v>74</v>
      </c>
      <c r="AQ428" t="s">
        <v>74</v>
      </c>
      <c r="AR428" t="s">
        <v>325</v>
      </c>
      <c r="AS428" t="s">
        <v>326</v>
      </c>
      <c r="AT428" t="s">
        <v>3595</v>
      </c>
      <c r="AU428">
        <v>1989</v>
      </c>
      <c r="AV428">
        <v>94</v>
      </c>
      <c r="AW428" t="s">
        <v>3596</v>
      </c>
      <c r="AX428" t="s">
        <v>74</v>
      </c>
      <c r="AY428" t="s">
        <v>74</v>
      </c>
      <c r="AZ428" t="s">
        <v>74</v>
      </c>
      <c r="BA428" t="s">
        <v>74</v>
      </c>
      <c r="BB428">
        <v>11559</v>
      </c>
      <c r="BC428">
        <v>11571</v>
      </c>
      <c r="BD428" t="s">
        <v>74</v>
      </c>
      <c r="BE428" t="s">
        <v>3691</v>
      </c>
      <c r="BF428" t="str">
        <f>HYPERLINK("http://dx.doi.org/10.1029/JD094iD09p11559","http://dx.doi.org/10.1029/JD094iD09p11559")</f>
        <v>http://dx.doi.org/10.1029/JD094iD09p11559</v>
      </c>
      <c r="BG428" t="s">
        <v>74</v>
      </c>
      <c r="BH428" t="s">
        <v>74</v>
      </c>
      <c r="BI428">
        <v>13</v>
      </c>
      <c r="BJ428" t="s">
        <v>330</v>
      </c>
      <c r="BK428" t="s">
        <v>92</v>
      </c>
      <c r="BL428" t="s">
        <v>330</v>
      </c>
      <c r="BM428" t="s">
        <v>3598</v>
      </c>
      <c r="BN428" t="s">
        <v>74</v>
      </c>
      <c r="BO428" t="s">
        <v>74</v>
      </c>
      <c r="BP428" t="s">
        <v>74</v>
      </c>
      <c r="BQ428" t="s">
        <v>74</v>
      </c>
      <c r="BR428" t="s">
        <v>95</v>
      </c>
      <c r="BS428" t="s">
        <v>3692</v>
      </c>
      <c r="BT428" t="str">
        <f>HYPERLINK("https%3A%2F%2Fwww.webofscience.com%2Fwos%2Fwoscc%2Ffull-record%2FWOS:A1989AP50500024","View Full Record in Web of Science")</f>
        <v>View Full Record in Web of Science</v>
      </c>
    </row>
    <row r="429" spans="1:72" x14ac:dyDescent="0.15">
      <c r="A429" t="s">
        <v>72</v>
      </c>
      <c r="B429" t="s">
        <v>3693</v>
      </c>
      <c r="C429" t="s">
        <v>74</v>
      </c>
      <c r="D429" t="s">
        <v>74</v>
      </c>
      <c r="E429" t="s">
        <v>74</v>
      </c>
      <c r="F429" t="s">
        <v>3693</v>
      </c>
      <c r="G429" t="s">
        <v>74</v>
      </c>
      <c r="H429" t="s">
        <v>74</v>
      </c>
      <c r="I429" t="s">
        <v>3694</v>
      </c>
      <c r="J429" t="s">
        <v>320</v>
      </c>
      <c r="K429" t="s">
        <v>74</v>
      </c>
      <c r="L429" t="s">
        <v>74</v>
      </c>
      <c r="M429" t="s">
        <v>77</v>
      </c>
      <c r="N429" t="s">
        <v>78</v>
      </c>
      <c r="O429" t="s">
        <v>74</v>
      </c>
      <c r="P429" t="s">
        <v>74</v>
      </c>
      <c r="Q429" t="s">
        <v>74</v>
      </c>
      <c r="R429" t="s">
        <v>74</v>
      </c>
      <c r="S429" t="s">
        <v>74</v>
      </c>
      <c r="T429" t="s">
        <v>74</v>
      </c>
      <c r="U429" t="s">
        <v>74</v>
      </c>
      <c r="V429" t="s">
        <v>74</v>
      </c>
      <c r="W429" t="s">
        <v>3695</v>
      </c>
      <c r="X429" t="s">
        <v>3696</v>
      </c>
      <c r="Y429" t="s">
        <v>3697</v>
      </c>
      <c r="Z429" t="s">
        <v>74</v>
      </c>
      <c r="AA429" t="s">
        <v>74</v>
      </c>
      <c r="AB429" t="s">
        <v>74</v>
      </c>
      <c r="AC429" t="s">
        <v>74</v>
      </c>
      <c r="AD429" t="s">
        <v>74</v>
      </c>
      <c r="AE429" t="s">
        <v>74</v>
      </c>
      <c r="AF429" t="s">
        <v>74</v>
      </c>
      <c r="AG429">
        <v>16</v>
      </c>
      <c r="AH429">
        <v>50</v>
      </c>
      <c r="AI429">
        <v>51</v>
      </c>
      <c r="AJ429">
        <v>0</v>
      </c>
      <c r="AK429">
        <v>2</v>
      </c>
      <c r="AL429" t="s">
        <v>82</v>
      </c>
      <c r="AM429" t="s">
        <v>83</v>
      </c>
      <c r="AN429" t="s">
        <v>84</v>
      </c>
      <c r="AO429" t="s">
        <v>74</v>
      </c>
      <c r="AP429" t="s">
        <v>74</v>
      </c>
      <c r="AQ429" t="s">
        <v>74</v>
      </c>
      <c r="AR429" t="s">
        <v>325</v>
      </c>
      <c r="AS429" t="s">
        <v>326</v>
      </c>
      <c r="AT429" t="s">
        <v>3595</v>
      </c>
      <c r="AU429">
        <v>1989</v>
      </c>
      <c r="AV429">
        <v>94</v>
      </c>
      <c r="AW429" t="s">
        <v>3596</v>
      </c>
      <c r="AX429" t="s">
        <v>74</v>
      </c>
      <c r="AY429" t="s">
        <v>74</v>
      </c>
      <c r="AZ429" t="s">
        <v>74</v>
      </c>
      <c r="BA429" t="s">
        <v>74</v>
      </c>
      <c r="BB429">
        <v>11573</v>
      </c>
      <c r="BC429">
        <v>11587</v>
      </c>
      <c r="BD429" t="s">
        <v>74</v>
      </c>
      <c r="BE429" t="s">
        <v>3698</v>
      </c>
      <c r="BF429" t="str">
        <f>HYPERLINK("http://dx.doi.org/10.1029/JD094iD09p11573","http://dx.doi.org/10.1029/JD094iD09p11573")</f>
        <v>http://dx.doi.org/10.1029/JD094iD09p11573</v>
      </c>
      <c r="BG429" t="s">
        <v>74</v>
      </c>
      <c r="BH429" t="s">
        <v>74</v>
      </c>
      <c r="BI429">
        <v>15</v>
      </c>
      <c r="BJ429" t="s">
        <v>330</v>
      </c>
      <c r="BK429" t="s">
        <v>92</v>
      </c>
      <c r="BL429" t="s">
        <v>330</v>
      </c>
      <c r="BM429" t="s">
        <v>3598</v>
      </c>
      <c r="BN429" t="s">
        <v>74</v>
      </c>
      <c r="BO429" t="s">
        <v>1386</v>
      </c>
      <c r="BP429" t="s">
        <v>74</v>
      </c>
      <c r="BQ429" t="s">
        <v>74</v>
      </c>
      <c r="BR429" t="s">
        <v>95</v>
      </c>
      <c r="BS429" t="s">
        <v>3699</v>
      </c>
      <c r="BT429" t="str">
        <f>HYPERLINK("https%3A%2F%2Fwww.webofscience.com%2Fwos%2Fwoscc%2Ffull-record%2FWOS:A1989AP50500025","View Full Record in Web of Science")</f>
        <v>View Full Record in Web of Science</v>
      </c>
    </row>
    <row r="430" spans="1:72" x14ac:dyDescent="0.15">
      <c r="A430" t="s">
        <v>72</v>
      </c>
      <c r="B430" t="s">
        <v>3700</v>
      </c>
      <c r="C430" t="s">
        <v>74</v>
      </c>
      <c r="D430" t="s">
        <v>74</v>
      </c>
      <c r="E430" t="s">
        <v>74</v>
      </c>
      <c r="F430" t="s">
        <v>3700</v>
      </c>
      <c r="G430" t="s">
        <v>74</v>
      </c>
      <c r="H430" t="s">
        <v>74</v>
      </c>
      <c r="I430" t="s">
        <v>3701</v>
      </c>
      <c r="J430" t="s">
        <v>320</v>
      </c>
      <c r="K430" t="s">
        <v>74</v>
      </c>
      <c r="L430" t="s">
        <v>74</v>
      </c>
      <c r="M430" t="s">
        <v>77</v>
      </c>
      <c r="N430" t="s">
        <v>78</v>
      </c>
      <c r="O430" t="s">
        <v>74</v>
      </c>
      <c r="P430" t="s">
        <v>74</v>
      </c>
      <c r="Q430" t="s">
        <v>74</v>
      </c>
      <c r="R430" t="s">
        <v>74</v>
      </c>
      <c r="S430" t="s">
        <v>74</v>
      </c>
      <c r="T430" t="s">
        <v>74</v>
      </c>
      <c r="U430" t="s">
        <v>74</v>
      </c>
      <c r="V430" t="s">
        <v>74</v>
      </c>
      <c r="W430" t="s">
        <v>74</v>
      </c>
      <c r="X430" t="s">
        <v>74</v>
      </c>
      <c r="Y430" t="s">
        <v>3702</v>
      </c>
      <c r="Z430" t="s">
        <v>74</v>
      </c>
      <c r="AA430" t="s">
        <v>2858</v>
      </c>
      <c r="AB430" t="s">
        <v>74</v>
      </c>
      <c r="AC430" t="s">
        <v>74</v>
      </c>
      <c r="AD430" t="s">
        <v>74</v>
      </c>
      <c r="AE430" t="s">
        <v>74</v>
      </c>
      <c r="AF430" t="s">
        <v>74</v>
      </c>
      <c r="AG430">
        <v>24</v>
      </c>
      <c r="AH430">
        <v>93</v>
      </c>
      <c r="AI430">
        <v>93</v>
      </c>
      <c r="AJ430">
        <v>0</v>
      </c>
      <c r="AK430">
        <v>3</v>
      </c>
      <c r="AL430" t="s">
        <v>82</v>
      </c>
      <c r="AM430" t="s">
        <v>83</v>
      </c>
      <c r="AN430" t="s">
        <v>84</v>
      </c>
      <c r="AO430" t="s">
        <v>74</v>
      </c>
      <c r="AP430" t="s">
        <v>74</v>
      </c>
      <c r="AQ430" t="s">
        <v>74</v>
      </c>
      <c r="AR430" t="s">
        <v>325</v>
      </c>
      <c r="AS430" t="s">
        <v>326</v>
      </c>
      <c r="AT430" t="s">
        <v>3595</v>
      </c>
      <c r="AU430">
        <v>1989</v>
      </c>
      <c r="AV430">
        <v>94</v>
      </c>
      <c r="AW430" t="s">
        <v>3596</v>
      </c>
      <c r="AX430" t="s">
        <v>74</v>
      </c>
      <c r="AY430" t="s">
        <v>74</v>
      </c>
      <c r="AZ430" t="s">
        <v>74</v>
      </c>
      <c r="BA430" t="s">
        <v>74</v>
      </c>
      <c r="BB430">
        <v>11589</v>
      </c>
      <c r="BC430">
        <v>11598</v>
      </c>
      <c r="BD430" t="s">
        <v>74</v>
      </c>
      <c r="BE430" t="s">
        <v>3703</v>
      </c>
      <c r="BF430" t="str">
        <f>HYPERLINK("http://dx.doi.org/10.1029/JD094iD09p11589","http://dx.doi.org/10.1029/JD094iD09p11589")</f>
        <v>http://dx.doi.org/10.1029/JD094iD09p11589</v>
      </c>
      <c r="BG430" t="s">
        <v>74</v>
      </c>
      <c r="BH430" t="s">
        <v>74</v>
      </c>
      <c r="BI430">
        <v>10</v>
      </c>
      <c r="BJ430" t="s">
        <v>330</v>
      </c>
      <c r="BK430" t="s">
        <v>92</v>
      </c>
      <c r="BL430" t="s">
        <v>330</v>
      </c>
      <c r="BM430" t="s">
        <v>3598</v>
      </c>
      <c r="BN430" t="s">
        <v>74</v>
      </c>
      <c r="BO430" t="s">
        <v>74</v>
      </c>
      <c r="BP430" t="s">
        <v>74</v>
      </c>
      <c r="BQ430" t="s">
        <v>74</v>
      </c>
      <c r="BR430" t="s">
        <v>95</v>
      </c>
      <c r="BS430" t="s">
        <v>3704</v>
      </c>
      <c r="BT430" t="str">
        <f>HYPERLINK("https%3A%2F%2Fwww.webofscience.com%2Fwos%2Fwoscc%2Ffull-record%2FWOS:A1989AP50500026","View Full Record in Web of Science")</f>
        <v>View Full Record in Web of Science</v>
      </c>
    </row>
    <row r="431" spans="1:72" x14ac:dyDescent="0.15">
      <c r="A431" t="s">
        <v>72</v>
      </c>
      <c r="B431" t="s">
        <v>3705</v>
      </c>
      <c r="C431" t="s">
        <v>74</v>
      </c>
      <c r="D431" t="s">
        <v>74</v>
      </c>
      <c r="E431" t="s">
        <v>74</v>
      </c>
      <c r="F431" t="s">
        <v>3705</v>
      </c>
      <c r="G431" t="s">
        <v>74</v>
      </c>
      <c r="H431" t="s">
        <v>74</v>
      </c>
      <c r="I431" t="s">
        <v>3706</v>
      </c>
      <c r="J431" t="s">
        <v>320</v>
      </c>
      <c r="K431" t="s">
        <v>74</v>
      </c>
      <c r="L431" t="s">
        <v>74</v>
      </c>
      <c r="M431" t="s">
        <v>77</v>
      </c>
      <c r="N431" t="s">
        <v>78</v>
      </c>
      <c r="O431" t="s">
        <v>74</v>
      </c>
      <c r="P431" t="s">
        <v>74</v>
      </c>
      <c r="Q431" t="s">
        <v>74</v>
      </c>
      <c r="R431" t="s">
        <v>74</v>
      </c>
      <c r="S431" t="s">
        <v>74</v>
      </c>
      <c r="T431" t="s">
        <v>74</v>
      </c>
      <c r="U431" t="s">
        <v>74</v>
      </c>
      <c r="V431" t="s">
        <v>74</v>
      </c>
      <c r="W431" t="s">
        <v>3707</v>
      </c>
      <c r="X431" t="s">
        <v>2748</v>
      </c>
      <c r="Y431" t="s">
        <v>3708</v>
      </c>
      <c r="Z431" t="s">
        <v>74</v>
      </c>
      <c r="AA431" t="s">
        <v>74</v>
      </c>
      <c r="AB431" t="s">
        <v>74</v>
      </c>
      <c r="AC431" t="s">
        <v>74</v>
      </c>
      <c r="AD431" t="s">
        <v>74</v>
      </c>
      <c r="AE431" t="s">
        <v>74</v>
      </c>
      <c r="AF431" t="s">
        <v>74</v>
      </c>
      <c r="AG431">
        <v>13</v>
      </c>
      <c r="AH431">
        <v>70</v>
      </c>
      <c r="AI431">
        <v>70</v>
      </c>
      <c r="AJ431">
        <v>0</v>
      </c>
      <c r="AK431">
        <v>8</v>
      </c>
      <c r="AL431" t="s">
        <v>82</v>
      </c>
      <c r="AM431" t="s">
        <v>83</v>
      </c>
      <c r="AN431" t="s">
        <v>84</v>
      </c>
      <c r="AO431" t="s">
        <v>74</v>
      </c>
      <c r="AP431" t="s">
        <v>74</v>
      </c>
      <c r="AQ431" t="s">
        <v>74</v>
      </c>
      <c r="AR431" t="s">
        <v>325</v>
      </c>
      <c r="AS431" t="s">
        <v>326</v>
      </c>
      <c r="AT431" t="s">
        <v>3595</v>
      </c>
      <c r="AU431">
        <v>1989</v>
      </c>
      <c r="AV431">
        <v>94</v>
      </c>
      <c r="AW431" t="s">
        <v>3596</v>
      </c>
      <c r="AX431" t="s">
        <v>74</v>
      </c>
      <c r="AY431" t="s">
        <v>74</v>
      </c>
      <c r="AZ431" t="s">
        <v>74</v>
      </c>
      <c r="BA431" t="s">
        <v>74</v>
      </c>
      <c r="BB431">
        <v>11599</v>
      </c>
      <c r="BC431">
        <v>11611</v>
      </c>
      <c r="BD431" t="s">
        <v>74</v>
      </c>
      <c r="BE431" t="s">
        <v>3709</v>
      </c>
      <c r="BF431" t="str">
        <f>HYPERLINK("http://dx.doi.org/10.1029/JD094iD09p11599","http://dx.doi.org/10.1029/JD094iD09p11599")</f>
        <v>http://dx.doi.org/10.1029/JD094iD09p11599</v>
      </c>
      <c r="BG431" t="s">
        <v>74</v>
      </c>
      <c r="BH431" t="s">
        <v>74</v>
      </c>
      <c r="BI431">
        <v>13</v>
      </c>
      <c r="BJ431" t="s">
        <v>330</v>
      </c>
      <c r="BK431" t="s">
        <v>92</v>
      </c>
      <c r="BL431" t="s">
        <v>330</v>
      </c>
      <c r="BM431" t="s">
        <v>3598</v>
      </c>
      <c r="BN431" t="s">
        <v>74</v>
      </c>
      <c r="BO431" t="s">
        <v>74</v>
      </c>
      <c r="BP431" t="s">
        <v>74</v>
      </c>
      <c r="BQ431" t="s">
        <v>74</v>
      </c>
      <c r="BR431" t="s">
        <v>95</v>
      </c>
      <c r="BS431" t="s">
        <v>3710</v>
      </c>
      <c r="BT431" t="str">
        <f>HYPERLINK("https%3A%2F%2Fwww.webofscience.com%2Fwos%2Fwoscc%2Ffull-record%2FWOS:A1989AP50500027","View Full Record in Web of Science")</f>
        <v>View Full Record in Web of Science</v>
      </c>
    </row>
    <row r="432" spans="1:72" x14ac:dyDescent="0.15">
      <c r="A432" t="s">
        <v>72</v>
      </c>
      <c r="B432" t="s">
        <v>3711</v>
      </c>
      <c r="C432" t="s">
        <v>74</v>
      </c>
      <c r="D432" t="s">
        <v>74</v>
      </c>
      <c r="E432" t="s">
        <v>74</v>
      </c>
      <c r="F432" t="s">
        <v>3711</v>
      </c>
      <c r="G432" t="s">
        <v>74</v>
      </c>
      <c r="H432" t="s">
        <v>74</v>
      </c>
      <c r="I432" t="s">
        <v>3712</v>
      </c>
      <c r="J432" t="s">
        <v>320</v>
      </c>
      <c r="K432" t="s">
        <v>74</v>
      </c>
      <c r="L432" t="s">
        <v>74</v>
      </c>
      <c r="M432" t="s">
        <v>77</v>
      </c>
      <c r="N432" t="s">
        <v>78</v>
      </c>
      <c r="O432" t="s">
        <v>74</v>
      </c>
      <c r="P432" t="s">
        <v>74</v>
      </c>
      <c r="Q432" t="s">
        <v>74</v>
      </c>
      <c r="R432" t="s">
        <v>74</v>
      </c>
      <c r="S432" t="s">
        <v>74</v>
      </c>
      <c r="T432" t="s">
        <v>74</v>
      </c>
      <c r="U432" t="s">
        <v>74</v>
      </c>
      <c r="V432" t="s">
        <v>74</v>
      </c>
      <c r="W432" t="s">
        <v>3713</v>
      </c>
      <c r="X432" t="s">
        <v>3714</v>
      </c>
      <c r="Y432" t="s">
        <v>3715</v>
      </c>
      <c r="Z432" t="s">
        <v>74</v>
      </c>
      <c r="AA432" t="s">
        <v>3716</v>
      </c>
      <c r="AB432" t="s">
        <v>3717</v>
      </c>
      <c r="AC432" t="s">
        <v>74</v>
      </c>
      <c r="AD432" t="s">
        <v>74</v>
      </c>
      <c r="AE432" t="s">
        <v>74</v>
      </c>
      <c r="AF432" t="s">
        <v>74</v>
      </c>
      <c r="AG432">
        <v>23</v>
      </c>
      <c r="AH432">
        <v>103</v>
      </c>
      <c r="AI432">
        <v>103</v>
      </c>
      <c r="AJ432">
        <v>0</v>
      </c>
      <c r="AK432">
        <v>3</v>
      </c>
      <c r="AL432" t="s">
        <v>82</v>
      </c>
      <c r="AM432" t="s">
        <v>83</v>
      </c>
      <c r="AN432" t="s">
        <v>84</v>
      </c>
      <c r="AO432" t="s">
        <v>74</v>
      </c>
      <c r="AP432" t="s">
        <v>74</v>
      </c>
      <c r="AQ432" t="s">
        <v>74</v>
      </c>
      <c r="AR432" t="s">
        <v>325</v>
      </c>
      <c r="AS432" t="s">
        <v>326</v>
      </c>
      <c r="AT432" t="s">
        <v>3595</v>
      </c>
      <c r="AU432">
        <v>1989</v>
      </c>
      <c r="AV432">
        <v>94</v>
      </c>
      <c r="AW432" t="s">
        <v>3596</v>
      </c>
      <c r="AX432" t="s">
        <v>74</v>
      </c>
      <c r="AY432" t="s">
        <v>74</v>
      </c>
      <c r="AZ432" t="s">
        <v>74</v>
      </c>
      <c r="BA432" t="s">
        <v>74</v>
      </c>
      <c r="BB432">
        <v>11641</v>
      </c>
      <c r="BC432">
        <v>11668</v>
      </c>
      <c r="BD432" t="s">
        <v>74</v>
      </c>
      <c r="BE432" t="s">
        <v>3718</v>
      </c>
      <c r="BF432" t="str">
        <f>HYPERLINK("http://dx.doi.org/10.1029/JD094iD09p11641","http://dx.doi.org/10.1029/JD094iD09p11641")</f>
        <v>http://dx.doi.org/10.1029/JD094iD09p11641</v>
      </c>
      <c r="BG432" t="s">
        <v>74</v>
      </c>
      <c r="BH432" t="s">
        <v>74</v>
      </c>
      <c r="BI432">
        <v>28</v>
      </c>
      <c r="BJ432" t="s">
        <v>330</v>
      </c>
      <c r="BK432" t="s">
        <v>92</v>
      </c>
      <c r="BL432" t="s">
        <v>330</v>
      </c>
      <c r="BM432" t="s">
        <v>3598</v>
      </c>
      <c r="BN432" t="s">
        <v>74</v>
      </c>
      <c r="BO432" t="s">
        <v>74</v>
      </c>
      <c r="BP432" t="s">
        <v>74</v>
      </c>
      <c r="BQ432" t="s">
        <v>74</v>
      </c>
      <c r="BR432" t="s">
        <v>95</v>
      </c>
      <c r="BS432" t="s">
        <v>3719</v>
      </c>
      <c r="BT432" t="str">
        <f>HYPERLINK("https%3A%2F%2Fwww.webofscience.com%2Fwos%2Fwoscc%2Ffull-record%2FWOS:A1989AP50500030","View Full Record in Web of Science")</f>
        <v>View Full Record in Web of Science</v>
      </c>
    </row>
    <row r="433" spans="1:72" x14ac:dyDescent="0.15">
      <c r="A433" t="s">
        <v>72</v>
      </c>
      <c r="B433" t="s">
        <v>3720</v>
      </c>
      <c r="C433" t="s">
        <v>74</v>
      </c>
      <c r="D433" t="s">
        <v>74</v>
      </c>
      <c r="E433" t="s">
        <v>74</v>
      </c>
      <c r="F433" t="s">
        <v>3720</v>
      </c>
      <c r="G433" t="s">
        <v>74</v>
      </c>
      <c r="H433" t="s">
        <v>74</v>
      </c>
      <c r="I433" t="s">
        <v>3721</v>
      </c>
      <c r="J433" t="s">
        <v>320</v>
      </c>
      <c r="K433" t="s">
        <v>74</v>
      </c>
      <c r="L433" t="s">
        <v>74</v>
      </c>
      <c r="M433" t="s">
        <v>77</v>
      </c>
      <c r="N433" t="s">
        <v>78</v>
      </c>
      <c r="O433" t="s">
        <v>74</v>
      </c>
      <c r="P433" t="s">
        <v>74</v>
      </c>
      <c r="Q433" t="s">
        <v>74</v>
      </c>
      <c r="R433" t="s">
        <v>74</v>
      </c>
      <c r="S433" t="s">
        <v>74</v>
      </c>
      <c r="T433" t="s">
        <v>74</v>
      </c>
      <c r="U433" t="s">
        <v>74</v>
      </c>
      <c r="V433" t="s">
        <v>74</v>
      </c>
      <c r="W433" t="s">
        <v>3722</v>
      </c>
      <c r="X433" t="s">
        <v>2783</v>
      </c>
      <c r="Y433" t="s">
        <v>3723</v>
      </c>
      <c r="Z433" t="s">
        <v>74</v>
      </c>
      <c r="AA433" t="s">
        <v>3724</v>
      </c>
      <c r="AB433" t="s">
        <v>3725</v>
      </c>
      <c r="AC433" t="s">
        <v>74</v>
      </c>
      <c r="AD433" t="s">
        <v>74</v>
      </c>
      <c r="AE433" t="s">
        <v>74</v>
      </c>
      <c r="AF433" t="s">
        <v>74</v>
      </c>
      <c r="AG433">
        <v>33</v>
      </c>
      <c r="AH433">
        <v>44</v>
      </c>
      <c r="AI433">
        <v>45</v>
      </c>
      <c r="AJ433">
        <v>0</v>
      </c>
      <c r="AK433">
        <v>1</v>
      </c>
      <c r="AL433" t="s">
        <v>82</v>
      </c>
      <c r="AM433" t="s">
        <v>83</v>
      </c>
      <c r="AN433" t="s">
        <v>84</v>
      </c>
      <c r="AO433" t="s">
        <v>74</v>
      </c>
      <c r="AP433" t="s">
        <v>74</v>
      </c>
      <c r="AQ433" t="s">
        <v>74</v>
      </c>
      <c r="AR433" t="s">
        <v>325</v>
      </c>
      <c r="AS433" t="s">
        <v>326</v>
      </c>
      <c r="AT433" t="s">
        <v>3595</v>
      </c>
      <c r="AU433">
        <v>1989</v>
      </c>
      <c r="AV433">
        <v>94</v>
      </c>
      <c r="AW433" t="s">
        <v>3596</v>
      </c>
      <c r="AX433" t="s">
        <v>74</v>
      </c>
      <c r="AY433" t="s">
        <v>74</v>
      </c>
      <c r="AZ433" t="s">
        <v>74</v>
      </c>
      <c r="BA433" t="s">
        <v>74</v>
      </c>
      <c r="BB433">
        <v>11669</v>
      </c>
      <c r="BC433">
        <v>11685</v>
      </c>
      <c r="BD433" t="s">
        <v>74</v>
      </c>
      <c r="BE433" t="s">
        <v>3726</v>
      </c>
      <c r="BF433" t="str">
        <f>HYPERLINK("http://dx.doi.org/10.1029/JD094iD09p11669","http://dx.doi.org/10.1029/JD094iD09p11669")</f>
        <v>http://dx.doi.org/10.1029/JD094iD09p11669</v>
      </c>
      <c r="BG433" t="s">
        <v>74</v>
      </c>
      <c r="BH433" t="s">
        <v>74</v>
      </c>
      <c r="BI433">
        <v>17</v>
      </c>
      <c r="BJ433" t="s">
        <v>330</v>
      </c>
      <c r="BK433" t="s">
        <v>92</v>
      </c>
      <c r="BL433" t="s">
        <v>330</v>
      </c>
      <c r="BM433" t="s">
        <v>3598</v>
      </c>
      <c r="BN433" t="s">
        <v>74</v>
      </c>
      <c r="BO433" t="s">
        <v>74</v>
      </c>
      <c r="BP433" t="s">
        <v>74</v>
      </c>
      <c r="BQ433" t="s">
        <v>74</v>
      </c>
      <c r="BR433" t="s">
        <v>95</v>
      </c>
      <c r="BS433" t="s">
        <v>3727</v>
      </c>
      <c r="BT433" t="str">
        <f>HYPERLINK("https%3A%2F%2Fwww.webofscience.com%2Fwos%2Fwoscc%2Ffull-record%2FWOS:A1989AP50500031","View Full Record in Web of Science")</f>
        <v>View Full Record in Web of Science</v>
      </c>
    </row>
    <row r="434" spans="1:72" x14ac:dyDescent="0.15">
      <c r="A434" t="s">
        <v>72</v>
      </c>
      <c r="B434" t="s">
        <v>3728</v>
      </c>
      <c r="C434" t="s">
        <v>74</v>
      </c>
      <c r="D434" t="s">
        <v>74</v>
      </c>
      <c r="E434" t="s">
        <v>74</v>
      </c>
      <c r="F434" t="s">
        <v>3728</v>
      </c>
      <c r="G434" t="s">
        <v>74</v>
      </c>
      <c r="H434" t="s">
        <v>74</v>
      </c>
      <c r="I434" t="s">
        <v>3729</v>
      </c>
      <c r="J434" t="s">
        <v>320</v>
      </c>
      <c r="K434" t="s">
        <v>74</v>
      </c>
      <c r="L434" t="s">
        <v>74</v>
      </c>
      <c r="M434" t="s">
        <v>77</v>
      </c>
      <c r="N434" t="s">
        <v>78</v>
      </c>
      <c r="O434" t="s">
        <v>74</v>
      </c>
      <c r="P434" t="s">
        <v>74</v>
      </c>
      <c r="Q434" t="s">
        <v>74</v>
      </c>
      <c r="R434" t="s">
        <v>74</v>
      </c>
      <c r="S434" t="s">
        <v>74</v>
      </c>
      <c r="T434" t="s">
        <v>74</v>
      </c>
      <c r="U434" t="s">
        <v>74</v>
      </c>
      <c r="V434" t="s">
        <v>74</v>
      </c>
      <c r="W434" t="s">
        <v>74</v>
      </c>
      <c r="X434" t="s">
        <v>74</v>
      </c>
      <c r="Y434" t="s">
        <v>3730</v>
      </c>
      <c r="Z434" t="s">
        <v>74</v>
      </c>
      <c r="AA434" t="s">
        <v>3594</v>
      </c>
      <c r="AB434" t="s">
        <v>103</v>
      </c>
      <c r="AC434" t="s">
        <v>74</v>
      </c>
      <c r="AD434" t="s">
        <v>74</v>
      </c>
      <c r="AE434" t="s">
        <v>74</v>
      </c>
      <c r="AF434" t="s">
        <v>74</v>
      </c>
      <c r="AG434">
        <v>37</v>
      </c>
      <c r="AH434">
        <v>162</v>
      </c>
      <c r="AI434">
        <v>162</v>
      </c>
      <c r="AJ434">
        <v>0</v>
      </c>
      <c r="AK434">
        <v>7</v>
      </c>
      <c r="AL434" t="s">
        <v>82</v>
      </c>
      <c r="AM434" t="s">
        <v>83</v>
      </c>
      <c r="AN434" t="s">
        <v>84</v>
      </c>
      <c r="AO434" t="s">
        <v>74</v>
      </c>
      <c r="AP434" t="s">
        <v>74</v>
      </c>
      <c r="AQ434" t="s">
        <v>74</v>
      </c>
      <c r="AR434" t="s">
        <v>325</v>
      </c>
      <c r="AS434" t="s">
        <v>326</v>
      </c>
      <c r="AT434" t="s">
        <v>3595</v>
      </c>
      <c r="AU434">
        <v>1989</v>
      </c>
      <c r="AV434">
        <v>94</v>
      </c>
      <c r="AW434" t="s">
        <v>3596</v>
      </c>
      <c r="AX434" t="s">
        <v>74</v>
      </c>
      <c r="AY434" t="s">
        <v>74</v>
      </c>
      <c r="AZ434" t="s">
        <v>74</v>
      </c>
      <c r="BA434" t="s">
        <v>74</v>
      </c>
      <c r="BB434">
        <v>11687</v>
      </c>
      <c r="BC434">
        <v>11737</v>
      </c>
      <c r="BD434" t="s">
        <v>74</v>
      </c>
      <c r="BE434" t="s">
        <v>3731</v>
      </c>
      <c r="BF434" t="str">
        <f>HYPERLINK("http://dx.doi.org/10.1029/JD094iD09p11687","http://dx.doi.org/10.1029/JD094iD09p11687")</f>
        <v>http://dx.doi.org/10.1029/JD094iD09p11687</v>
      </c>
      <c r="BG434" t="s">
        <v>74</v>
      </c>
      <c r="BH434" t="s">
        <v>74</v>
      </c>
      <c r="BI434">
        <v>51</v>
      </c>
      <c r="BJ434" t="s">
        <v>330</v>
      </c>
      <c r="BK434" t="s">
        <v>92</v>
      </c>
      <c r="BL434" t="s">
        <v>330</v>
      </c>
      <c r="BM434" t="s">
        <v>3598</v>
      </c>
      <c r="BN434" t="s">
        <v>74</v>
      </c>
      <c r="BO434" t="s">
        <v>74</v>
      </c>
      <c r="BP434" t="s">
        <v>74</v>
      </c>
      <c r="BQ434" t="s">
        <v>74</v>
      </c>
      <c r="BR434" t="s">
        <v>95</v>
      </c>
      <c r="BS434" t="s">
        <v>3732</v>
      </c>
      <c r="BT434" t="str">
        <f>HYPERLINK("https%3A%2F%2Fwww.webofscience.com%2Fwos%2Fwoscc%2Ffull-record%2FWOS:A1989AP50500032","View Full Record in Web of Science")</f>
        <v>View Full Record in Web of Science</v>
      </c>
    </row>
    <row r="435" spans="1:72" x14ac:dyDescent="0.15">
      <c r="A435" t="s">
        <v>72</v>
      </c>
      <c r="B435" t="s">
        <v>2485</v>
      </c>
      <c r="C435" t="s">
        <v>74</v>
      </c>
      <c r="D435" t="s">
        <v>74</v>
      </c>
      <c r="E435" t="s">
        <v>74</v>
      </c>
      <c r="F435" t="s">
        <v>2485</v>
      </c>
      <c r="G435" t="s">
        <v>74</v>
      </c>
      <c r="H435" t="s">
        <v>74</v>
      </c>
      <c r="I435" t="s">
        <v>3733</v>
      </c>
      <c r="J435" t="s">
        <v>2453</v>
      </c>
      <c r="K435" t="s">
        <v>74</v>
      </c>
      <c r="L435" t="s">
        <v>74</v>
      </c>
      <c r="M435" t="s">
        <v>77</v>
      </c>
      <c r="N435" t="s">
        <v>110</v>
      </c>
      <c r="O435" t="s">
        <v>74</v>
      </c>
      <c r="P435" t="s">
        <v>74</v>
      </c>
      <c r="Q435" t="s">
        <v>74</v>
      </c>
      <c r="R435" t="s">
        <v>74</v>
      </c>
      <c r="S435" t="s">
        <v>74</v>
      </c>
      <c r="T435" t="s">
        <v>74</v>
      </c>
      <c r="U435" t="s">
        <v>74</v>
      </c>
      <c r="V435" t="s">
        <v>74</v>
      </c>
      <c r="W435" t="s">
        <v>74</v>
      </c>
      <c r="X435" t="s">
        <v>74</v>
      </c>
      <c r="Y435" t="s">
        <v>74</v>
      </c>
      <c r="Z435" t="s">
        <v>74</v>
      </c>
      <c r="AA435" t="s">
        <v>74</v>
      </c>
      <c r="AB435" t="s">
        <v>74</v>
      </c>
      <c r="AC435" t="s">
        <v>74</v>
      </c>
      <c r="AD435" t="s">
        <v>74</v>
      </c>
      <c r="AE435" t="s">
        <v>74</v>
      </c>
      <c r="AF435" t="s">
        <v>74</v>
      </c>
      <c r="AG435">
        <v>1</v>
      </c>
      <c r="AH435">
        <v>0</v>
      </c>
      <c r="AI435">
        <v>0</v>
      </c>
      <c r="AJ435">
        <v>0</v>
      </c>
      <c r="AK435">
        <v>0</v>
      </c>
      <c r="AL435" t="s">
        <v>2454</v>
      </c>
      <c r="AM435" t="s">
        <v>2455</v>
      </c>
      <c r="AN435" t="s">
        <v>2456</v>
      </c>
      <c r="AO435" t="s">
        <v>2457</v>
      </c>
      <c r="AP435" t="s">
        <v>74</v>
      </c>
      <c r="AQ435" t="s">
        <v>74</v>
      </c>
      <c r="AR435" t="s">
        <v>2458</v>
      </c>
      <c r="AS435" t="s">
        <v>2459</v>
      </c>
      <c r="AT435" t="s">
        <v>3734</v>
      </c>
      <c r="AU435">
        <v>1989</v>
      </c>
      <c r="AV435">
        <v>123</v>
      </c>
      <c r="AW435">
        <v>1679</v>
      </c>
      <c r="AX435" t="s">
        <v>74</v>
      </c>
      <c r="AY435" t="s">
        <v>74</v>
      </c>
      <c r="AZ435" t="s">
        <v>74</v>
      </c>
      <c r="BA435" t="s">
        <v>74</v>
      </c>
      <c r="BB435">
        <v>23</v>
      </c>
      <c r="BC435">
        <v>23</v>
      </c>
      <c r="BD435" t="s">
        <v>74</v>
      </c>
      <c r="BE435" t="s">
        <v>74</v>
      </c>
      <c r="BF435" t="s">
        <v>74</v>
      </c>
      <c r="BG435" t="s">
        <v>74</v>
      </c>
      <c r="BH435" t="s">
        <v>74</v>
      </c>
      <c r="BI435">
        <v>1</v>
      </c>
      <c r="BJ435" t="s">
        <v>366</v>
      </c>
      <c r="BK435" t="s">
        <v>92</v>
      </c>
      <c r="BL435" t="s">
        <v>367</v>
      </c>
      <c r="BM435" t="s">
        <v>3735</v>
      </c>
      <c r="BN435" t="s">
        <v>74</v>
      </c>
      <c r="BO435" t="s">
        <v>74</v>
      </c>
      <c r="BP435" t="s">
        <v>74</v>
      </c>
      <c r="BQ435" t="s">
        <v>74</v>
      </c>
      <c r="BR435" t="s">
        <v>95</v>
      </c>
      <c r="BS435" t="s">
        <v>3736</v>
      </c>
      <c r="BT435" t="str">
        <f>HYPERLINK("https%3A%2F%2Fwww.webofscience.com%2Fwos%2Fwoscc%2Ffull-record%2FWOS:A1989AM59100007","View Full Record in Web of Science")</f>
        <v>View Full Record in Web of Science</v>
      </c>
    </row>
    <row r="436" spans="1:72" x14ac:dyDescent="0.15">
      <c r="A436" t="s">
        <v>72</v>
      </c>
      <c r="B436" t="s">
        <v>3737</v>
      </c>
      <c r="C436" t="s">
        <v>74</v>
      </c>
      <c r="D436" t="s">
        <v>74</v>
      </c>
      <c r="E436" t="s">
        <v>74</v>
      </c>
      <c r="F436" t="s">
        <v>3737</v>
      </c>
      <c r="G436" t="s">
        <v>74</v>
      </c>
      <c r="H436" t="s">
        <v>74</v>
      </c>
      <c r="I436" t="s">
        <v>3738</v>
      </c>
      <c r="J436" t="s">
        <v>342</v>
      </c>
      <c r="K436" t="s">
        <v>74</v>
      </c>
      <c r="L436" t="s">
        <v>74</v>
      </c>
      <c r="M436" t="s">
        <v>77</v>
      </c>
      <c r="N436" t="s">
        <v>78</v>
      </c>
      <c r="O436" t="s">
        <v>74</v>
      </c>
      <c r="P436" t="s">
        <v>74</v>
      </c>
      <c r="Q436" t="s">
        <v>74</v>
      </c>
      <c r="R436" t="s">
        <v>74</v>
      </c>
      <c r="S436" t="s">
        <v>74</v>
      </c>
      <c r="T436" t="s">
        <v>74</v>
      </c>
      <c r="U436" t="s">
        <v>74</v>
      </c>
      <c r="V436" t="s">
        <v>74</v>
      </c>
      <c r="W436" t="s">
        <v>3739</v>
      </c>
      <c r="X436" t="s">
        <v>3360</v>
      </c>
      <c r="Y436" t="s">
        <v>3740</v>
      </c>
      <c r="Z436" t="s">
        <v>74</v>
      </c>
      <c r="AA436" t="s">
        <v>74</v>
      </c>
      <c r="AB436" t="s">
        <v>74</v>
      </c>
      <c r="AC436" t="s">
        <v>74</v>
      </c>
      <c r="AD436" t="s">
        <v>74</v>
      </c>
      <c r="AE436" t="s">
        <v>74</v>
      </c>
      <c r="AF436" t="s">
        <v>74</v>
      </c>
      <c r="AG436">
        <v>49</v>
      </c>
      <c r="AH436">
        <v>224</v>
      </c>
      <c r="AI436">
        <v>229</v>
      </c>
      <c r="AJ436">
        <v>0</v>
      </c>
      <c r="AK436">
        <v>6</v>
      </c>
      <c r="AL436" t="s">
        <v>82</v>
      </c>
      <c r="AM436" t="s">
        <v>83</v>
      </c>
      <c r="AN436" t="s">
        <v>114</v>
      </c>
      <c r="AO436" t="s">
        <v>346</v>
      </c>
      <c r="AP436" t="s">
        <v>347</v>
      </c>
      <c r="AQ436" t="s">
        <v>74</v>
      </c>
      <c r="AR436" t="s">
        <v>348</v>
      </c>
      <c r="AS436" t="s">
        <v>349</v>
      </c>
      <c r="AT436" t="s">
        <v>3741</v>
      </c>
      <c r="AU436">
        <v>1989</v>
      </c>
      <c r="AV436">
        <v>94</v>
      </c>
      <c r="AW436" t="s">
        <v>3742</v>
      </c>
      <c r="AX436" t="s">
        <v>74</v>
      </c>
      <c r="AY436" t="s">
        <v>74</v>
      </c>
      <c r="AZ436" t="s">
        <v>74</v>
      </c>
      <c r="BA436" t="s">
        <v>74</v>
      </c>
      <c r="BB436">
        <v>10817</v>
      </c>
      <c r="BC436" t="s">
        <v>2915</v>
      </c>
      <c r="BD436" t="s">
        <v>74</v>
      </c>
      <c r="BE436" t="s">
        <v>3743</v>
      </c>
      <c r="BF436" t="str">
        <f>HYPERLINK("http://dx.doi.org/10.1029/JC094iC08p10817","http://dx.doi.org/10.1029/JC094iC08p10817")</f>
        <v>http://dx.doi.org/10.1029/JC094iC08p10817</v>
      </c>
      <c r="BG436" t="s">
        <v>74</v>
      </c>
      <c r="BH436" t="s">
        <v>74</v>
      </c>
      <c r="BI436">
        <v>1</v>
      </c>
      <c r="BJ436" t="s">
        <v>196</v>
      </c>
      <c r="BK436" t="s">
        <v>92</v>
      </c>
      <c r="BL436" t="s">
        <v>196</v>
      </c>
      <c r="BM436" t="s">
        <v>3744</v>
      </c>
      <c r="BN436" t="s">
        <v>74</v>
      </c>
      <c r="BO436" t="s">
        <v>1386</v>
      </c>
      <c r="BP436" t="s">
        <v>74</v>
      </c>
      <c r="BQ436" t="s">
        <v>74</v>
      </c>
      <c r="BR436" t="s">
        <v>95</v>
      </c>
      <c r="BS436" t="s">
        <v>3745</v>
      </c>
      <c r="BT436" t="str">
        <f>HYPERLINK("https%3A%2F%2Fwww.webofscience.com%2Fwos%2Fwoscc%2Ffull-record%2FWOS:A1989AK29800009","View Full Record in Web of Science")</f>
        <v>View Full Record in Web of Science</v>
      </c>
    </row>
    <row r="437" spans="1:72" x14ac:dyDescent="0.15">
      <c r="A437" t="s">
        <v>72</v>
      </c>
      <c r="B437" t="s">
        <v>3746</v>
      </c>
      <c r="C437" t="s">
        <v>74</v>
      </c>
      <c r="D437" t="s">
        <v>74</v>
      </c>
      <c r="E437" t="s">
        <v>74</v>
      </c>
      <c r="F437" t="s">
        <v>3746</v>
      </c>
      <c r="G437" t="s">
        <v>74</v>
      </c>
      <c r="H437" t="s">
        <v>74</v>
      </c>
      <c r="I437" t="s">
        <v>3747</v>
      </c>
      <c r="J437" t="s">
        <v>357</v>
      </c>
      <c r="K437" t="s">
        <v>74</v>
      </c>
      <c r="L437" t="s">
        <v>74</v>
      </c>
      <c r="M437" t="s">
        <v>77</v>
      </c>
      <c r="N437" t="s">
        <v>78</v>
      </c>
      <c r="O437" t="s">
        <v>74</v>
      </c>
      <c r="P437" t="s">
        <v>74</v>
      </c>
      <c r="Q437" t="s">
        <v>74</v>
      </c>
      <c r="R437" t="s">
        <v>74</v>
      </c>
      <c r="S437" t="s">
        <v>74</v>
      </c>
      <c r="T437" t="s">
        <v>74</v>
      </c>
      <c r="U437" t="s">
        <v>74</v>
      </c>
      <c r="V437" t="s">
        <v>74</v>
      </c>
      <c r="W437" t="s">
        <v>3748</v>
      </c>
      <c r="X437" t="s">
        <v>3749</v>
      </c>
      <c r="Y437" t="s">
        <v>3750</v>
      </c>
      <c r="Z437" t="s">
        <v>74</v>
      </c>
      <c r="AA437" t="s">
        <v>74</v>
      </c>
      <c r="AB437" t="s">
        <v>74</v>
      </c>
      <c r="AC437" t="s">
        <v>74</v>
      </c>
      <c r="AD437" t="s">
        <v>74</v>
      </c>
      <c r="AE437" t="s">
        <v>74</v>
      </c>
      <c r="AF437" t="s">
        <v>74</v>
      </c>
      <c r="AG437">
        <v>11</v>
      </c>
      <c r="AH437">
        <v>55</v>
      </c>
      <c r="AI437">
        <v>56</v>
      </c>
      <c r="AJ437">
        <v>0</v>
      </c>
      <c r="AK437">
        <v>1</v>
      </c>
      <c r="AL437" t="s">
        <v>360</v>
      </c>
      <c r="AM437" t="s">
        <v>361</v>
      </c>
      <c r="AN437" t="s">
        <v>2891</v>
      </c>
      <c r="AO437" t="s">
        <v>363</v>
      </c>
      <c r="AP437" t="s">
        <v>74</v>
      </c>
      <c r="AQ437" t="s">
        <v>74</v>
      </c>
      <c r="AR437" t="s">
        <v>357</v>
      </c>
      <c r="AS437" t="s">
        <v>364</v>
      </c>
      <c r="AT437" t="s">
        <v>3751</v>
      </c>
      <c r="AU437">
        <v>1989</v>
      </c>
      <c r="AV437">
        <v>340</v>
      </c>
      <c r="AW437">
        <v>6233</v>
      </c>
      <c r="AX437" t="s">
        <v>74</v>
      </c>
      <c r="AY437" t="s">
        <v>74</v>
      </c>
      <c r="AZ437" t="s">
        <v>74</v>
      </c>
      <c r="BA437" t="s">
        <v>74</v>
      </c>
      <c r="BB437">
        <v>449</v>
      </c>
      <c r="BC437">
        <v>450</v>
      </c>
      <c r="BD437" t="s">
        <v>74</v>
      </c>
      <c r="BE437" t="s">
        <v>3752</v>
      </c>
      <c r="BF437" t="str">
        <f>HYPERLINK("http://dx.doi.org/10.1038/340449a0","http://dx.doi.org/10.1038/340449a0")</f>
        <v>http://dx.doi.org/10.1038/340449a0</v>
      </c>
      <c r="BG437" t="s">
        <v>74</v>
      </c>
      <c r="BH437" t="s">
        <v>74</v>
      </c>
      <c r="BI437">
        <v>2</v>
      </c>
      <c r="BJ437" t="s">
        <v>366</v>
      </c>
      <c r="BK437" t="s">
        <v>92</v>
      </c>
      <c r="BL437" t="s">
        <v>367</v>
      </c>
      <c r="BM437" t="s">
        <v>3753</v>
      </c>
      <c r="BN437" t="s">
        <v>74</v>
      </c>
      <c r="BO437" t="s">
        <v>74</v>
      </c>
      <c r="BP437" t="s">
        <v>74</v>
      </c>
      <c r="BQ437" t="s">
        <v>74</v>
      </c>
      <c r="BR437" t="s">
        <v>95</v>
      </c>
      <c r="BS437" t="s">
        <v>3754</v>
      </c>
      <c r="BT437" t="str">
        <f>HYPERLINK("https%3A%2F%2Fwww.webofscience.com%2Fwos%2Fwoscc%2Ffull-record%2FWOS:A1989AK28500050","View Full Record in Web of Science")</f>
        <v>View Full Record in Web of Science</v>
      </c>
    </row>
    <row r="438" spans="1:72" x14ac:dyDescent="0.15">
      <c r="A438" t="s">
        <v>72</v>
      </c>
      <c r="B438" t="s">
        <v>3755</v>
      </c>
      <c r="C438" t="s">
        <v>74</v>
      </c>
      <c r="D438" t="s">
        <v>74</v>
      </c>
      <c r="E438" t="s">
        <v>74</v>
      </c>
      <c r="F438" t="s">
        <v>3755</v>
      </c>
      <c r="G438" t="s">
        <v>74</v>
      </c>
      <c r="H438" t="s">
        <v>74</v>
      </c>
      <c r="I438" t="s">
        <v>3756</v>
      </c>
      <c r="J438" t="s">
        <v>3757</v>
      </c>
      <c r="K438" t="s">
        <v>74</v>
      </c>
      <c r="L438" t="s">
        <v>74</v>
      </c>
      <c r="M438" t="s">
        <v>77</v>
      </c>
      <c r="N438" t="s">
        <v>78</v>
      </c>
      <c r="O438" t="s">
        <v>74</v>
      </c>
      <c r="P438" t="s">
        <v>74</v>
      </c>
      <c r="Q438" t="s">
        <v>74</v>
      </c>
      <c r="R438" t="s">
        <v>74</v>
      </c>
      <c r="S438" t="s">
        <v>74</v>
      </c>
      <c r="T438" t="s">
        <v>74</v>
      </c>
      <c r="U438" t="s">
        <v>74</v>
      </c>
      <c r="V438" t="s">
        <v>74</v>
      </c>
      <c r="W438" t="s">
        <v>3758</v>
      </c>
      <c r="X438" t="s">
        <v>3759</v>
      </c>
      <c r="Y438" t="s">
        <v>74</v>
      </c>
      <c r="Z438" t="s">
        <v>74</v>
      </c>
      <c r="AA438" t="s">
        <v>891</v>
      </c>
      <c r="AB438" t="s">
        <v>74</v>
      </c>
      <c r="AC438" t="s">
        <v>74</v>
      </c>
      <c r="AD438" t="s">
        <v>74</v>
      </c>
      <c r="AE438" t="s">
        <v>74</v>
      </c>
      <c r="AF438" t="s">
        <v>74</v>
      </c>
      <c r="AG438">
        <v>40</v>
      </c>
      <c r="AH438">
        <v>44</v>
      </c>
      <c r="AI438">
        <v>45</v>
      </c>
      <c r="AJ438">
        <v>0</v>
      </c>
      <c r="AK438">
        <v>2</v>
      </c>
      <c r="AL438" t="s">
        <v>2441</v>
      </c>
      <c r="AM438" t="s">
        <v>83</v>
      </c>
      <c r="AN438" t="s">
        <v>2442</v>
      </c>
      <c r="AO438" t="s">
        <v>3760</v>
      </c>
      <c r="AP438" t="s">
        <v>74</v>
      </c>
      <c r="AQ438" t="s">
        <v>74</v>
      </c>
      <c r="AR438" t="s">
        <v>3761</v>
      </c>
      <c r="AS438" t="s">
        <v>3762</v>
      </c>
      <c r="AT438" t="s">
        <v>3763</v>
      </c>
      <c r="AU438">
        <v>1989</v>
      </c>
      <c r="AV438">
        <v>61</v>
      </c>
      <c r="AW438">
        <v>15</v>
      </c>
      <c r="AX438" t="s">
        <v>74</v>
      </c>
      <c r="AY438" t="s">
        <v>74</v>
      </c>
      <c r="AZ438" t="s">
        <v>74</v>
      </c>
      <c r="BA438" t="s">
        <v>74</v>
      </c>
      <c r="BB438">
        <v>1758</v>
      </c>
      <c r="BC438">
        <v>1762</v>
      </c>
      <c r="BD438" t="s">
        <v>74</v>
      </c>
      <c r="BE438" t="s">
        <v>3764</v>
      </c>
      <c r="BF438" t="str">
        <f>HYPERLINK("http://dx.doi.org/10.1021/ac00190a033","http://dx.doi.org/10.1021/ac00190a033")</f>
        <v>http://dx.doi.org/10.1021/ac00190a033</v>
      </c>
      <c r="BG438" t="s">
        <v>74</v>
      </c>
      <c r="BH438" t="s">
        <v>74</v>
      </c>
      <c r="BI438">
        <v>5</v>
      </c>
      <c r="BJ438" t="s">
        <v>3765</v>
      </c>
      <c r="BK438" t="s">
        <v>92</v>
      </c>
      <c r="BL438" t="s">
        <v>452</v>
      </c>
      <c r="BM438" t="s">
        <v>3766</v>
      </c>
      <c r="BN438" t="s">
        <v>74</v>
      </c>
      <c r="BO438" t="s">
        <v>74</v>
      </c>
      <c r="BP438" t="s">
        <v>74</v>
      </c>
      <c r="BQ438" t="s">
        <v>74</v>
      </c>
      <c r="BR438" t="s">
        <v>95</v>
      </c>
      <c r="BS438" t="s">
        <v>3767</v>
      </c>
      <c r="BT438" t="str">
        <f>HYPERLINK("https%3A%2F%2Fwww.webofscience.com%2Fwos%2Fwoscc%2Ffull-record%2FWOS:A1989AJ11700035","View Full Record in Web of Science")</f>
        <v>View Full Record in Web of Science</v>
      </c>
    </row>
    <row r="439" spans="1:72" x14ac:dyDescent="0.15">
      <c r="A439" t="s">
        <v>72</v>
      </c>
      <c r="B439" t="s">
        <v>3768</v>
      </c>
      <c r="C439" t="s">
        <v>74</v>
      </c>
      <c r="D439" t="s">
        <v>74</v>
      </c>
      <c r="E439" t="s">
        <v>74</v>
      </c>
      <c r="F439" t="s">
        <v>3768</v>
      </c>
      <c r="G439" t="s">
        <v>74</v>
      </c>
      <c r="H439" t="s">
        <v>74</v>
      </c>
      <c r="I439" t="s">
        <v>3769</v>
      </c>
      <c r="J439" t="s">
        <v>3770</v>
      </c>
      <c r="K439" t="s">
        <v>74</v>
      </c>
      <c r="L439" t="s">
        <v>74</v>
      </c>
      <c r="M439" t="s">
        <v>77</v>
      </c>
      <c r="N439" t="s">
        <v>78</v>
      </c>
      <c r="O439" t="s">
        <v>74</v>
      </c>
      <c r="P439" t="s">
        <v>74</v>
      </c>
      <c r="Q439" t="s">
        <v>74</v>
      </c>
      <c r="R439" t="s">
        <v>74</v>
      </c>
      <c r="S439" t="s">
        <v>74</v>
      </c>
      <c r="T439" t="s">
        <v>74</v>
      </c>
      <c r="U439" t="s">
        <v>74</v>
      </c>
      <c r="V439" t="s">
        <v>74</v>
      </c>
      <c r="W439" t="s">
        <v>3771</v>
      </c>
      <c r="X439" t="s">
        <v>498</v>
      </c>
      <c r="Y439" t="s">
        <v>3772</v>
      </c>
      <c r="Z439" t="s">
        <v>74</v>
      </c>
      <c r="AA439" t="s">
        <v>74</v>
      </c>
      <c r="AB439" t="s">
        <v>74</v>
      </c>
      <c r="AC439" t="s">
        <v>74</v>
      </c>
      <c r="AD439" t="s">
        <v>74</v>
      </c>
      <c r="AE439" t="s">
        <v>74</v>
      </c>
      <c r="AF439" t="s">
        <v>74</v>
      </c>
      <c r="AG439">
        <v>31</v>
      </c>
      <c r="AH439">
        <v>36</v>
      </c>
      <c r="AI439">
        <v>39</v>
      </c>
      <c r="AJ439">
        <v>0</v>
      </c>
      <c r="AK439">
        <v>3</v>
      </c>
      <c r="AL439" t="s">
        <v>3773</v>
      </c>
      <c r="AM439" t="s">
        <v>3774</v>
      </c>
      <c r="AN439" t="s">
        <v>3775</v>
      </c>
      <c r="AO439" t="s">
        <v>3776</v>
      </c>
      <c r="AP439" t="s">
        <v>74</v>
      </c>
      <c r="AQ439" t="s">
        <v>74</v>
      </c>
      <c r="AR439" t="s">
        <v>3777</v>
      </c>
      <c r="AS439" t="s">
        <v>3778</v>
      </c>
      <c r="AT439" t="s">
        <v>3779</v>
      </c>
      <c r="AU439">
        <v>1989</v>
      </c>
      <c r="AV439">
        <v>177</v>
      </c>
      <c r="AW439">
        <v>1</v>
      </c>
      <c r="AX439" t="s">
        <v>74</v>
      </c>
      <c r="AY439" t="s">
        <v>74</v>
      </c>
      <c r="AZ439" t="s">
        <v>74</v>
      </c>
      <c r="BA439" t="s">
        <v>74</v>
      </c>
      <c r="BB439">
        <v>77</v>
      </c>
      <c r="BC439">
        <v>82</v>
      </c>
      <c r="BD439" t="s">
        <v>74</v>
      </c>
      <c r="BE439" t="s">
        <v>3780</v>
      </c>
      <c r="BF439" t="str">
        <f>HYPERLINK("http://dx.doi.org/10.2307/1541836","http://dx.doi.org/10.2307/1541836")</f>
        <v>http://dx.doi.org/10.2307/1541836</v>
      </c>
      <c r="BG439" t="s">
        <v>74</v>
      </c>
      <c r="BH439" t="s">
        <v>74</v>
      </c>
      <c r="BI439">
        <v>6</v>
      </c>
      <c r="BJ439" t="s">
        <v>3781</v>
      </c>
      <c r="BK439" t="s">
        <v>92</v>
      </c>
      <c r="BL439" t="s">
        <v>3782</v>
      </c>
      <c r="BM439" t="s">
        <v>3783</v>
      </c>
      <c r="BN439" t="s">
        <v>74</v>
      </c>
      <c r="BO439" t="s">
        <v>1386</v>
      </c>
      <c r="BP439" t="s">
        <v>74</v>
      </c>
      <c r="BQ439" t="s">
        <v>74</v>
      </c>
      <c r="BR439" t="s">
        <v>95</v>
      </c>
      <c r="BS439" t="s">
        <v>3784</v>
      </c>
      <c r="BT439" t="str">
        <f>HYPERLINK("https%3A%2F%2Fwww.webofscience.com%2Fwos%2Fwoscc%2Ffull-record%2FWOS:A1989AZ55600002","View Full Record in Web of Science")</f>
        <v>View Full Record in Web of Science</v>
      </c>
    </row>
    <row r="440" spans="1:72" x14ac:dyDescent="0.15">
      <c r="A440" t="s">
        <v>72</v>
      </c>
      <c r="B440" t="s">
        <v>3785</v>
      </c>
      <c r="C440" t="s">
        <v>74</v>
      </c>
      <c r="D440" t="s">
        <v>74</v>
      </c>
      <c r="E440" t="s">
        <v>74</v>
      </c>
      <c r="F440" t="s">
        <v>3785</v>
      </c>
      <c r="G440" t="s">
        <v>74</v>
      </c>
      <c r="H440" t="s">
        <v>74</v>
      </c>
      <c r="I440" t="s">
        <v>3786</v>
      </c>
      <c r="J440" t="s">
        <v>3787</v>
      </c>
      <c r="K440" t="s">
        <v>74</v>
      </c>
      <c r="L440" t="s">
        <v>74</v>
      </c>
      <c r="M440" t="s">
        <v>77</v>
      </c>
      <c r="N440" t="s">
        <v>414</v>
      </c>
      <c r="O440" t="s">
        <v>74</v>
      </c>
      <c r="P440" t="s">
        <v>74</v>
      </c>
      <c r="Q440" t="s">
        <v>74</v>
      </c>
      <c r="R440" t="s">
        <v>74</v>
      </c>
      <c r="S440" t="s">
        <v>74</v>
      </c>
      <c r="T440" t="s">
        <v>74</v>
      </c>
      <c r="U440" t="s">
        <v>74</v>
      </c>
      <c r="V440" t="s">
        <v>74</v>
      </c>
      <c r="W440" t="s">
        <v>74</v>
      </c>
      <c r="X440" t="s">
        <v>74</v>
      </c>
      <c r="Y440" t="s">
        <v>3788</v>
      </c>
      <c r="Z440" t="s">
        <v>74</v>
      </c>
      <c r="AA440" t="s">
        <v>74</v>
      </c>
      <c r="AB440" t="s">
        <v>74</v>
      </c>
      <c r="AC440" t="s">
        <v>74</v>
      </c>
      <c r="AD440" t="s">
        <v>74</v>
      </c>
      <c r="AE440" t="s">
        <v>74</v>
      </c>
      <c r="AF440" t="s">
        <v>74</v>
      </c>
      <c r="AG440">
        <v>22</v>
      </c>
      <c r="AH440">
        <v>35</v>
      </c>
      <c r="AI440">
        <v>36</v>
      </c>
      <c r="AJ440">
        <v>0</v>
      </c>
      <c r="AK440">
        <v>5</v>
      </c>
      <c r="AL440" t="s">
        <v>3789</v>
      </c>
      <c r="AM440" t="s">
        <v>298</v>
      </c>
      <c r="AN440" t="s">
        <v>3790</v>
      </c>
      <c r="AO440" t="s">
        <v>3791</v>
      </c>
      <c r="AP440" t="s">
        <v>74</v>
      </c>
      <c r="AQ440" t="s">
        <v>74</v>
      </c>
      <c r="AR440" t="s">
        <v>3787</v>
      </c>
      <c r="AS440" t="s">
        <v>3792</v>
      </c>
      <c r="AT440" t="s">
        <v>3779</v>
      </c>
      <c r="AU440">
        <v>1989</v>
      </c>
      <c r="AV440">
        <v>91</v>
      </c>
      <c r="AW440">
        <v>3</v>
      </c>
      <c r="AX440" t="s">
        <v>74</v>
      </c>
      <c r="AY440" t="s">
        <v>74</v>
      </c>
      <c r="AZ440" t="s">
        <v>74</v>
      </c>
      <c r="BA440" t="s">
        <v>74</v>
      </c>
      <c r="BB440">
        <v>732</v>
      </c>
      <c r="BC440">
        <v>735</v>
      </c>
      <c r="BD440" t="s">
        <v>74</v>
      </c>
      <c r="BE440" t="s">
        <v>3793</v>
      </c>
      <c r="BF440" t="str">
        <f>HYPERLINK("http://dx.doi.org/10.2307/1368131","http://dx.doi.org/10.2307/1368131")</f>
        <v>http://dx.doi.org/10.2307/1368131</v>
      </c>
      <c r="BG440" t="s">
        <v>74</v>
      </c>
      <c r="BH440" t="s">
        <v>74</v>
      </c>
      <c r="BI440">
        <v>4</v>
      </c>
      <c r="BJ440" t="s">
        <v>1435</v>
      </c>
      <c r="BK440" t="s">
        <v>92</v>
      </c>
      <c r="BL440" t="s">
        <v>423</v>
      </c>
      <c r="BM440" t="s">
        <v>3794</v>
      </c>
      <c r="BN440" t="s">
        <v>74</v>
      </c>
      <c r="BO440" t="s">
        <v>74</v>
      </c>
      <c r="BP440" t="s">
        <v>74</v>
      </c>
      <c r="BQ440" t="s">
        <v>74</v>
      </c>
      <c r="BR440" t="s">
        <v>95</v>
      </c>
      <c r="BS440" t="s">
        <v>3795</v>
      </c>
      <c r="BT440" t="str">
        <f>HYPERLINK("https%3A%2F%2Fwww.webofscience.com%2Fwos%2Fwoscc%2Ffull-record%2FWOS:A1989AM01400029","View Full Record in Web of Science")</f>
        <v>View Full Record in Web of Science</v>
      </c>
    </row>
    <row r="441" spans="1:72" x14ac:dyDescent="0.15">
      <c r="A441" t="s">
        <v>72</v>
      </c>
      <c r="B441" t="s">
        <v>3796</v>
      </c>
      <c r="C441" t="s">
        <v>74</v>
      </c>
      <c r="D441" t="s">
        <v>74</v>
      </c>
      <c r="E441" t="s">
        <v>74</v>
      </c>
      <c r="F441" t="s">
        <v>3796</v>
      </c>
      <c r="G441" t="s">
        <v>74</v>
      </c>
      <c r="H441" t="s">
        <v>74</v>
      </c>
      <c r="I441" t="s">
        <v>3797</v>
      </c>
      <c r="J441" t="s">
        <v>2968</v>
      </c>
      <c r="K441" t="s">
        <v>74</v>
      </c>
      <c r="L441" t="s">
        <v>74</v>
      </c>
      <c r="M441" t="s">
        <v>77</v>
      </c>
      <c r="N441" t="s">
        <v>78</v>
      </c>
      <c r="O441" t="s">
        <v>74</v>
      </c>
      <c r="P441" t="s">
        <v>74</v>
      </c>
      <c r="Q441" t="s">
        <v>74</v>
      </c>
      <c r="R441" t="s">
        <v>74</v>
      </c>
      <c r="S441" t="s">
        <v>74</v>
      </c>
      <c r="T441" t="s">
        <v>74</v>
      </c>
      <c r="U441" t="s">
        <v>74</v>
      </c>
      <c r="V441" t="s">
        <v>74</v>
      </c>
      <c r="W441" t="s">
        <v>3798</v>
      </c>
      <c r="X441" t="s">
        <v>74</v>
      </c>
      <c r="Y441" t="s">
        <v>3799</v>
      </c>
      <c r="Z441" t="s">
        <v>74</v>
      </c>
      <c r="AA441" t="s">
        <v>74</v>
      </c>
      <c r="AB441" t="s">
        <v>3800</v>
      </c>
      <c r="AC441" t="s">
        <v>74</v>
      </c>
      <c r="AD441" t="s">
        <v>74</v>
      </c>
      <c r="AE441" t="s">
        <v>74</v>
      </c>
      <c r="AF441" t="s">
        <v>74</v>
      </c>
      <c r="AG441">
        <v>18</v>
      </c>
      <c r="AH441">
        <v>42</v>
      </c>
      <c r="AI441">
        <v>59</v>
      </c>
      <c r="AJ441">
        <v>0</v>
      </c>
      <c r="AK441">
        <v>6</v>
      </c>
      <c r="AL441" t="s">
        <v>511</v>
      </c>
      <c r="AM441" t="s">
        <v>209</v>
      </c>
      <c r="AN441" t="s">
        <v>512</v>
      </c>
      <c r="AO441" t="s">
        <v>2970</v>
      </c>
      <c r="AP441" t="s">
        <v>74</v>
      </c>
      <c r="AQ441" t="s">
        <v>74</v>
      </c>
      <c r="AR441" t="s">
        <v>2971</v>
      </c>
      <c r="AS441" t="s">
        <v>74</v>
      </c>
      <c r="AT441" t="s">
        <v>3779</v>
      </c>
      <c r="AU441">
        <v>1989</v>
      </c>
      <c r="AV441">
        <v>36</v>
      </c>
      <c r="AW441">
        <v>8</v>
      </c>
      <c r="AX441" t="s">
        <v>74</v>
      </c>
      <c r="AY441" t="s">
        <v>74</v>
      </c>
      <c r="AZ441" t="s">
        <v>74</v>
      </c>
      <c r="BA441" t="s">
        <v>74</v>
      </c>
      <c r="BB441">
        <v>1255</v>
      </c>
      <c r="BC441">
        <v>1266</v>
      </c>
      <c r="BD441" t="s">
        <v>74</v>
      </c>
      <c r="BE441" t="s">
        <v>3801</v>
      </c>
      <c r="BF441" t="str">
        <f>HYPERLINK("http://dx.doi.org/10.1016/0198-0149(89)90104-0","http://dx.doi.org/10.1016/0198-0149(89)90104-0")</f>
        <v>http://dx.doi.org/10.1016/0198-0149(89)90104-0</v>
      </c>
      <c r="BG441" t="s">
        <v>74</v>
      </c>
      <c r="BH441" t="s">
        <v>74</v>
      </c>
      <c r="BI441">
        <v>12</v>
      </c>
      <c r="BJ441" t="s">
        <v>196</v>
      </c>
      <c r="BK441" t="s">
        <v>92</v>
      </c>
      <c r="BL441" t="s">
        <v>196</v>
      </c>
      <c r="BM441" t="s">
        <v>3802</v>
      </c>
      <c r="BN441" t="s">
        <v>74</v>
      </c>
      <c r="BO441" t="s">
        <v>74</v>
      </c>
      <c r="BP441" t="s">
        <v>74</v>
      </c>
      <c r="BQ441" t="s">
        <v>74</v>
      </c>
      <c r="BR441" t="s">
        <v>95</v>
      </c>
      <c r="BS441" t="s">
        <v>3803</v>
      </c>
      <c r="BT441" t="str">
        <f>HYPERLINK("https%3A%2F%2Fwww.webofscience.com%2Fwos%2Fwoscc%2Ffull-record%2FWOS:A1989AW87100009","View Full Record in Web of Science")</f>
        <v>View Full Record in Web of Science</v>
      </c>
    </row>
    <row r="442" spans="1:72" x14ac:dyDescent="0.15">
      <c r="A442" t="s">
        <v>72</v>
      </c>
      <c r="B442" t="s">
        <v>3804</v>
      </c>
      <c r="C442" t="s">
        <v>74</v>
      </c>
      <c r="D442" t="s">
        <v>74</v>
      </c>
      <c r="E442" t="s">
        <v>74</v>
      </c>
      <c r="F442" t="s">
        <v>3804</v>
      </c>
      <c r="G442" t="s">
        <v>74</v>
      </c>
      <c r="H442" t="s">
        <v>74</v>
      </c>
      <c r="I442" t="s">
        <v>3805</v>
      </c>
      <c r="J442" t="s">
        <v>1095</v>
      </c>
      <c r="K442" t="s">
        <v>74</v>
      </c>
      <c r="L442" t="s">
        <v>74</v>
      </c>
      <c r="M442" t="s">
        <v>77</v>
      </c>
      <c r="N442" t="s">
        <v>78</v>
      </c>
      <c r="O442" t="s">
        <v>74</v>
      </c>
      <c r="P442" t="s">
        <v>74</v>
      </c>
      <c r="Q442" t="s">
        <v>74</v>
      </c>
      <c r="R442" t="s">
        <v>74</v>
      </c>
      <c r="S442" t="s">
        <v>74</v>
      </c>
      <c r="T442" t="s">
        <v>74</v>
      </c>
      <c r="U442" t="s">
        <v>74</v>
      </c>
      <c r="V442" t="s">
        <v>74</v>
      </c>
      <c r="W442" t="s">
        <v>74</v>
      </c>
      <c r="X442" t="s">
        <v>74</v>
      </c>
      <c r="Y442" t="s">
        <v>3806</v>
      </c>
      <c r="Z442" t="s">
        <v>74</v>
      </c>
      <c r="AA442" t="s">
        <v>3807</v>
      </c>
      <c r="AB442" t="s">
        <v>3808</v>
      </c>
      <c r="AC442" t="s">
        <v>74</v>
      </c>
      <c r="AD442" t="s">
        <v>74</v>
      </c>
      <c r="AE442" t="s">
        <v>74</v>
      </c>
      <c r="AF442" t="s">
        <v>74</v>
      </c>
      <c r="AG442">
        <v>9</v>
      </c>
      <c r="AH442">
        <v>17</v>
      </c>
      <c r="AI442">
        <v>20</v>
      </c>
      <c r="AJ442">
        <v>0</v>
      </c>
      <c r="AK442">
        <v>2</v>
      </c>
      <c r="AL442" t="s">
        <v>267</v>
      </c>
      <c r="AM442" t="s">
        <v>268</v>
      </c>
      <c r="AN442" t="s">
        <v>269</v>
      </c>
      <c r="AO442" t="s">
        <v>1100</v>
      </c>
      <c r="AP442" t="s">
        <v>74</v>
      </c>
      <c r="AQ442" t="s">
        <v>74</v>
      </c>
      <c r="AR442" t="s">
        <v>1101</v>
      </c>
      <c r="AS442" t="s">
        <v>1102</v>
      </c>
      <c r="AT442" t="s">
        <v>3779</v>
      </c>
      <c r="AU442">
        <v>1989</v>
      </c>
      <c r="AV442">
        <v>60</v>
      </c>
      <c r="AW442">
        <v>3</v>
      </c>
      <c r="AX442" t="s">
        <v>74</v>
      </c>
      <c r="AY442" t="s">
        <v>74</v>
      </c>
      <c r="AZ442" t="s">
        <v>74</v>
      </c>
      <c r="BA442" t="s">
        <v>74</v>
      </c>
      <c r="BB442">
        <v>279</v>
      </c>
      <c r="BC442">
        <v>282</v>
      </c>
      <c r="BD442" t="s">
        <v>74</v>
      </c>
      <c r="BE442" t="s">
        <v>74</v>
      </c>
      <c r="BF442" t="s">
        <v>74</v>
      </c>
      <c r="BG442" t="s">
        <v>74</v>
      </c>
      <c r="BH442" t="s">
        <v>74</v>
      </c>
      <c r="BI442">
        <v>4</v>
      </c>
      <c r="BJ442" t="s">
        <v>1105</v>
      </c>
      <c r="BK442" t="s">
        <v>92</v>
      </c>
      <c r="BL442" t="s">
        <v>1105</v>
      </c>
      <c r="BM442" t="s">
        <v>3809</v>
      </c>
      <c r="BN442" t="s">
        <v>74</v>
      </c>
      <c r="BO442" t="s">
        <v>74</v>
      </c>
      <c r="BP442" t="s">
        <v>74</v>
      </c>
      <c r="BQ442" t="s">
        <v>74</v>
      </c>
      <c r="BR442" t="s">
        <v>95</v>
      </c>
      <c r="BS442" t="s">
        <v>3810</v>
      </c>
      <c r="BT442" t="str">
        <f>HYPERLINK("https%3A%2F%2Fwww.webofscience.com%2Fwos%2Fwoscc%2Ffull-record%2FWOS:A1989AR69400007","View Full Record in Web of Science")</f>
        <v>View Full Record in Web of Science</v>
      </c>
    </row>
    <row r="443" spans="1:72" x14ac:dyDescent="0.15">
      <c r="A443" t="s">
        <v>72</v>
      </c>
      <c r="B443" t="s">
        <v>3811</v>
      </c>
      <c r="C443" t="s">
        <v>74</v>
      </c>
      <c r="D443" t="s">
        <v>74</v>
      </c>
      <c r="E443" t="s">
        <v>74</v>
      </c>
      <c r="F443" t="s">
        <v>3811</v>
      </c>
      <c r="G443" t="s">
        <v>74</v>
      </c>
      <c r="H443" t="s">
        <v>74</v>
      </c>
      <c r="I443" t="s">
        <v>3812</v>
      </c>
      <c r="J443" t="s">
        <v>3813</v>
      </c>
      <c r="K443" t="s">
        <v>74</v>
      </c>
      <c r="L443" t="s">
        <v>74</v>
      </c>
      <c r="M443" t="s">
        <v>77</v>
      </c>
      <c r="N443" t="s">
        <v>78</v>
      </c>
      <c r="O443" t="s">
        <v>74</v>
      </c>
      <c r="P443" t="s">
        <v>74</v>
      </c>
      <c r="Q443" t="s">
        <v>74</v>
      </c>
      <c r="R443" t="s">
        <v>74</v>
      </c>
      <c r="S443" t="s">
        <v>74</v>
      </c>
      <c r="T443" t="s">
        <v>74</v>
      </c>
      <c r="U443" t="s">
        <v>74</v>
      </c>
      <c r="V443" t="s">
        <v>74</v>
      </c>
      <c r="W443" t="s">
        <v>74</v>
      </c>
      <c r="X443" t="s">
        <v>74</v>
      </c>
      <c r="Y443" t="s">
        <v>3814</v>
      </c>
      <c r="Z443" t="s">
        <v>74</v>
      </c>
      <c r="AA443" t="s">
        <v>74</v>
      </c>
      <c r="AB443" t="s">
        <v>74</v>
      </c>
      <c r="AC443" t="s">
        <v>74</v>
      </c>
      <c r="AD443" t="s">
        <v>74</v>
      </c>
      <c r="AE443" t="s">
        <v>74</v>
      </c>
      <c r="AF443" t="s">
        <v>74</v>
      </c>
      <c r="AG443">
        <v>31</v>
      </c>
      <c r="AH443">
        <v>56</v>
      </c>
      <c r="AI443">
        <v>57</v>
      </c>
      <c r="AJ443">
        <v>0</v>
      </c>
      <c r="AK443">
        <v>3</v>
      </c>
      <c r="AL443" t="s">
        <v>511</v>
      </c>
      <c r="AM443" t="s">
        <v>209</v>
      </c>
      <c r="AN443" t="s">
        <v>892</v>
      </c>
      <c r="AO443" t="s">
        <v>3815</v>
      </c>
      <c r="AP443" t="s">
        <v>3816</v>
      </c>
      <c r="AQ443" t="s">
        <v>74</v>
      </c>
      <c r="AR443" t="s">
        <v>3817</v>
      </c>
      <c r="AS443" t="s">
        <v>3818</v>
      </c>
      <c r="AT443" t="s">
        <v>3779</v>
      </c>
      <c r="AU443">
        <v>1989</v>
      </c>
      <c r="AV443">
        <v>53</v>
      </c>
      <c r="AW443">
        <v>8</v>
      </c>
      <c r="AX443" t="s">
        <v>74</v>
      </c>
      <c r="AY443" t="s">
        <v>74</v>
      </c>
      <c r="AZ443" t="s">
        <v>74</v>
      </c>
      <c r="BA443" t="s">
        <v>74</v>
      </c>
      <c r="BB443">
        <v>2095</v>
      </c>
      <c r="BC443">
        <v>2100</v>
      </c>
      <c r="BD443" t="s">
        <v>74</v>
      </c>
      <c r="BE443" t="s">
        <v>3819</v>
      </c>
      <c r="BF443" t="str">
        <f>HYPERLINK("http://dx.doi.org/10.1016/0016-7037(89)90327-X","http://dx.doi.org/10.1016/0016-7037(89)90327-X")</f>
        <v>http://dx.doi.org/10.1016/0016-7037(89)90327-X</v>
      </c>
      <c r="BG443" t="s">
        <v>74</v>
      </c>
      <c r="BH443" t="s">
        <v>74</v>
      </c>
      <c r="BI443">
        <v>6</v>
      </c>
      <c r="BJ443" t="s">
        <v>288</v>
      </c>
      <c r="BK443" t="s">
        <v>92</v>
      </c>
      <c r="BL443" t="s">
        <v>288</v>
      </c>
      <c r="BM443" t="s">
        <v>3820</v>
      </c>
      <c r="BN443" t="s">
        <v>74</v>
      </c>
      <c r="BO443" t="s">
        <v>74</v>
      </c>
      <c r="BP443" t="s">
        <v>74</v>
      </c>
      <c r="BQ443" t="s">
        <v>74</v>
      </c>
      <c r="BR443" t="s">
        <v>95</v>
      </c>
      <c r="BS443" t="s">
        <v>3821</v>
      </c>
      <c r="BT443" t="str">
        <f>HYPERLINK("https%3A%2F%2Fwww.webofscience.com%2Fwos%2Fwoscc%2Ffull-record%2FWOS:A1989AM90800035","View Full Record in Web of Science")</f>
        <v>View Full Record in Web of Science</v>
      </c>
    </row>
    <row r="444" spans="1:72" x14ac:dyDescent="0.15">
      <c r="A444" t="s">
        <v>72</v>
      </c>
      <c r="B444" t="s">
        <v>3822</v>
      </c>
      <c r="C444" t="s">
        <v>74</v>
      </c>
      <c r="D444" t="s">
        <v>74</v>
      </c>
      <c r="E444" t="s">
        <v>74</v>
      </c>
      <c r="F444" t="s">
        <v>3822</v>
      </c>
      <c r="G444" t="s">
        <v>74</v>
      </c>
      <c r="H444" t="s">
        <v>74</v>
      </c>
      <c r="I444" t="s">
        <v>3823</v>
      </c>
      <c r="J444" t="s">
        <v>1369</v>
      </c>
      <c r="K444" t="s">
        <v>74</v>
      </c>
      <c r="L444" t="s">
        <v>74</v>
      </c>
      <c r="M444" t="s">
        <v>77</v>
      </c>
      <c r="N444" t="s">
        <v>78</v>
      </c>
      <c r="O444" t="s">
        <v>74</v>
      </c>
      <c r="P444" t="s">
        <v>74</v>
      </c>
      <c r="Q444" t="s">
        <v>74</v>
      </c>
      <c r="R444" t="s">
        <v>74</v>
      </c>
      <c r="S444" t="s">
        <v>74</v>
      </c>
      <c r="T444" t="s">
        <v>74</v>
      </c>
      <c r="U444" t="s">
        <v>74</v>
      </c>
      <c r="V444" t="s">
        <v>74</v>
      </c>
      <c r="W444" t="s">
        <v>74</v>
      </c>
      <c r="X444" t="s">
        <v>74</v>
      </c>
      <c r="Y444" t="s">
        <v>3824</v>
      </c>
      <c r="Z444" t="s">
        <v>74</v>
      </c>
      <c r="AA444" t="s">
        <v>74</v>
      </c>
      <c r="AB444" t="s">
        <v>3825</v>
      </c>
      <c r="AC444" t="s">
        <v>74</v>
      </c>
      <c r="AD444" t="s">
        <v>74</v>
      </c>
      <c r="AE444" t="s">
        <v>74</v>
      </c>
      <c r="AF444" t="s">
        <v>74</v>
      </c>
      <c r="AG444">
        <v>31</v>
      </c>
      <c r="AH444">
        <v>89</v>
      </c>
      <c r="AI444">
        <v>96</v>
      </c>
      <c r="AJ444">
        <v>0</v>
      </c>
      <c r="AK444">
        <v>7</v>
      </c>
      <c r="AL444" t="s">
        <v>1375</v>
      </c>
      <c r="AM444" t="s">
        <v>383</v>
      </c>
      <c r="AN444" t="s">
        <v>1376</v>
      </c>
      <c r="AO444" t="s">
        <v>1377</v>
      </c>
      <c r="AP444" t="s">
        <v>74</v>
      </c>
      <c r="AQ444" t="s">
        <v>74</v>
      </c>
      <c r="AR444" t="s">
        <v>1369</v>
      </c>
      <c r="AS444" t="s">
        <v>93</v>
      </c>
      <c r="AT444" t="s">
        <v>3779</v>
      </c>
      <c r="AU444">
        <v>1989</v>
      </c>
      <c r="AV444">
        <v>17</v>
      </c>
      <c r="AW444">
        <v>8</v>
      </c>
      <c r="AX444" t="s">
        <v>74</v>
      </c>
      <c r="AY444" t="s">
        <v>74</v>
      </c>
      <c r="AZ444" t="s">
        <v>74</v>
      </c>
      <c r="BA444" t="s">
        <v>74</v>
      </c>
      <c r="BB444">
        <v>731</v>
      </c>
      <c r="BC444">
        <v>734</v>
      </c>
      <c r="BD444" t="s">
        <v>74</v>
      </c>
      <c r="BE444" t="s">
        <v>3826</v>
      </c>
      <c r="BF444" t="str">
        <f>HYPERLINK("http://dx.doi.org/10.1130/0091-7613(1989)017&lt;0731:SSOTAP&gt;2.3.CO;2","http://dx.doi.org/10.1130/0091-7613(1989)017&lt;0731:SSOTAP&gt;2.3.CO;2")</f>
        <v>http://dx.doi.org/10.1130/0091-7613(1989)017&lt;0731:SSOTAP&gt;2.3.CO;2</v>
      </c>
      <c r="BG444" t="s">
        <v>74</v>
      </c>
      <c r="BH444" t="s">
        <v>74</v>
      </c>
      <c r="BI444">
        <v>4</v>
      </c>
      <c r="BJ444" t="s">
        <v>93</v>
      </c>
      <c r="BK444" t="s">
        <v>92</v>
      </c>
      <c r="BL444" t="s">
        <v>93</v>
      </c>
      <c r="BM444" t="s">
        <v>3827</v>
      </c>
      <c r="BN444" t="s">
        <v>74</v>
      </c>
      <c r="BO444" t="s">
        <v>74</v>
      </c>
      <c r="BP444" t="s">
        <v>74</v>
      </c>
      <c r="BQ444" t="s">
        <v>74</v>
      </c>
      <c r="BR444" t="s">
        <v>95</v>
      </c>
      <c r="BS444" t="s">
        <v>3828</v>
      </c>
      <c r="BT444" t="str">
        <f>HYPERLINK("https%3A%2F%2Fwww.webofscience.com%2Fwos%2Fwoscc%2Ffull-record%2FWOS:A1989AL76700013","View Full Record in Web of Science")</f>
        <v>View Full Record in Web of Science</v>
      </c>
    </row>
    <row r="445" spans="1:72" x14ac:dyDescent="0.15">
      <c r="A445" t="s">
        <v>72</v>
      </c>
      <c r="B445" t="s">
        <v>3829</v>
      </c>
      <c r="C445" t="s">
        <v>74</v>
      </c>
      <c r="D445" t="s">
        <v>74</v>
      </c>
      <c r="E445" t="s">
        <v>74</v>
      </c>
      <c r="F445" t="s">
        <v>3829</v>
      </c>
      <c r="G445" t="s">
        <v>74</v>
      </c>
      <c r="H445" t="s">
        <v>74</v>
      </c>
      <c r="I445" t="s">
        <v>3830</v>
      </c>
      <c r="J445" t="s">
        <v>76</v>
      </c>
      <c r="K445" t="s">
        <v>74</v>
      </c>
      <c r="L445" t="s">
        <v>74</v>
      </c>
      <c r="M445" t="s">
        <v>77</v>
      </c>
      <c r="N445" t="s">
        <v>78</v>
      </c>
      <c r="O445" t="s">
        <v>74</v>
      </c>
      <c r="P445" t="s">
        <v>74</v>
      </c>
      <c r="Q445" t="s">
        <v>74</v>
      </c>
      <c r="R445" t="s">
        <v>74</v>
      </c>
      <c r="S445" t="s">
        <v>74</v>
      </c>
      <c r="T445" t="s">
        <v>74</v>
      </c>
      <c r="U445" t="s">
        <v>74</v>
      </c>
      <c r="V445" t="s">
        <v>74</v>
      </c>
      <c r="W445" t="s">
        <v>74</v>
      </c>
      <c r="X445" t="s">
        <v>74</v>
      </c>
      <c r="Y445" t="s">
        <v>3831</v>
      </c>
      <c r="Z445" t="s">
        <v>74</v>
      </c>
      <c r="AA445" t="s">
        <v>74</v>
      </c>
      <c r="AB445" t="s">
        <v>74</v>
      </c>
      <c r="AC445" t="s">
        <v>74</v>
      </c>
      <c r="AD445" t="s">
        <v>74</v>
      </c>
      <c r="AE445" t="s">
        <v>74</v>
      </c>
      <c r="AF445" t="s">
        <v>74</v>
      </c>
      <c r="AG445">
        <v>14</v>
      </c>
      <c r="AH445">
        <v>10</v>
      </c>
      <c r="AI445">
        <v>10</v>
      </c>
      <c r="AJ445">
        <v>0</v>
      </c>
      <c r="AK445">
        <v>0</v>
      </c>
      <c r="AL445" t="s">
        <v>82</v>
      </c>
      <c r="AM445" t="s">
        <v>83</v>
      </c>
      <c r="AN445" t="s">
        <v>84</v>
      </c>
      <c r="AO445" t="s">
        <v>85</v>
      </c>
      <c r="AP445" t="s">
        <v>74</v>
      </c>
      <c r="AQ445" t="s">
        <v>74</v>
      </c>
      <c r="AR445" t="s">
        <v>86</v>
      </c>
      <c r="AS445" t="s">
        <v>87</v>
      </c>
      <c r="AT445" t="s">
        <v>3779</v>
      </c>
      <c r="AU445">
        <v>1989</v>
      </c>
      <c r="AV445">
        <v>16</v>
      </c>
      <c r="AW445">
        <v>8</v>
      </c>
      <c r="AX445" t="s">
        <v>74</v>
      </c>
      <c r="AY445" t="s">
        <v>74</v>
      </c>
      <c r="AZ445" t="s">
        <v>74</v>
      </c>
      <c r="BA445" t="s">
        <v>74</v>
      </c>
      <c r="BB445">
        <v>871</v>
      </c>
      <c r="BC445">
        <v>874</v>
      </c>
      <c r="BD445" t="s">
        <v>74</v>
      </c>
      <c r="BE445" t="s">
        <v>3832</v>
      </c>
      <c r="BF445" t="str">
        <f>HYPERLINK("http://dx.doi.org/10.1029/GL016i008p00871","http://dx.doi.org/10.1029/GL016i008p00871")</f>
        <v>http://dx.doi.org/10.1029/GL016i008p00871</v>
      </c>
      <c r="BG445" t="s">
        <v>74</v>
      </c>
      <c r="BH445" t="s">
        <v>74</v>
      </c>
      <c r="BI445">
        <v>4</v>
      </c>
      <c r="BJ445" t="s">
        <v>91</v>
      </c>
      <c r="BK445" t="s">
        <v>92</v>
      </c>
      <c r="BL445" t="s">
        <v>93</v>
      </c>
      <c r="BM445" t="s">
        <v>3833</v>
      </c>
      <c r="BN445" t="s">
        <v>74</v>
      </c>
      <c r="BO445" t="s">
        <v>74</v>
      </c>
      <c r="BP445" t="s">
        <v>74</v>
      </c>
      <c r="BQ445" t="s">
        <v>74</v>
      </c>
      <c r="BR445" t="s">
        <v>95</v>
      </c>
      <c r="BS445" t="s">
        <v>3834</v>
      </c>
      <c r="BT445" t="str">
        <f>HYPERLINK("https%3A%2F%2Fwww.webofscience.com%2Fwos%2Fwoscc%2Ffull-record%2FWOS:A1989AK10200025","View Full Record in Web of Science")</f>
        <v>View Full Record in Web of Science</v>
      </c>
    </row>
    <row r="446" spans="1:72" x14ac:dyDescent="0.15">
      <c r="A446" t="s">
        <v>72</v>
      </c>
      <c r="B446" t="s">
        <v>3835</v>
      </c>
      <c r="C446" t="s">
        <v>74</v>
      </c>
      <c r="D446" t="s">
        <v>74</v>
      </c>
      <c r="E446" t="s">
        <v>74</v>
      </c>
      <c r="F446" t="s">
        <v>3835</v>
      </c>
      <c r="G446" t="s">
        <v>74</v>
      </c>
      <c r="H446" t="s">
        <v>74</v>
      </c>
      <c r="I446" t="s">
        <v>3836</v>
      </c>
      <c r="J446" t="s">
        <v>3837</v>
      </c>
      <c r="K446" t="s">
        <v>74</v>
      </c>
      <c r="L446" t="s">
        <v>74</v>
      </c>
      <c r="M446" t="s">
        <v>77</v>
      </c>
      <c r="N446" t="s">
        <v>78</v>
      </c>
      <c r="O446" t="s">
        <v>74</v>
      </c>
      <c r="P446" t="s">
        <v>74</v>
      </c>
      <c r="Q446" t="s">
        <v>74</v>
      </c>
      <c r="R446" t="s">
        <v>74</v>
      </c>
      <c r="S446" t="s">
        <v>74</v>
      </c>
      <c r="T446" t="s">
        <v>74</v>
      </c>
      <c r="U446" t="s">
        <v>74</v>
      </c>
      <c r="V446" t="s">
        <v>74</v>
      </c>
      <c r="W446" t="s">
        <v>3838</v>
      </c>
      <c r="X446" t="s">
        <v>2250</v>
      </c>
      <c r="Y446" t="s">
        <v>3839</v>
      </c>
      <c r="Z446" t="s">
        <v>74</v>
      </c>
      <c r="AA446" t="s">
        <v>3840</v>
      </c>
      <c r="AB446" t="s">
        <v>3841</v>
      </c>
      <c r="AC446" t="s">
        <v>74</v>
      </c>
      <c r="AD446" t="s">
        <v>74</v>
      </c>
      <c r="AE446" t="s">
        <v>74</v>
      </c>
      <c r="AF446" t="s">
        <v>74</v>
      </c>
      <c r="AG446">
        <v>44</v>
      </c>
      <c r="AH446">
        <v>125</v>
      </c>
      <c r="AI446">
        <v>136</v>
      </c>
      <c r="AJ446">
        <v>0</v>
      </c>
      <c r="AK446">
        <v>27</v>
      </c>
      <c r="AL446" t="s">
        <v>227</v>
      </c>
      <c r="AM446" t="s">
        <v>209</v>
      </c>
      <c r="AN446" t="s">
        <v>228</v>
      </c>
      <c r="AO446" t="s">
        <v>3842</v>
      </c>
      <c r="AP446" t="s">
        <v>74</v>
      </c>
      <c r="AQ446" t="s">
        <v>74</v>
      </c>
      <c r="AR446" t="s">
        <v>3843</v>
      </c>
      <c r="AS446" t="s">
        <v>3844</v>
      </c>
      <c r="AT446" t="s">
        <v>3779</v>
      </c>
      <c r="AU446">
        <v>1989</v>
      </c>
      <c r="AV446">
        <v>26</v>
      </c>
      <c r="AW446">
        <v>2</v>
      </c>
      <c r="AX446" t="s">
        <v>74</v>
      </c>
      <c r="AY446" t="s">
        <v>74</v>
      </c>
      <c r="AZ446" t="s">
        <v>74</v>
      </c>
      <c r="BA446" t="s">
        <v>74</v>
      </c>
      <c r="BB446">
        <v>521</v>
      </c>
      <c r="BC446">
        <v>535</v>
      </c>
      <c r="BD446" t="s">
        <v>74</v>
      </c>
      <c r="BE446" t="s">
        <v>3845</v>
      </c>
      <c r="BF446" t="str">
        <f>HYPERLINK("http://dx.doi.org/10.2307/2404078","http://dx.doi.org/10.2307/2404078")</f>
        <v>http://dx.doi.org/10.2307/2404078</v>
      </c>
      <c r="BG446" t="s">
        <v>74</v>
      </c>
      <c r="BH446" t="s">
        <v>74</v>
      </c>
      <c r="BI446">
        <v>15</v>
      </c>
      <c r="BJ446" t="s">
        <v>528</v>
      </c>
      <c r="BK446" t="s">
        <v>92</v>
      </c>
      <c r="BL446" t="s">
        <v>529</v>
      </c>
      <c r="BM446" t="s">
        <v>3846</v>
      </c>
      <c r="BN446" t="s">
        <v>74</v>
      </c>
      <c r="BO446" t="s">
        <v>74</v>
      </c>
      <c r="BP446" t="s">
        <v>74</v>
      </c>
      <c r="BQ446" t="s">
        <v>74</v>
      </c>
      <c r="BR446" t="s">
        <v>95</v>
      </c>
      <c r="BS446" t="s">
        <v>3847</v>
      </c>
      <c r="BT446" t="str">
        <f>HYPERLINK("https%3A%2F%2Fwww.webofscience.com%2Fwos%2Fwoscc%2Ffull-record%2FWOS:A1989AK52400012","View Full Record in Web of Science")</f>
        <v>View Full Record in Web of Science</v>
      </c>
    </row>
    <row r="447" spans="1:72" x14ac:dyDescent="0.15">
      <c r="A447" t="s">
        <v>72</v>
      </c>
      <c r="B447" t="s">
        <v>2395</v>
      </c>
      <c r="C447" t="s">
        <v>74</v>
      </c>
      <c r="D447" t="s">
        <v>74</v>
      </c>
      <c r="E447" t="s">
        <v>74</v>
      </c>
      <c r="F447" t="s">
        <v>2395</v>
      </c>
      <c r="G447" t="s">
        <v>74</v>
      </c>
      <c r="H447" t="s">
        <v>74</v>
      </c>
      <c r="I447" t="s">
        <v>3848</v>
      </c>
      <c r="J447" t="s">
        <v>3849</v>
      </c>
      <c r="K447" t="s">
        <v>74</v>
      </c>
      <c r="L447" t="s">
        <v>74</v>
      </c>
      <c r="M447" t="s">
        <v>77</v>
      </c>
      <c r="N447" t="s">
        <v>78</v>
      </c>
      <c r="O447" t="s">
        <v>74</v>
      </c>
      <c r="P447" t="s">
        <v>74</v>
      </c>
      <c r="Q447" t="s">
        <v>74</v>
      </c>
      <c r="R447" t="s">
        <v>74</v>
      </c>
      <c r="S447" t="s">
        <v>74</v>
      </c>
      <c r="T447" t="s">
        <v>74</v>
      </c>
      <c r="U447" t="s">
        <v>74</v>
      </c>
      <c r="V447" t="s">
        <v>74</v>
      </c>
      <c r="W447" t="s">
        <v>74</v>
      </c>
      <c r="X447" t="s">
        <v>74</v>
      </c>
      <c r="Y447" t="s">
        <v>3850</v>
      </c>
      <c r="Z447" t="s">
        <v>74</v>
      </c>
      <c r="AA447" t="s">
        <v>74</v>
      </c>
      <c r="AB447" t="s">
        <v>2398</v>
      </c>
      <c r="AC447" t="s">
        <v>74</v>
      </c>
      <c r="AD447" t="s">
        <v>74</v>
      </c>
      <c r="AE447" t="s">
        <v>74</v>
      </c>
      <c r="AF447" t="s">
        <v>74</v>
      </c>
      <c r="AG447">
        <v>19</v>
      </c>
      <c r="AH447">
        <v>29</v>
      </c>
      <c r="AI447">
        <v>30</v>
      </c>
      <c r="AJ447">
        <v>0</v>
      </c>
      <c r="AK447">
        <v>1</v>
      </c>
      <c r="AL447" t="s">
        <v>208</v>
      </c>
      <c r="AM447" t="s">
        <v>209</v>
      </c>
      <c r="AN447" t="s">
        <v>210</v>
      </c>
      <c r="AO447" t="s">
        <v>3851</v>
      </c>
      <c r="AP447" t="s">
        <v>74</v>
      </c>
      <c r="AQ447" t="s">
        <v>74</v>
      </c>
      <c r="AR447" t="s">
        <v>3852</v>
      </c>
      <c r="AS447" t="s">
        <v>3853</v>
      </c>
      <c r="AT447" t="s">
        <v>3779</v>
      </c>
      <c r="AU447">
        <v>1989</v>
      </c>
      <c r="AV447">
        <v>55</v>
      </c>
      <c r="AW447" t="s">
        <v>74</v>
      </c>
      <c r="AX447">
        <v>3</v>
      </c>
      <c r="AY447" t="s">
        <v>74</v>
      </c>
      <c r="AZ447" t="s">
        <v>74</v>
      </c>
      <c r="BA447" t="s">
        <v>74</v>
      </c>
      <c r="BB447">
        <v>343</v>
      </c>
      <c r="BC447">
        <v>364</v>
      </c>
      <c r="BD447" t="s">
        <v>74</v>
      </c>
      <c r="BE447" t="s">
        <v>3854</v>
      </c>
      <c r="BF447" t="str">
        <f>HYPERLINK("http://dx.doi.org/10.1093/mollus/55.3.343","http://dx.doi.org/10.1093/mollus/55.3.343")</f>
        <v>http://dx.doi.org/10.1093/mollus/55.3.343</v>
      </c>
      <c r="BG447" t="s">
        <v>74</v>
      </c>
      <c r="BH447" t="s">
        <v>74</v>
      </c>
      <c r="BI447">
        <v>22</v>
      </c>
      <c r="BJ447" t="s">
        <v>3855</v>
      </c>
      <c r="BK447" t="s">
        <v>92</v>
      </c>
      <c r="BL447" t="s">
        <v>3855</v>
      </c>
      <c r="BM447" t="s">
        <v>3856</v>
      </c>
      <c r="BN447" t="s">
        <v>74</v>
      </c>
      <c r="BO447" t="s">
        <v>74</v>
      </c>
      <c r="BP447" t="s">
        <v>74</v>
      </c>
      <c r="BQ447" t="s">
        <v>74</v>
      </c>
      <c r="BR447" t="s">
        <v>95</v>
      </c>
      <c r="BS447" t="s">
        <v>3857</v>
      </c>
      <c r="BT447" t="str">
        <f>HYPERLINK("https%3A%2F%2Fwww.webofscience.com%2Fwos%2Fwoscc%2Ffull-record%2FWOS:A1989AP78400004","View Full Record in Web of Science")</f>
        <v>View Full Record in Web of Science</v>
      </c>
    </row>
    <row r="448" spans="1:72" x14ac:dyDescent="0.15">
      <c r="A448" t="s">
        <v>72</v>
      </c>
      <c r="B448" t="s">
        <v>3858</v>
      </c>
      <c r="C448" t="s">
        <v>74</v>
      </c>
      <c r="D448" t="s">
        <v>74</v>
      </c>
      <c r="E448" t="s">
        <v>74</v>
      </c>
      <c r="F448" t="s">
        <v>3858</v>
      </c>
      <c r="G448" t="s">
        <v>74</v>
      </c>
      <c r="H448" t="s">
        <v>74</v>
      </c>
      <c r="I448" t="s">
        <v>3859</v>
      </c>
      <c r="J448" t="s">
        <v>505</v>
      </c>
      <c r="K448" t="s">
        <v>74</v>
      </c>
      <c r="L448" t="s">
        <v>74</v>
      </c>
      <c r="M448" t="s">
        <v>77</v>
      </c>
      <c r="N448" t="s">
        <v>78</v>
      </c>
      <c r="O448" t="s">
        <v>74</v>
      </c>
      <c r="P448" t="s">
        <v>74</v>
      </c>
      <c r="Q448" t="s">
        <v>74</v>
      </c>
      <c r="R448" t="s">
        <v>74</v>
      </c>
      <c r="S448" t="s">
        <v>74</v>
      </c>
      <c r="T448" t="s">
        <v>74</v>
      </c>
      <c r="U448" t="s">
        <v>74</v>
      </c>
      <c r="V448" t="s">
        <v>74</v>
      </c>
      <c r="W448" t="s">
        <v>74</v>
      </c>
      <c r="X448" t="s">
        <v>74</v>
      </c>
      <c r="Y448" t="s">
        <v>3860</v>
      </c>
      <c r="Z448" t="s">
        <v>74</v>
      </c>
      <c r="AA448" t="s">
        <v>74</v>
      </c>
      <c r="AB448" t="s">
        <v>74</v>
      </c>
      <c r="AC448" t="s">
        <v>74</v>
      </c>
      <c r="AD448" t="s">
        <v>74</v>
      </c>
      <c r="AE448" t="s">
        <v>74</v>
      </c>
      <c r="AF448" t="s">
        <v>74</v>
      </c>
      <c r="AG448">
        <v>31</v>
      </c>
      <c r="AH448">
        <v>10</v>
      </c>
      <c r="AI448">
        <v>10</v>
      </c>
      <c r="AJ448">
        <v>0</v>
      </c>
      <c r="AK448">
        <v>0</v>
      </c>
      <c r="AL448" t="s">
        <v>511</v>
      </c>
      <c r="AM448" t="s">
        <v>209</v>
      </c>
      <c r="AN448" t="s">
        <v>512</v>
      </c>
      <c r="AO448" t="s">
        <v>513</v>
      </c>
      <c r="AP448" t="s">
        <v>74</v>
      </c>
      <c r="AQ448" t="s">
        <v>74</v>
      </c>
      <c r="AR448" t="s">
        <v>514</v>
      </c>
      <c r="AS448" t="s">
        <v>515</v>
      </c>
      <c r="AT448" t="s">
        <v>3779</v>
      </c>
      <c r="AU448">
        <v>1989</v>
      </c>
      <c r="AV448">
        <v>37</v>
      </c>
      <c r="AW448">
        <v>8</v>
      </c>
      <c r="AX448" t="s">
        <v>74</v>
      </c>
      <c r="AY448" t="s">
        <v>74</v>
      </c>
      <c r="AZ448" t="s">
        <v>74</v>
      </c>
      <c r="BA448" t="s">
        <v>74</v>
      </c>
      <c r="BB448">
        <v>889</v>
      </c>
      <c r="BC448">
        <v>897</v>
      </c>
      <c r="BD448" t="s">
        <v>74</v>
      </c>
      <c r="BE448" t="s">
        <v>3861</v>
      </c>
      <c r="BF448" t="str">
        <f>HYPERLINK("http://dx.doi.org/10.1016/0032-0633(89)90045-7","http://dx.doi.org/10.1016/0032-0633(89)90045-7")</f>
        <v>http://dx.doi.org/10.1016/0032-0633(89)90045-7</v>
      </c>
      <c r="BG448" t="s">
        <v>74</v>
      </c>
      <c r="BH448" t="s">
        <v>74</v>
      </c>
      <c r="BI448">
        <v>9</v>
      </c>
      <c r="BJ448" t="s">
        <v>315</v>
      </c>
      <c r="BK448" t="s">
        <v>92</v>
      </c>
      <c r="BL448" t="s">
        <v>315</v>
      </c>
      <c r="BM448" t="s">
        <v>3862</v>
      </c>
      <c r="BN448" t="s">
        <v>74</v>
      </c>
      <c r="BO448" t="s">
        <v>74</v>
      </c>
      <c r="BP448" t="s">
        <v>74</v>
      </c>
      <c r="BQ448" t="s">
        <v>74</v>
      </c>
      <c r="BR448" t="s">
        <v>95</v>
      </c>
      <c r="BS448" t="s">
        <v>3863</v>
      </c>
      <c r="BT448" t="str">
        <f>HYPERLINK("https%3A%2F%2Fwww.webofscience.com%2Fwos%2Fwoscc%2Ffull-record%2FWOS:A1989AN64900001","View Full Record in Web of Science")</f>
        <v>View Full Record in Web of Science</v>
      </c>
    </row>
    <row r="449" spans="1:72" x14ac:dyDescent="0.15">
      <c r="A449" t="s">
        <v>72</v>
      </c>
      <c r="B449" t="s">
        <v>3864</v>
      </c>
      <c r="C449" t="s">
        <v>74</v>
      </c>
      <c r="D449" t="s">
        <v>74</v>
      </c>
      <c r="E449" t="s">
        <v>74</v>
      </c>
      <c r="F449" t="s">
        <v>3864</v>
      </c>
      <c r="G449" t="s">
        <v>74</v>
      </c>
      <c r="H449" t="s">
        <v>74</v>
      </c>
      <c r="I449" t="s">
        <v>3865</v>
      </c>
      <c r="J449" t="s">
        <v>505</v>
      </c>
      <c r="K449" t="s">
        <v>74</v>
      </c>
      <c r="L449" t="s">
        <v>74</v>
      </c>
      <c r="M449" t="s">
        <v>77</v>
      </c>
      <c r="N449" t="s">
        <v>78</v>
      </c>
      <c r="O449" t="s">
        <v>74</v>
      </c>
      <c r="P449" t="s">
        <v>74</v>
      </c>
      <c r="Q449" t="s">
        <v>74</v>
      </c>
      <c r="R449" t="s">
        <v>74</v>
      </c>
      <c r="S449" t="s">
        <v>74</v>
      </c>
      <c r="T449" t="s">
        <v>74</v>
      </c>
      <c r="U449" t="s">
        <v>74</v>
      </c>
      <c r="V449" t="s">
        <v>74</v>
      </c>
      <c r="W449" t="s">
        <v>3866</v>
      </c>
      <c r="X449" t="s">
        <v>3867</v>
      </c>
      <c r="Y449" t="s">
        <v>3868</v>
      </c>
      <c r="Z449" t="s">
        <v>74</v>
      </c>
      <c r="AA449" t="s">
        <v>3869</v>
      </c>
      <c r="AB449" t="s">
        <v>3870</v>
      </c>
      <c r="AC449" t="s">
        <v>74</v>
      </c>
      <c r="AD449" t="s">
        <v>74</v>
      </c>
      <c r="AE449" t="s">
        <v>74</v>
      </c>
      <c r="AF449" t="s">
        <v>74</v>
      </c>
      <c r="AG449">
        <v>49</v>
      </c>
      <c r="AH449">
        <v>6</v>
      </c>
      <c r="AI449">
        <v>6</v>
      </c>
      <c r="AJ449">
        <v>0</v>
      </c>
      <c r="AK449">
        <v>0</v>
      </c>
      <c r="AL449" t="s">
        <v>511</v>
      </c>
      <c r="AM449" t="s">
        <v>209</v>
      </c>
      <c r="AN449" t="s">
        <v>512</v>
      </c>
      <c r="AO449" t="s">
        <v>513</v>
      </c>
      <c r="AP449" t="s">
        <v>74</v>
      </c>
      <c r="AQ449" t="s">
        <v>74</v>
      </c>
      <c r="AR449" t="s">
        <v>514</v>
      </c>
      <c r="AS449" t="s">
        <v>515</v>
      </c>
      <c r="AT449" t="s">
        <v>3779</v>
      </c>
      <c r="AU449">
        <v>1989</v>
      </c>
      <c r="AV449">
        <v>37</v>
      </c>
      <c r="AW449">
        <v>8</v>
      </c>
      <c r="AX449" t="s">
        <v>74</v>
      </c>
      <c r="AY449" t="s">
        <v>74</v>
      </c>
      <c r="AZ449" t="s">
        <v>74</v>
      </c>
      <c r="BA449" t="s">
        <v>74</v>
      </c>
      <c r="BB449">
        <v>943</v>
      </c>
      <c r="BC449">
        <v>954</v>
      </c>
      <c r="BD449" t="s">
        <v>74</v>
      </c>
      <c r="BE449" t="s">
        <v>3871</v>
      </c>
      <c r="BF449" t="str">
        <f>HYPERLINK("http://dx.doi.org/10.1016/0032-0633(89)90049-4","http://dx.doi.org/10.1016/0032-0633(89)90049-4")</f>
        <v>http://dx.doi.org/10.1016/0032-0633(89)90049-4</v>
      </c>
      <c r="BG449" t="s">
        <v>74</v>
      </c>
      <c r="BH449" t="s">
        <v>74</v>
      </c>
      <c r="BI449">
        <v>12</v>
      </c>
      <c r="BJ449" t="s">
        <v>315</v>
      </c>
      <c r="BK449" t="s">
        <v>92</v>
      </c>
      <c r="BL449" t="s">
        <v>315</v>
      </c>
      <c r="BM449" t="s">
        <v>3862</v>
      </c>
      <c r="BN449" t="s">
        <v>74</v>
      </c>
      <c r="BO449" t="s">
        <v>74</v>
      </c>
      <c r="BP449" t="s">
        <v>74</v>
      </c>
      <c r="BQ449" t="s">
        <v>74</v>
      </c>
      <c r="BR449" t="s">
        <v>95</v>
      </c>
      <c r="BS449" t="s">
        <v>3872</v>
      </c>
      <c r="BT449" t="str">
        <f>HYPERLINK("https%3A%2F%2Fwww.webofscience.com%2Fwos%2Fwoscc%2Ffull-record%2FWOS:A1989AN64900005","View Full Record in Web of Science")</f>
        <v>View Full Record in Web of Science</v>
      </c>
    </row>
    <row r="450" spans="1:72" x14ac:dyDescent="0.15">
      <c r="A450" t="s">
        <v>72</v>
      </c>
      <c r="B450" t="s">
        <v>3873</v>
      </c>
      <c r="C450" t="s">
        <v>74</v>
      </c>
      <c r="D450" t="s">
        <v>74</v>
      </c>
      <c r="E450" t="s">
        <v>74</v>
      </c>
      <c r="F450" t="s">
        <v>3873</v>
      </c>
      <c r="G450" t="s">
        <v>74</v>
      </c>
      <c r="H450" t="s">
        <v>74</v>
      </c>
      <c r="I450" t="s">
        <v>3874</v>
      </c>
      <c r="J450" t="s">
        <v>505</v>
      </c>
      <c r="K450" t="s">
        <v>74</v>
      </c>
      <c r="L450" t="s">
        <v>74</v>
      </c>
      <c r="M450" t="s">
        <v>77</v>
      </c>
      <c r="N450" t="s">
        <v>78</v>
      </c>
      <c r="O450" t="s">
        <v>74</v>
      </c>
      <c r="P450" t="s">
        <v>74</v>
      </c>
      <c r="Q450" t="s">
        <v>74</v>
      </c>
      <c r="R450" t="s">
        <v>74</v>
      </c>
      <c r="S450" t="s">
        <v>74</v>
      </c>
      <c r="T450" t="s">
        <v>74</v>
      </c>
      <c r="U450" t="s">
        <v>74</v>
      </c>
      <c r="V450" t="s">
        <v>74</v>
      </c>
      <c r="W450" t="s">
        <v>3875</v>
      </c>
      <c r="X450" t="s">
        <v>3876</v>
      </c>
      <c r="Y450" t="s">
        <v>3877</v>
      </c>
      <c r="Z450" t="s">
        <v>74</v>
      </c>
      <c r="AA450" t="s">
        <v>74</v>
      </c>
      <c r="AB450" t="s">
        <v>74</v>
      </c>
      <c r="AC450" t="s">
        <v>74</v>
      </c>
      <c r="AD450" t="s">
        <v>74</v>
      </c>
      <c r="AE450" t="s">
        <v>74</v>
      </c>
      <c r="AF450" t="s">
        <v>74</v>
      </c>
      <c r="AG450">
        <v>28</v>
      </c>
      <c r="AH450">
        <v>10</v>
      </c>
      <c r="AI450">
        <v>10</v>
      </c>
      <c r="AJ450">
        <v>0</v>
      </c>
      <c r="AK450">
        <v>0</v>
      </c>
      <c r="AL450" t="s">
        <v>511</v>
      </c>
      <c r="AM450" t="s">
        <v>209</v>
      </c>
      <c r="AN450" t="s">
        <v>512</v>
      </c>
      <c r="AO450" t="s">
        <v>513</v>
      </c>
      <c r="AP450" t="s">
        <v>74</v>
      </c>
      <c r="AQ450" t="s">
        <v>74</v>
      </c>
      <c r="AR450" t="s">
        <v>514</v>
      </c>
      <c r="AS450" t="s">
        <v>515</v>
      </c>
      <c r="AT450" t="s">
        <v>3779</v>
      </c>
      <c r="AU450">
        <v>1989</v>
      </c>
      <c r="AV450">
        <v>37</v>
      </c>
      <c r="AW450">
        <v>8</v>
      </c>
      <c r="AX450" t="s">
        <v>74</v>
      </c>
      <c r="AY450" t="s">
        <v>74</v>
      </c>
      <c r="AZ450" t="s">
        <v>74</v>
      </c>
      <c r="BA450" t="s">
        <v>74</v>
      </c>
      <c r="BB450">
        <v>955</v>
      </c>
      <c r="BC450" t="s">
        <v>2159</v>
      </c>
      <c r="BD450" t="s">
        <v>74</v>
      </c>
      <c r="BE450" t="s">
        <v>3878</v>
      </c>
      <c r="BF450" t="str">
        <f>HYPERLINK("http://dx.doi.org/10.1016/0032-0633(89)90050-0","http://dx.doi.org/10.1016/0032-0633(89)90050-0")</f>
        <v>http://dx.doi.org/10.1016/0032-0633(89)90050-0</v>
      </c>
      <c r="BG450" t="s">
        <v>74</v>
      </c>
      <c r="BH450" t="s">
        <v>74</v>
      </c>
      <c r="BI450">
        <v>0</v>
      </c>
      <c r="BJ450" t="s">
        <v>315</v>
      </c>
      <c r="BK450" t="s">
        <v>92</v>
      </c>
      <c r="BL450" t="s">
        <v>315</v>
      </c>
      <c r="BM450" t="s">
        <v>3862</v>
      </c>
      <c r="BN450" t="s">
        <v>74</v>
      </c>
      <c r="BO450" t="s">
        <v>74</v>
      </c>
      <c r="BP450" t="s">
        <v>74</v>
      </c>
      <c r="BQ450" t="s">
        <v>74</v>
      </c>
      <c r="BR450" t="s">
        <v>95</v>
      </c>
      <c r="BS450" t="s">
        <v>3879</v>
      </c>
      <c r="BT450" t="str">
        <f>HYPERLINK("https%3A%2F%2Fwww.webofscience.com%2Fwos%2Fwoscc%2Ffull-record%2FWOS:A1989AN64900006","View Full Record in Web of Science")</f>
        <v>View Full Record in Web of Science</v>
      </c>
    </row>
    <row r="451" spans="1:72" x14ac:dyDescent="0.15">
      <c r="A451" t="s">
        <v>72</v>
      </c>
      <c r="B451" t="s">
        <v>2590</v>
      </c>
      <c r="C451" t="s">
        <v>74</v>
      </c>
      <c r="D451" t="s">
        <v>74</v>
      </c>
      <c r="E451" t="s">
        <v>74</v>
      </c>
      <c r="F451" t="s">
        <v>2590</v>
      </c>
      <c r="G451" t="s">
        <v>74</v>
      </c>
      <c r="H451" t="s">
        <v>74</v>
      </c>
      <c r="I451" t="s">
        <v>3880</v>
      </c>
      <c r="J451" t="s">
        <v>521</v>
      </c>
      <c r="K451" t="s">
        <v>74</v>
      </c>
      <c r="L451" t="s">
        <v>74</v>
      </c>
      <c r="M451" t="s">
        <v>77</v>
      </c>
      <c r="N451" t="s">
        <v>78</v>
      </c>
      <c r="O451" t="s">
        <v>74</v>
      </c>
      <c r="P451" t="s">
        <v>74</v>
      </c>
      <c r="Q451" t="s">
        <v>74</v>
      </c>
      <c r="R451" t="s">
        <v>74</v>
      </c>
      <c r="S451" t="s">
        <v>74</v>
      </c>
      <c r="T451" t="s">
        <v>74</v>
      </c>
      <c r="U451" t="s">
        <v>74</v>
      </c>
      <c r="V451" t="s">
        <v>74</v>
      </c>
      <c r="W451" t="s">
        <v>74</v>
      </c>
      <c r="X451" t="s">
        <v>74</v>
      </c>
      <c r="Y451" t="s">
        <v>2593</v>
      </c>
      <c r="Z451" t="s">
        <v>74</v>
      </c>
      <c r="AA451" t="s">
        <v>74</v>
      </c>
      <c r="AB451" t="s">
        <v>74</v>
      </c>
      <c r="AC451" t="s">
        <v>74</v>
      </c>
      <c r="AD451" t="s">
        <v>74</v>
      </c>
      <c r="AE451" t="s">
        <v>74</v>
      </c>
      <c r="AF451" t="s">
        <v>74</v>
      </c>
      <c r="AG451">
        <v>40</v>
      </c>
      <c r="AH451">
        <v>1</v>
      </c>
      <c r="AI451">
        <v>1</v>
      </c>
      <c r="AJ451">
        <v>0</v>
      </c>
      <c r="AK451">
        <v>0</v>
      </c>
      <c r="AL451" t="s">
        <v>1871</v>
      </c>
      <c r="AM451" t="s">
        <v>460</v>
      </c>
      <c r="AN451" t="s">
        <v>692</v>
      </c>
      <c r="AO451" t="s">
        <v>525</v>
      </c>
      <c r="AP451" t="s">
        <v>3881</v>
      </c>
      <c r="AQ451" t="s">
        <v>74</v>
      </c>
      <c r="AR451" t="s">
        <v>526</v>
      </c>
      <c r="AS451" t="s">
        <v>527</v>
      </c>
      <c r="AT451" t="s">
        <v>3779</v>
      </c>
      <c r="AU451">
        <v>1989</v>
      </c>
      <c r="AV451">
        <v>9</v>
      </c>
      <c r="AW451">
        <v>8</v>
      </c>
      <c r="AX451" t="s">
        <v>74</v>
      </c>
      <c r="AY451" t="s">
        <v>74</v>
      </c>
      <c r="AZ451" t="s">
        <v>74</v>
      </c>
      <c r="BA451" t="s">
        <v>74</v>
      </c>
      <c r="BB451">
        <v>511</v>
      </c>
      <c r="BC451">
        <v>516</v>
      </c>
      <c r="BD451" t="s">
        <v>74</v>
      </c>
      <c r="BE451" t="s">
        <v>3882</v>
      </c>
      <c r="BF451" t="str">
        <f>HYPERLINK("http://dx.doi.org/10.1007/BF00261035","http://dx.doi.org/10.1007/BF00261035")</f>
        <v>http://dx.doi.org/10.1007/BF00261035</v>
      </c>
      <c r="BG451" t="s">
        <v>74</v>
      </c>
      <c r="BH451" t="s">
        <v>74</v>
      </c>
      <c r="BI451">
        <v>6</v>
      </c>
      <c r="BJ451" t="s">
        <v>528</v>
      </c>
      <c r="BK451" t="s">
        <v>92</v>
      </c>
      <c r="BL451" t="s">
        <v>529</v>
      </c>
      <c r="BM451" t="s">
        <v>3883</v>
      </c>
      <c r="BN451" t="s">
        <v>74</v>
      </c>
      <c r="BO451" t="s">
        <v>74</v>
      </c>
      <c r="BP451" t="s">
        <v>74</v>
      </c>
      <c r="BQ451" t="s">
        <v>74</v>
      </c>
      <c r="BR451" t="s">
        <v>95</v>
      </c>
      <c r="BS451" t="s">
        <v>3884</v>
      </c>
      <c r="BT451" t="str">
        <f>HYPERLINK("https%3A%2F%2Fwww.webofscience.com%2Fwos%2Fwoscc%2Ffull-record%2FWOS:A1989AM44900007","View Full Record in Web of Science")</f>
        <v>View Full Record in Web of Science</v>
      </c>
    </row>
    <row r="452" spans="1:72" x14ac:dyDescent="0.15">
      <c r="A452" t="s">
        <v>72</v>
      </c>
      <c r="B452" t="s">
        <v>3885</v>
      </c>
      <c r="C452" t="s">
        <v>74</v>
      </c>
      <c r="D452" t="s">
        <v>74</v>
      </c>
      <c r="E452" t="s">
        <v>74</v>
      </c>
      <c r="F452" t="s">
        <v>3885</v>
      </c>
      <c r="G452" t="s">
        <v>74</v>
      </c>
      <c r="H452" t="s">
        <v>74</v>
      </c>
      <c r="I452" t="s">
        <v>3886</v>
      </c>
      <c r="J452" t="s">
        <v>521</v>
      </c>
      <c r="K452" t="s">
        <v>74</v>
      </c>
      <c r="L452" t="s">
        <v>74</v>
      </c>
      <c r="M452" t="s">
        <v>77</v>
      </c>
      <c r="N452" t="s">
        <v>78</v>
      </c>
      <c r="O452" t="s">
        <v>74</v>
      </c>
      <c r="P452" t="s">
        <v>74</v>
      </c>
      <c r="Q452" t="s">
        <v>74</v>
      </c>
      <c r="R452" t="s">
        <v>74</v>
      </c>
      <c r="S452" t="s">
        <v>74</v>
      </c>
      <c r="T452" t="s">
        <v>74</v>
      </c>
      <c r="U452" t="s">
        <v>74</v>
      </c>
      <c r="V452" t="s">
        <v>74</v>
      </c>
      <c r="W452" t="s">
        <v>3887</v>
      </c>
      <c r="X452" t="s">
        <v>3888</v>
      </c>
      <c r="Y452" t="s">
        <v>74</v>
      </c>
      <c r="Z452" t="s">
        <v>74</v>
      </c>
      <c r="AA452" t="s">
        <v>3889</v>
      </c>
      <c r="AB452" t="s">
        <v>74</v>
      </c>
      <c r="AC452" t="s">
        <v>74</v>
      </c>
      <c r="AD452" t="s">
        <v>74</v>
      </c>
      <c r="AE452" t="s">
        <v>74</v>
      </c>
      <c r="AF452" t="s">
        <v>74</v>
      </c>
      <c r="AG452">
        <v>46</v>
      </c>
      <c r="AH452">
        <v>3</v>
      </c>
      <c r="AI452">
        <v>4</v>
      </c>
      <c r="AJ452">
        <v>1</v>
      </c>
      <c r="AK452">
        <v>4</v>
      </c>
      <c r="AL452" t="s">
        <v>1871</v>
      </c>
      <c r="AM452" t="s">
        <v>460</v>
      </c>
      <c r="AN452" t="s">
        <v>692</v>
      </c>
      <c r="AO452" t="s">
        <v>525</v>
      </c>
      <c r="AP452" t="s">
        <v>3881</v>
      </c>
      <c r="AQ452" t="s">
        <v>74</v>
      </c>
      <c r="AR452" t="s">
        <v>526</v>
      </c>
      <c r="AS452" t="s">
        <v>527</v>
      </c>
      <c r="AT452" t="s">
        <v>3779</v>
      </c>
      <c r="AU452">
        <v>1989</v>
      </c>
      <c r="AV452">
        <v>9</v>
      </c>
      <c r="AW452">
        <v>8</v>
      </c>
      <c r="AX452" t="s">
        <v>74</v>
      </c>
      <c r="AY452" t="s">
        <v>74</v>
      </c>
      <c r="AZ452" t="s">
        <v>74</v>
      </c>
      <c r="BA452" t="s">
        <v>74</v>
      </c>
      <c r="BB452">
        <v>517</v>
      </c>
      <c r="BC452">
        <v>524</v>
      </c>
      <c r="BD452" t="s">
        <v>74</v>
      </c>
      <c r="BE452" t="s">
        <v>3890</v>
      </c>
      <c r="BF452" t="str">
        <f>HYPERLINK("http://dx.doi.org/10.1007/BF00261036","http://dx.doi.org/10.1007/BF00261036")</f>
        <v>http://dx.doi.org/10.1007/BF00261036</v>
      </c>
      <c r="BG452" t="s">
        <v>74</v>
      </c>
      <c r="BH452" t="s">
        <v>74</v>
      </c>
      <c r="BI452">
        <v>8</v>
      </c>
      <c r="BJ452" t="s">
        <v>528</v>
      </c>
      <c r="BK452" t="s">
        <v>92</v>
      </c>
      <c r="BL452" t="s">
        <v>529</v>
      </c>
      <c r="BM452" t="s">
        <v>3883</v>
      </c>
      <c r="BN452" t="s">
        <v>74</v>
      </c>
      <c r="BO452" t="s">
        <v>1386</v>
      </c>
      <c r="BP452" t="s">
        <v>74</v>
      </c>
      <c r="BQ452" t="s">
        <v>74</v>
      </c>
      <c r="BR452" t="s">
        <v>95</v>
      </c>
      <c r="BS452" t="s">
        <v>3891</v>
      </c>
      <c r="BT452" t="str">
        <f>HYPERLINK("https%3A%2F%2Fwww.webofscience.com%2Fwos%2Fwoscc%2Ffull-record%2FWOS:A1989AM44900008","View Full Record in Web of Science")</f>
        <v>View Full Record in Web of Science</v>
      </c>
    </row>
    <row r="453" spans="1:72" x14ac:dyDescent="0.15">
      <c r="A453" t="s">
        <v>72</v>
      </c>
      <c r="B453" t="s">
        <v>3892</v>
      </c>
      <c r="C453" t="s">
        <v>74</v>
      </c>
      <c r="D453" t="s">
        <v>74</v>
      </c>
      <c r="E453" t="s">
        <v>74</v>
      </c>
      <c r="F453" t="s">
        <v>3892</v>
      </c>
      <c r="G453" t="s">
        <v>74</v>
      </c>
      <c r="H453" t="s">
        <v>74</v>
      </c>
      <c r="I453" t="s">
        <v>3893</v>
      </c>
      <c r="J453" t="s">
        <v>521</v>
      </c>
      <c r="K453" t="s">
        <v>74</v>
      </c>
      <c r="L453" t="s">
        <v>74</v>
      </c>
      <c r="M453" t="s">
        <v>77</v>
      </c>
      <c r="N453" t="s">
        <v>78</v>
      </c>
      <c r="O453" t="s">
        <v>74</v>
      </c>
      <c r="P453" t="s">
        <v>74</v>
      </c>
      <c r="Q453" t="s">
        <v>74</v>
      </c>
      <c r="R453" t="s">
        <v>74</v>
      </c>
      <c r="S453" t="s">
        <v>74</v>
      </c>
      <c r="T453" t="s">
        <v>74</v>
      </c>
      <c r="U453" t="s">
        <v>74</v>
      </c>
      <c r="V453" t="s">
        <v>74</v>
      </c>
      <c r="W453" t="s">
        <v>3894</v>
      </c>
      <c r="X453" t="s">
        <v>1541</v>
      </c>
      <c r="Y453" t="s">
        <v>3895</v>
      </c>
      <c r="Z453" t="s">
        <v>74</v>
      </c>
      <c r="AA453" t="s">
        <v>74</v>
      </c>
      <c r="AB453" t="s">
        <v>74</v>
      </c>
      <c r="AC453" t="s">
        <v>74</v>
      </c>
      <c r="AD453" t="s">
        <v>74</v>
      </c>
      <c r="AE453" t="s">
        <v>74</v>
      </c>
      <c r="AF453" t="s">
        <v>74</v>
      </c>
      <c r="AG453">
        <v>33</v>
      </c>
      <c r="AH453">
        <v>19</v>
      </c>
      <c r="AI453">
        <v>19</v>
      </c>
      <c r="AJ453">
        <v>0</v>
      </c>
      <c r="AK453">
        <v>1</v>
      </c>
      <c r="AL453" t="s">
        <v>523</v>
      </c>
      <c r="AM453" t="s">
        <v>460</v>
      </c>
      <c r="AN453" t="s">
        <v>524</v>
      </c>
      <c r="AO453" t="s">
        <v>525</v>
      </c>
      <c r="AP453" t="s">
        <v>74</v>
      </c>
      <c r="AQ453" t="s">
        <v>74</v>
      </c>
      <c r="AR453" t="s">
        <v>526</v>
      </c>
      <c r="AS453" t="s">
        <v>527</v>
      </c>
      <c r="AT453" t="s">
        <v>3779</v>
      </c>
      <c r="AU453">
        <v>1989</v>
      </c>
      <c r="AV453">
        <v>9</v>
      </c>
      <c r="AW453">
        <v>8</v>
      </c>
      <c r="AX453" t="s">
        <v>74</v>
      </c>
      <c r="AY453" t="s">
        <v>74</v>
      </c>
      <c r="AZ453" t="s">
        <v>74</v>
      </c>
      <c r="BA453" t="s">
        <v>74</v>
      </c>
      <c r="BB453">
        <v>525</v>
      </c>
      <c r="BC453">
        <v>532</v>
      </c>
      <c r="BD453" t="s">
        <v>74</v>
      </c>
      <c r="BE453" t="s">
        <v>3896</v>
      </c>
      <c r="BF453" t="str">
        <f>HYPERLINK("http://dx.doi.org/10.1007/BF00261037","http://dx.doi.org/10.1007/BF00261037")</f>
        <v>http://dx.doi.org/10.1007/BF00261037</v>
      </c>
      <c r="BG453" t="s">
        <v>74</v>
      </c>
      <c r="BH453" t="s">
        <v>74</v>
      </c>
      <c r="BI453">
        <v>8</v>
      </c>
      <c r="BJ453" t="s">
        <v>528</v>
      </c>
      <c r="BK453" t="s">
        <v>92</v>
      </c>
      <c r="BL453" t="s">
        <v>529</v>
      </c>
      <c r="BM453" t="s">
        <v>3883</v>
      </c>
      <c r="BN453" t="s">
        <v>74</v>
      </c>
      <c r="BO453" t="s">
        <v>74</v>
      </c>
      <c r="BP453" t="s">
        <v>74</v>
      </c>
      <c r="BQ453" t="s">
        <v>74</v>
      </c>
      <c r="BR453" t="s">
        <v>95</v>
      </c>
      <c r="BS453" t="s">
        <v>3897</v>
      </c>
      <c r="BT453" t="str">
        <f>HYPERLINK("https%3A%2F%2Fwww.webofscience.com%2Fwos%2Fwoscc%2Ffull-record%2FWOS:A1989AM44900009","View Full Record in Web of Science")</f>
        <v>View Full Record in Web of Science</v>
      </c>
    </row>
    <row r="454" spans="1:72" x14ac:dyDescent="0.15">
      <c r="A454" t="s">
        <v>72</v>
      </c>
      <c r="B454" t="s">
        <v>3898</v>
      </c>
      <c r="C454" t="s">
        <v>74</v>
      </c>
      <c r="D454" t="s">
        <v>74</v>
      </c>
      <c r="E454" t="s">
        <v>74</v>
      </c>
      <c r="F454" t="s">
        <v>3898</v>
      </c>
      <c r="G454" t="s">
        <v>74</v>
      </c>
      <c r="H454" t="s">
        <v>74</v>
      </c>
      <c r="I454" t="s">
        <v>3899</v>
      </c>
      <c r="J454" t="s">
        <v>2878</v>
      </c>
      <c r="K454" t="s">
        <v>74</v>
      </c>
      <c r="L454" t="s">
        <v>74</v>
      </c>
      <c r="M454" t="s">
        <v>77</v>
      </c>
      <c r="N454" t="s">
        <v>78</v>
      </c>
      <c r="O454" t="s">
        <v>74</v>
      </c>
      <c r="P454" t="s">
        <v>74</v>
      </c>
      <c r="Q454" t="s">
        <v>74</v>
      </c>
      <c r="R454" t="s">
        <v>74</v>
      </c>
      <c r="S454" t="s">
        <v>74</v>
      </c>
      <c r="T454" t="s">
        <v>74</v>
      </c>
      <c r="U454" t="s">
        <v>74</v>
      </c>
      <c r="V454" t="s">
        <v>74</v>
      </c>
      <c r="W454" t="s">
        <v>3900</v>
      </c>
      <c r="X454" t="s">
        <v>3901</v>
      </c>
      <c r="Y454" t="s">
        <v>74</v>
      </c>
      <c r="Z454" t="s">
        <v>74</v>
      </c>
      <c r="AA454" t="s">
        <v>74</v>
      </c>
      <c r="AB454" t="s">
        <v>74</v>
      </c>
      <c r="AC454" t="s">
        <v>74</v>
      </c>
      <c r="AD454" t="s">
        <v>74</v>
      </c>
      <c r="AE454" t="s">
        <v>74</v>
      </c>
      <c r="AF454" t="s">
        <v>74</v>
      </c>
      <c r="AG454">
        <v>26</v>
      </c>
      <c r="AH454">
        <v>44</v>
      </c>
      <c r="AI454">
        <v>60</v>
      </c>
      <c r="AJ454">
        <v>0</v>
      </c>
      <c r="AK454">
        <v>15</v>
      </c>
      <c r="AL454" t="s">
        <v>267</v>
      </c>
      <c r="AM454" t="s">
        <v>268</v>
      </c>
      <c r="AN454" t="s">
        <v>269</v>
      </c>
      <c r="AO454" t="s">
        <v>2882</v>
      </c>
      <c r="AP454" t="s">
        <v>74</v>
      </c>
      <c r="AQ454" t="s">
        <v>74</v>
      </c>
      <c r="AR454" t="s">
        <v>2883</v>
      </c>
      <c r="AS454" t="s">
        <v>74</v>
      </c>
      <c r="AT454" t="s">
        <v>3902</v>
      </c>
      <c r="AU454">
        <v>1989</v>
      </c>
      <c r="AV454">
        <v>997</v>
      </c>
      <c r="AW454" t="s">
        <v>256</v>
      </c>
      <c r="AX454" t="s">
        <v>74</v>
      </c>
      <c r="AY454" t="s">
        <v>74</v>
      </c>
      <c r="AZ454" t="s">
        <v>74</v>
      </c>
      <c r="BA454" t="s">
        <v>74</v>
      </c>
      <c r="BB454">
        <v>55</v>
      </c>
      <c r="BC454">
        <v>64</v>
      </c>
      <c r="BD454" t="s">
        <v>74</v>
      </c>
      <c r="BE454" t="s">
        <v>3903</v>
      </c>
      <c r="BF454" t="str">
        <f>HYPERLINK("http://dx.doi.org/10.1016/0167-4838(89)90135-0","http://dx.doi.org/10.1016/0167-4838(89)90135-0")</f>
        <v>http://dx.doi.org/10.1016/0167-4838(89)90135-0</v>
      </c>
      <c r="BG454" t="s">
        <v>74</v>
      </c>
      <c r="BH454" t="s">
        <v>74</v>
      </c>
      <c r="BI454">
        <v>10</v>
      </c>
      <c r="BJ454" t="s">
        <v>2886</v>
      </c>
      <c r="BK454" t="s">
        <v>92</v>
      </c>
      <c r="BL454" t="s">
        <v>2886</v>
      </c>
      <c r="BM454" t="s">
        <v>3904</v>
      </c>
      <c r="BN454">
        <v>2752054</v>
      </c>
      <c r="BO454" t="s">
        <v>74</v>
      </c>
      <c r="BP454" t="s">
        <v>74</v>
      </c>
      <c r="BQ454" t="s">
        <v>74</v>
      </c>
      <c r="BR454" t="s">
        <v>95</v>
      </c>
      <c r="BS454" t="s">
        <v>3905</v>
      </c>
      <c r="BT454" t="str">
        <f>HYPERLINK("https%3A%2F%2Fwww.webofscience.com%2Fwos%2Fwoscc%2Ffull-record%2FWOS:A1989AJ67400008","View Full Record in Web of Science")</f>
        <v>View Full Record in Web of Science</v>
      </c>
    </row>
    <row r="455" spans="1:72" x14ac:dyDescent="0.15">
      <c r="A455" t="s">
        <v>72</v>
      </c>
      <c r="B455" t="s">
        <v>3906</v>
      </c>
      <c r="C455" t="s">
        <v>74</v>
      </c>
      <c r="D455" t="s">
        <v>74</v>
      </c>
      <c r="E455" t="s">
        <v>74</v>
      </c>
      <c r="F455" t="s">
        <v>3906</v>
      </c>
      <c r="G455" t="s">
        <v>74</v>
      </c>
      <c r="H455" t="s">
        <v>74</v>
      </c>
      <c r="I455" t="s">
        <v>3907</v>
      </c>
      <c r="J455" t="s">
        <v>246</v>
      </c>
      <c r="K455" t="s">
        <v>74</v>
      </c>
      <c r="L455" t="s">
        <v>74</v>
      </c>
      <c r="M455" t="s">
        <v>77</v>
      </c>
      <c r="N455" t="s">
        <v>78</v>
      </c>
      <c r="O455" t="s">
        <v>74</v>
      </c>
      <c r="P455" t="s">
        <v>74</v>
      </c>
      <c r="Q455" t="s">
        <v>74</v>
      </c>
      <c r="R455" t="s">
        <v>74</v>
      </c>
      <c r="S455" t="s">
        <v>74</v>
      </c>
      <c r="T455" t="s">
        <v>74</v>
      </c>
      <c r="U455" t="s">
        <v>74</v>
      </c>
      <c r="V455" t="s">
        <v>74</v>
      </c>
      <c r="W455" t="s">
        <v>74</v>
      </c>
      <c r="X455" t="s">
        <v>74</v>
      </c>
      <c r="Y455" t="s">
        <v>3908</v>
      </c>
      <c r="Z455" t="s">
        <v>74</v>
      </c>
      <c r="AA455" t="s">
        <v>3909</v>
      </c>
      <c r="AB455" t="s">
        <v>3910</v>
      </c>
      <c r="AC455" t="s">
        <v>74</v>
      </c>
      <c r="AD455" t="s">
        <v>74</v>
      </c>
      <c r="AE455" t="s">
        <v>74</v>
      </c>
      <c r="AF455" t="s">
        <v>74</v>
      </c>
      <c r="AG455">
        <v>39</v>
      </c>
      <c r="AH455">
        <v>38</v>
      </c>
      <c r="AI455">
        <v>39</v>
      </c>
      <c r="AJ455">
        <v>2</v>
      </c>
      <c r="AK455">
        <v>4</v>
      </c>
      <c r="AL455" t="s">
        <v>250</v>
      </c>
      <c r="AM455" t="s">
        <v>251</v>
      </c>
      <c r="AN455" t="s">
        <v>252</v>
      </c>
      <c r="AO455" t="s">
        <v>253</v>
      </c>
      <c r="AP455" t="s">
        <v>74</v>
      </c>
      <c r="AQ455" t="s">
        <v>74</v>
      </c>
      <c r="AR455" t="s">
        <v>254</v>
      </c>
      <c r="AS455" t="s">
        <v>255</v>
      </c>
      <c r="AT455" t="s">
        <v>3902</v>
      </c>
      <c r="AU455">
        <v>1989</v>
      </c>
      <c r="AV455">
        <v>55</v>
      </c>
      <c r="AW455" t="s">
        <v>1560</v>
      </c>
      <c r="AX455" t="s">
        <v>74</v>
      </c>
      <c r="AY455" t="s">
        <v>74</v>
      </c>
      <c r="AZ455" t="s">
        <v>74</v>
      </c>
      <c r="BA455" t="s">
        <v>74</v>
      </c>
      <c r="BB455">
        <v>251</v>
      </c>
      <c r="BC455">
        <v>259</v>
      </c>
      <c r="BD455" t="s">
        <v>74</v>
      </c>
      <c r="BE455" t="s">
        <v>3911</v>
      </c>
      <c r="BF455" t="str">
        <f>HYPERLINK("http://dx.doi.org/10.3354/meps055251","http://dx.doi.org/10.3354/meps055251")</f>
        <v>http://dx.doi.org/10.3354/meps055251</v>
      </c>
      <c r="BG455" t="s">
        <v>74</v>
      </c>
      <c r="BH455" t="s">
        <v>74</v>
      </c>
      <c r="BI455">
        <v>9</v>
      </c>
      <c r="BJ455" t="s">
        <v>258</v>
      </c>
      <c r="BK455" t="s">
        <v>92</v>
      </c>
      <c r="BL455" t="s">
        <v>259</v>
      </c>
      <c r="BM455" t="s">
        <v>3912</v>
      </c>
      <c r="BN455" t="s">
        <v>74</v>
      </c>
      <c r="BO455" t="s">
        <v>3913</v>
      </c>
      <c r="BP455" t="s">
        <v>74</v>
      </c>
      <c r="BQ455" t="s">
        <v>74</v>
      </c>
      <c r="BR455" t="s">
        <v>95</v>
      </c>
      <c r="BS455" t="s">
        <v>3914</v>
      </c>
      <c r="BT455" t="str">
        <f>HYPERLINK("https%3A%2F%2Fwww.webofscience.com%2Fwos%2Fwoscc%2Ffull-record%2FWOS:A1989AH40500017","View Full Record in Web of Science")</f>
        <v>View Full Record in Web of Science</v>
      </c>
    </row>
    <row r="456" spans="1:72" x14ac:dyDescent="0.15">
      <c r="A456" t="s">
        <v>72</v>
      </c>
      <c r="B456" t="s">
        <v>3915</v>
      </c>
      <c r="C456" t="s">
        <v>74</v>
      </c>
      <c r="D456" t="s">
        <v>74</v>
      </c>
      <c r="E456" t="s">
        <v>74</v>
      </c>
      <c r="F456" t="s">
        <v>3915</v>
      </c>
      <c r="G456" t="s">
        <v>74</v>
      </c>
      <c r="H456" t="s">
        <v>74</v>
      </c>
      <c r="I456" t="s">
        <v>3916</v>
      </c>
      <c r="J456" t="s">
        <v>357</v>
      </c>
      <c r="K456" t="s">
        <v>74</v>
      </c>
      <c r="L456" t="s">
        <v>74</v>
      </c>
      <c r="M456" t="s">
        <v>77</v>
      </c>
      <c r="N456" t="s">
        <v>78</v>
      </c>
      <c r="O456" t="s">
        <v>74</v>
      </c>
      <c r="P456" t="s">
        <v>74</v>
      </c>
      <c r="Q456" t="s">
        <v>74</v>
      </c>
      <c r="R456" t="s">
        <v>74</v>
      </c>
      <c r="S456" t="s">
        <v>74</v>
      </c>
      <c r="T456" t="s">
        <v>74</v>
      </c>
      <c r="U456" t="s">
        <v>74</v>
      </c>
      <c r="V456" t="s">
        <v>74</v>
      </c>
      <c r="W456" t="s">
        <v>3917</v>
      </c>
      <c r="X456" t="s">
        <v>3918</v>
      </c>
      <c r="Y456" t="s">
        <v>74</v>
      </c>
      <c r="Z456" t="s">
        <v>74</v>
      </c>
      <c r="AA456" t="s">
        <v>3690</v>
      </c>
      <c r="AB456" t="s">
        <v>2873</v>
      </c>
      <c r="AC456" t="s">
        <v>74</v>
      </c>
      <c r="AD456" t="s">
        <v>74</v>
      </c>
      <c r="AE456" t="s">
        <v>74</v>
      </c>
      <c r="AF456" t="s">
        <v>74</v>
      </c>
      <c r="AG456">
        <v>17</v>
      </c>
      <c r="AH456">
        <v>80</v>
      </c>
      <c r="AI456">
        <v>81</v>
      </c>
      <c r="AJ456">
        <v>0</v>
      </c>
      <c r="AK456">
        <v>2</v>
      </c>
      <c r="AL456" t="s">
        <v>360</v>
      </c>
      <c r="AM456" t="s">
        <v>361</v>
      </c>
      <c r="AN456" t="s">
        <v>2891</v>
      </c>
      <c r="AO456" t="s">
        <v>363</v>
      </c>
      <c r="AP456" t="s">
        <v>74</v>
      </c>
      <c r="AQ456" t="s">
        <v>74</v>
      </c>
      <c r="AR456" t="s">
        <v>357</v>
      </c>
      <c r="AS456" t="s">
        <v>364</v>
      </c>
      <c r="AT456" t="s">
        <v>3902</v>
      </c>
      <c r="AU456">
        <v>1989</v>
      </c>
      <c r="AV456">
        <v>340</v>
      </c>
      <c r="AW456">
        <v>6231</v>
      </c>
      <c r="AX456" t="s">
        <v>74</v>
      </c>
      <c r="AY456" t="s">
        <v>74</v>
      </c>
      <c r="AZ456" t="s">
        <v>74</v>
      </c>
      <c r="BA456" t="s">
        <v>74</v>
      </c>
      <c r="BB456">
        <v>290</v>
      </c>
      <c r="BC456">
        <v>294</v>
      </c>
      <c r="BD456" t="s">
        <v>74</v>
      </c>
      <c r="BE456" t="s">
        <v>3919</v>
      </c>
      <c r="BF456" t="str">
        <f>HYPERLINK("http://dx.doi.org/10.1038/340290a0","http://dx.doi.org/10.1038/340290a0")</f>
        <v>http://dx.doi.org/10.1038/340290a0</v>
      </c>
      <c r="BG456" t="s">
        <v>74</v>
      </c>
      <c r="BH456" t="s">
        <v>74</v>
      </c>
      <c r="BI456">
        <v>5</v>
      </c>
      <c r="BJ456" t="s">
        <v>366</v>
      </c>
      <c r="BK456" t="s">
        <v>92</v>
      </c>
      <c r="BL456" t="s">
        <v>367</v>
      </c>
      <c r="BM456" t="s">
        <v>3920</v>
      </c>
      <c r="BN456" t="s">
        <v>74</v>
      </c>
      <c r="BO456" t="s">
        <v>74</v>
      </c>
      <c r="BP456" t="s">
        <v>74</v>
      </c>
      <c r="BQ456" t="s">
        <v>74</v>
      </c>
      <c r="BR456" t="s">
        <v>95</v>
      </c>
      <c r="BS456" t="s">
        <v>3921</v>
      </c>
      <c r="BT456" t="str">
        <f>HYPERLINK("https%3A%2F%2Fwww.webofscience.com%2Fwos%2Fwoscc%2Ffull-record%2FWOS:A1989AH16500056","View Full Record in Web of Science")</f>
        <v>View Full Record in Web of Science</v>
      </c>
    </row>
    <row r="457" spans="1:72" x14ac:dyDescent="0.15">
      <c r="A457" t="s">
        <v>72</v>
      </c>
      <c r="B457" t="s">
        <v>3922</v>
      </c>
      <c r="C457" t="s">
        <v>74</v>
      </c>
      <c r="D457" t="s">
        <v>74</v>
      </c>
      <c r="E457" t="s">
        <v>74</v>
      </c>
      <c r="F457" t="s">
        <v>3922</v>
      </c>
      <c r="G457" t="s">
        <v>74</v>
      </c>
      <c r="H457" t="s">
        <v>74</v>
      </c>
      <c r="I457" t="s">
        <v>3923</v>
      </c>
      <c r="J457" t="s">
        <v>320</v>
      </c>
      <c r="K457" t="s">
        <v>74</v>
      </c>
      <c r="L457" t="s">
        <v>74</v>
      </c>
      <c r="M457" t="s">
        <v>77</v>
      </c>
      <c r="N457" t="s">
        <v>78</v>
      </c>
      <c r="O457" t="s">
        <v>74</v>
      </c>
      <c r="P457" t="s">
        <v>74</v>
      </c>
      <c r="Q457" t="s">
        <v>74</v>
      </c>
      <c r="R457" t="s">
        <v>74</v>
      </c>
      <c r="S457" t="s">
        <v>74</v>
      </c>
      <c r="T457" t="s">
        <v>74</v>
      </c>
      <c r="U457" t="s">
        <v>74</v>
      </c>
      <c r="V457" t="s">
        <v>74</v>
      </c>
      <c r="W457" t="s">
        <v>3924</v>
      </c>
      <c r="X457" t="s">
        <v>3925</v>
      </c>
      <c r="Y457" t="s">
        <v>74</v>
      </c>
      <c r="Z457" t="s">
        <v>74</v>
      </c>
      <c r="AA457" t="s">
        <v>3926</v>
      </c>
      <c r="AB457" t="s">
        <v>3927</v>
      </c>
      <c r="AC457" t="s">
        <v>74</v>
      </c>
      <c r="AD457" t="s">
        <v>74</v>
      </c>
      <c r="AE457" t="s">
        <v>74</v>
      </c>
      <c r="AF457" t="s">
        <v>74</v>
      </c>
      <c r="AG457">
        <v>68</v>
      </c>
      <c r="AH457">
        <v>83</v>
      </c>
      <c r="AI457">
        <v>85</v>
      </c>
      <c r="AJ457">
        <v>0</v>
      </c>
      <c r="AK457">
        <v>3</v>
      </c>
      <c r="AL457" t="s">
        <v>82</v>
      </c>
      <c r="AM457" t="s">
        <v>83</v>
      </c>
      <c r="AN457" t="s">
        <v>84</v>
      </c>
      <c r="AO457" t="s">
        <v>74</v>
      </c>
      <c r="AP457" t="s">
        <v>74</v>
      </c>
      <c r="AQ457" t="s">
        <v>74</v>
      </c>
      <c r="AR457" t="s">
        <v>325</v>
      </c>
      <c r="AS457" t="s">
        <v>326</v>
      </c>
      <c r="AT457" t="s">
        <v>3928</v>
      </c>
      <c r="AU457">
        <v>1989</v>
      </c>
      <c r="AV457">
        <v>94</v>
      </c>
      <c r="AW457" t="s">
        <v>3929</v>
      </c>
      <c r="AX457" t="s">
        <v>74</v>
      </c>
      <c r="AY457" t="s">
        <v>74</v>
      </c>
      <c r="AZ457" t="s">
        <v>74</v>
      </c>
      <c r="BA457" t="s">
        <v>74</v>
      </c>
      <c r="BB457">
        <v>9818</v>
      </c>
      <c r="BC457">
        <v>9830</v>
      </c>
      <c r="BD457" t="s">
        <v>74</v>
      </c>
      <c r="BE457" t="s">
        <v>3930</v>
      </c>
      <c r="BF457" t="str">
        <f>HYPERLINK("http://dx.doi.org/10.1029/JD094iD07p09818","http://dx.doi.org/10.1029/JD094iD07p09818")</f>
        <v>http://dx.doi.org/10.1029/JD094iD07p09818</v>
      </c>
      <c r="BG457" t="s">
        <v>74</v>
      </c>
      <c r="BH457" t="s">
        <v>74</v>
      </c>
      <c r="BI457">
        <v>13</v>
      </c>
      <c r="BJ457" t="s">
        <v>330</v>
      </c>
      <c r="BK457" t="s">
        <v>92</v>
      </c>
      <c r="BL457" t="s">
        <v>330</v>
      </c>
      <c r="BM457" t="s">
        <v>3931</v>
      </c>
      <c r="BN457" t="s">
        <v>74</v>
      </c>
      <c r="BO457" t="s">
        <v>74</v>
      </c>
      <c r="BP457" t="s">
        <v>74</v>
      </c>
      <c r="BQ457" t="s">
        <v>74</v>
      </c>
      <c r="BR457" t="s">
        <v>95</v>
      </c>
      <c r="BS457" t="s">
        <v>3932</v>
      </c>
      <c r="BT457" t="str">
        <f>HYPERLINK("https%3A%2F%2Fwww.webofscience.com%2Fwos%2Fwoscc%2Ffull-record%2FWOS:A1989AH37100003","View Full Record in Web of Science")</f>
        <v>View Full Record in Web of Science</v>
      </c>
    </row>
    <row r="458" spans="1:72" x14ac:dyDescent="0.15">
      <c r="A458" t="s">
        <v>72</v>
      </c>
      <c r="B458" t="s">
        <v>2889</v>
      </c>
      <c r="C458" t="s">
        <v>74</v>
      </c>
      <c r="D458" t="s">
        <v>74</v>
      </c>
      <c r="E458" t="s">
        <v>74</v>
      </c>
      <c r="F458" t="s">
        <v>2889</v>
      </c>
      <c r="G458" t="s">
        <v>74</v>
      </c>
      <c r="H458" t="s">
        <v>74</v>
      </c>
      <c r="I458" t="s">
        <v>3933</v>
      </c>
      <c r="J458" t="s">
        <v>357</v>
      </c>
      <c r="K458" t="s">
        <v>74</v>
      </c>
      <c r="L458" t="s">
        <v>74</v>
      </c>
      <c r="M458" t="s">
        <v>77</v>
      </c>
      <c r="N458" t="s">
        <v>110</v>
      </c>
      <c r="O458" t="s">
        <v>74</v>
      </c>
      <c r="P458" t="s">
        <v>74</v>
      </c>
      <c r="Q458" t="s">
        <v>74</v>
      </c>
      <c r="R458" t="s">
        <v>74</v>
      </c>
      <c r="S458" t="s">
        <v>74</v>
      </c>
      <c r="T458" t="s">
        <v>74</v>
      </c>
      <c r="U458" t="s">
        <v>74</v>
      </c>
      <c r="V458" t="s">
        <v>74</v>
      </c>
      <c r="W458" t="s">
        <v>74</v>
      </c>
      <c r="X458" t="s">
        <v>74</v>
      </c>
      <c r="Y458" t="s">
        <v>74</v>
      </c>
      <c r="Z458" t="s">
        <v>74</v>
      </c>
      <c r="AA458" t="s">
        <v>74</v>
      </c>
      <c r="AB458" t="s">
        <v>74</v>
      </c>
      <c r="AC458" t="s">
        <v>74</v>
      </c>
      <c r="AD458" t="s">
        <v>74</v>
      </c>
      <c r="AE458" t="s">
        <v>74</v>
      </c>
      <c r="AF458" t="s">
        <v>74</v>
      </c>
      <c r="AG458">
        <v>0</v>
      </c>
      <c r="AH458">
        <v>0</v>
      </c>
      <c r="AI458">
        <v>0</v>
      </c>
      <c r="AJ458">
        <v>0</v>
      </c>
      <c r="AK458">
        <v>0</v>
      </c>
      <c r="AL458" t="s">
        <v>360</v>
      </c>
      <c r="AM458" t="s">
        <v>361</v>
      </c>
      <c r="AN458" t="s">
        <v>2891</v>
      </c>
      <c r="AO458" t="s">
        <v>363</v>
      </c>
      <c r="AP458" t="s">
        <v>74</v>
      </c>
      <c r="AQ458" t="s">
        <v>74</v>
      </c>
      <c r="AR458" t="s">
        <v>357</v>
      </c>
      <c r="AS458" t="s">
        <v>364</v>
      </c>
      <c r="AT458" t="s">
        <v>3928</v>
      </c>
      <c r="AU458">
        <v>1989</v>
      </c>
      <c r="AV458">
        <v>340</v>
      </c>
      <c r="AW458">
        <v>6230</v>
      </c>
      <c r="AX458" t="s">
        <v>74</v>
      </c>
      <c r="AY458" t="s">
        <v>74</v>
      </c>
      <c r="AZ458" t="s">
        <v>74</v>
      </c>
      <c r="BA458" t="s">
        <v>74</v>
      </c>
      <c r="BB458">
        <v>192</v>
      </c>
      <c r="BC458">
        <v>192</v>
      </c>
      <c r="BD458" t="s">
        <v>74</v>
      </c>
      <c r="BE458" t="s">
        <v>3934</v>
      </c>
      <c r="BF458" t="str">
        <f>HYPERLINK("http://dx.doi.org/10.1038/340192a0","http://dx.doi.org/10.1038/340192a0")</f>
        <v>http://dx.doi.org/10.1038/340192a0</v>
      </c>
      <c r="BG458" t="s">
        <v>74</v>
      </c>
      <c r="BH458" t="s">
        <v>74</v>
      </c>
      <c r="BI458">
        <v>1</v>
      </c>
      <c r="BJ458" t="s">
        <v>366</v>
      </c>
      <c r="BK458" t="s">
        <v>92</v>
      </c>
      <c r="BL458" t="s">
        <v>367</v>
      </c>
      <c r="BM458" t="s">
        <v>3935</v>
      </c>
      <c r="BN458" t="s">
        <v>74</v>
      </c>
      <c r="BO458" t="s">
        <v>261</v>
      </c>
      <c r="BP458" t="s">
        <v>74</v>
      </c>
      <c r="BQ458" t="s">
        <v>74</v>
      </c>
      <c r="BR458" t="s">
        <v>95</v>
      </c>
      <c r="BS458" t="s">
        <v>3936</v>
      </c>
      <c r="BT458" t="str">
        <f>HYPERLINK("https%3A%2F%2Fwww.webofscience.com%2Fwos%2Fwoscc%2Ffull-record%2FWOS:A1989AG04000035","View Full Record in Web of Science")</f>
        <v>View Full Record in Web of Science</v>
      </c>
    </row>
    <row r="459" spans="1:72" x14ac:dyDescent="0.15">
      <c r="A459" t="s">
        <v>72</v>
      </c>
      <c r="B459" t="s">
        <v>3937</v>
      </c>
      <c r="C459" t="s">
        <v>74</v>
      </c>
      <c r="D459" t="s">
        <v>74</v>
      </c>
      <c r="E459" t="s">
        <v>74</v>
      </c>
      <c r="F459" t="s">
        <v>3937</v>
      </c>
      <c r="G459" t="s">
        <v>74</v>
      </c>
      <c r="H459" t="s">
        <v>74</v>
      </c>
      <c r="I459" t="s">
        <v>3938</v>
      </c>
      <c r="J459" t="s">
        <v>3308</v>
      </c>
      <c r="K459" t="s">
        <v>74</v>
      </c>
      <c r="L459" t="s">
        <v>74</v>
      </c>
      <c r="M459" t="s">
        <v>77</v>
      </c>
      <c r="N459" t="s">
        <v>78</v>
      </c>
      <c r="O459" t="s">
        <v>74</v>
      </c>
      <c r="P459" t="s">
        <v>74</v>
      </c>
      <c r="Q459" t="s">
        <v>74</v>
      </c>
      <c r="R459" t="s">
        <v>74</v>
      </c>
      <c r="S459" t="s">
        <v>74</v>
      </c>
      <c r="T459" t="s">
        <v>74</v>
      </c>
      <c r="U459" t="s">
        <v>74</v>
      </c>
      <c r="V459" t="s">
        <v>74</v>
      </c>
      <c r="W459" t="s">
        <v>3939</v>
      </c>
      <c r="X459" t="s">
        <v>3940</v>
      </c>
      <c r="Y459" t="s">
        <v>3941</v>
      </c>
      <c r="Z459" t="s">
        <v>74</v>
      </c>
      <c r="AA459" t="s">
        <v>3942</v>
      </c>
      <c r="AB459" t="s">
        <v>3943</v>
      </c>
      <c r="AC459" t="s">
        <v>74</v>
      </c>
      <c r="AD459" t="s">
        <v>74</v>
      </c>
      <c r="AE459" t="s">
        <v>74</v>
      </c>
      <c r="AF459" t="s">
        <v>74</v>
      </c>
      <c r="AG459">
        <v>7</v>
      </c>
      <c r="AH459">
        <v>27</v>
      </c>
      <c r="AI459">
        <v>32</v>
      </c>
      <c r="AJ459">
        <v>0</v>
      </c>
      <c r="AK459">
        <v>5</v>
      </c>
      <c r="AL459" t="s">
        <v>3310</v>
      </c>
      <c r="AM459" t="s">
        <v>83</v>
      </c>
      <c r="AN459" t="s">
        <v>3311</v>
      </c>
      <c r="AO459" t="s">
        <v>3312</v>
      </c>
      <c r="AP459" t="s">
        <v>74</v>
      </c>
      <c r="AQ459" t="s">
        <v>74</v>
      </c>
      <c r="AR459" t="s">
        <v>3308</v>
      </c>
      <c r="AS459" t="s">
        <v>3313</v>
      </c>
      <c r="AT459" t="s">
        <v>3944</v>
      </c>
      <c r="AU459">
        <v>1989</v>
      </c>
      <c r="AV459">
        <v>245</v>
      </c>
      <c r="AW459">
        <v>4914</v>
      </c>
      <c r="AX459" t="s">
        <v>74</v>
      </c>
      <c r="AY459" t="s">
        <v>74</v>
      </c>
      <c r="AZ459" t="s">
        <v>74</v>
      </c>
      <c r="BA459" t="s">
        <v>74</v>
      </c>
      <c r="BB459">
        <v>194</v>
      </c>
      <c r="BC459">
        <v>195</v>
      </c>
      <c r="BD459" t="s">
        <v>74</v>
      </c>
      <c r="BE459" t="s">
        <v>3945</v>
      </c>
      <c r="BF459" t="str">
        <f>HYPERLINK("http://dx.doi.org/10.1126/science.245.4914.194","http://dx.doi.org/10.1126/science.245.4914.194")</f>
        <v>http://dx.doi.org/10.1126/science.245.4914.194</v>
      </c>
      <c r="BG459" t="s">
        <v>74</v>
      </c>
      <c r="BH459" t="s">
        <v>74</v>
      </c>
      <c r="BI459">
        <v>2</v>
      </c>
      <c r="BJ459" t="s">
        <v>366</v>
      </c>
      <c r="BK459" t="s">
        <v>92</v>
      </c>
      <c r="BL459" t="s">
        <v>367</v>
      </c>
      <c r="BM459" t="s">
        <v>3946</v>
      </c>
      <c r="BN459">
        <v>17787878</v>
      </c>
      <c r="BO459" t="s">
        <v>74</v>
      </c>
      <c r="BP459" t="s">
        <v>74</v>
      </c>
      <c r="BQ459" t="s">
        <v>74</v>
      </c>
      <c r="BR459" t="s">
        <v>95</v>
      </c>
      <c r="BS459" t="s">
        <v>3947</v>
      </c>
      <c r="BT459" t="str">
        <f>HYPERLINK("https%3A%2F%2Fwww.webofscience.com%2Fwos%2Fwoscc%2Ffull-record%2FWOS:A1989AE78300037","View Full Record in Web of Science")</f>
        <v>View Full Record in Web of Science</v>
      </c>
    </row>
    <row r="460" spans="1:72" x14ac:dyDescent="0.15">
      <c r="A460" t="s">
        <v>72</v>
      </c>
      <c r="B460" t="s">
        <v>3948</v>
      </c>
      <c r="C460" t="s">
        <v>74</v>
      </c>
      <c r="D460" t="s">
        <v>74</v>
      </c>
      <c r="E460" t="s">
        <v>74</v>
      </c>
      <c r="F460" t="s">
        <v>3948</v>
      </c>
      <c r="G460" t="s">
        <v>74</v>
      </c>
      <c r="H460" t="s">
        <v>74</v>
      </c>
      <c r="I460" t="s">
        <v>3949</v>
      </c>
      <c r="J460" t="s">
        <v>3308</v>
      </c>
      <c r="K460" t="s">
        <v>74</v>
      </c>
      <c r="L460" t="s">
        <v>74</v>
      </c>
      <c r="M460" t="s">
        <v>77</v>
      </c>
      <c r="N460" t="s">
        <v>78</v>
      </c>
      <c r="O460" t="s">
        <v>74</v>
      </c>
      <c r="P460" t="s">
        <v>74</v>
      </c>
      <c r="Q460" t="s">
        <v>74</v>
      </c>
      <c r="R460" t="s">
        <v>74</v>
      </c>
      <c r="S460" t="s">
        <v>74</v>
      </c>
      <c r="T460" t="s">
        <v>74</v>
      </c>
      <c r="U460" t="s">
        <v>74</v>
      </c>
      <c r="V460" t="s">
        <v>74</v>
      </c>
      <c r="W460" t="s">
        <v>74</v>
      </c>
      <c r="X460" t="s">
        <v>74</v>
      </c>
      <c r="Y460" t="s">
        <v>3950</v>
      </c>
      <c r="Z460" t="s">
        <v>74</v>
      </c>
      <c r="AA460" t="s">
        <v>74</v>
      </c>
      <c r="AB460" t="s">
        <v>74</v>
      </c>
      <c r="AC460" t="s">
        <v>74</v>
      </c>
      <c r="AD460" t="s">
        <v>74</v>
      </c>
      <c r="AE460" t="s">
        <v>74</v>
      </c>
      <c r="AF460" t="s">
        <v>74</v>
      </c>
      <c r="AG460">
        <v>0</v>
      </c>
      <c r="AH460">
        <v>3</v>
      </c>
      <c r="AI460">
        <v>3</v>
      </c>
      <c r="AJ460">
        <v>0</v>
      </c>
      <c r="AK460">
        <v>0</v>
      </c>
      <c r="AL460" t="s">
        <v>3310</v>
      </c>
      <c r="AM460" t="s">
        <v>83</v>
      </c>
      <c r="AN460" t="s">
        <v>3311</v>
      </c>
      <c r="AO460" t="s">
        <v>3312</v>
      </c>
      <c r="AP460" t="s">
        <v>74</v>
      </c>
      <c r="AQ460" t="s">
        <v>74</v>
      </c>
      <c r="AR460" t="s">
        <v>3308</v>
      </c>
      <c r="AS460" t="s">
        <v>3313</v>
      </c>
      <c r="AT460" t="s">
        <v>3944</v>
      </c>
      <c r="AU460">
        <v>1989</v>
      </c>
      <c r="AV460">
        <v>245</v>
      </c>
      <c r="AW460">
        <v>4914</v>
      </c>
      <c r="AX460" t="s">
        <v>74</v>
      </c>
      <c r="AY460" t="s">
        <v>74</v>
      </c>
      <c r="AZ460" t="s">
        <v>74</v>
      </c>
      <c r="BA460" t="s">
        <v>74</v>
      </c>
      <c r="BB460">
        <v>195</v>
      </c>
      <c r="BC460">
        <v>195</v>
      </c>
      <c r="BD460" t="s">
        <v>74</v>
      </c>
      <c r="BE460" t="s">
        <v>3951</v>
      </c>
      <c r="BF460" t="str">
        <f>HYPERLINK("http://dx.doi.org/10.1126/science.245.4914.195","http://dx.doi.org/10.1126/science.245.4914.195")</f>
        <v>http://dx.doi.org/10.1126/science.245.4914.195</v>
      </c>
      <c r="BG460" t="s">
        <v>74</v>
      </c>
      <c r="BH460" t="s">
        <v>74</v>
      </c>
      <c r="BI460">
        <v>1</v>
      </c>
      <c r="BJ460" t="s">
        <v>366</v>
      </c>
      <c r="BK460" t="s">
        <v>92</v>
      </c>
      <c r="BL460" t="s">
        <v>367</v>
      </c>
      <c r="BM460" t="s">
        <v>3946</v>
      </c>
      <c r="BN460">
        <v>17787880</v>
      </c>
      <c r="BO460" t="s">
        <v>74</v>
      </c>
      <c r="BP460" t="s">
        <v>74</v>
      </c>
      <c r="BQ460" t="s">
        <v>74</v>
      </c>
      <c r="BR460" t="s">
        <v>95</v>
      </c>
      <c r="BS460" t="s">
        <v>3952</v>
      </c>
      <c r="BT460" t="str">
        <f>HYPERLINK("https%3A%2F%2Fwww.webofscience.com%2Fwos%2Fwoscc%2Ffull-record%2FWOS:A1989AE78300038","View Full Record in Web of Science")</f>
        <v>View Full Record in Web of Science</v>
      </c>
    </row>
    <row r="461" spans="1:72" x14ac:dyDescent="0.15">
      <c r="A461" t="s">
        <v>72</v>
      </c>
      <c r="B461" t="s">
        <v>3953</v>
      </c>
      <c r="C461" t="s">
        <v>74</v>
      </c>
      <c r="D461" t="s">
        <v>74</v>
      </c>
      <c r="E461" t="s">
        <v>74</v>
      </c>
      <c r="F461" t="s">
        <v>3953</v>
      </c>
      <c r="G461" t="s">
        <v>74</v>
      </c>
      <c r="H461" t="s">
        <v>74</v>
      </c>
      <c r="I461" t="s">
        <v>3954</v>
      </c>
      <c r="J461" t="s">
        <v>3291</v>
      </c>
      <c r="K461" t="s">
        <v>74</v>
      </c>
      <c r="L461" t="s">
        <v>74</v>
      </c>
      <c r="M461" t="s">
        <v>77</v>
      </c>
      <c r="N461" t="s">
        <v>78</v>
      </c>
      <c r="O461" t="s">
        <v>74</v>
      </c>
      <c r="P461" t="s">
        <v>74</v>
      </c>
      <c r="Q461" t="s">
        <v>74</v>
      </c>
      <c r="R461" t="s">
        <v>74</v>
      </c>
      <c r="S461" t="s">
        <v>74</v>
      </c>
      <c r="T461" t="s">
        <v>74</v>
      </c>
      <c r="U461" t="s">
        <v>74</v>
      </c>
      <c r="V461" t="s">
        <v>74</v>
      </c>
      <c r="W461" t="s">
        <v>3955</v>
      </c>
      <c r="X461" t="s">
        <v>3956</v>
      </c>
      <c r="Y461" t="s">
        <v>74</v>
      </c>
      <c r="Z461" t="s">
        <v>74</v>
      </c>
      <c r="AA461" t="s">
        <v>74</v>
      </c>
      <c r="AB461" t="s">
        <v>74</v>
      </c>
      <c r="AC461" t="s">
        <v>3957</v>
      </c>
      <c r="AD461" t="s">
        <v>3958</v>
      </c>
      <c r="AE461" t="s">
        <v>74</v>
      </c>
      <c r="AF461" t="s">
        <v>74</v>
      </c>
      <c r="AG461">
        <v>27</v>
      </c>
      <c r="AH461">
        <v>5</v>
      </c>
      <c r="AI461">
        <v>6</v>
      </c>
      <c r="AJ461">
        <v>0</v>
      </c>
      <c r="AK461">
        <v>4</v>
      </c>
      <c r="AL461" t="s">
        <v>1006</v>
      </c>
      <c r="AM461" t="s">
        <v>1007</v>
      </c>
      <c r="AN461" t="s">
        <v>3294</v>
      </c>
      <c r="AO461" t="s">
        <v>3295</v>
      </c>
      <c r="AP461" t="s">
        <v>74</v>
      </c>
      <c r="AQ461" t="s">
        <v>74</v>
      </c>
      <c r="AR461" t="s">
        <v>3291</v>
      </c>
      <c r="AS461" t="s">
        <v>3296</v>
      </c>
      <c r="AT461" t="s">
        <v>3959</v>
      </c>
      <c r="AU461">
        <v>1989</v>
      </c>
      <c r="AV461">
        <v>178</v>
      </c>
      <c r="AW461">
        <v>1</v>
      </c>
      <c r="AX461" t="s">
        <v>74</v>
      </c>
      <c r="AY461" t="s">
        <v>74</v>
      </c>
      <c r="AZ461" t="s">
        <v>74</v>
      </c>
      <c r="BA461" t="s">
        <v>74</v>
      </c>
      <c r="BB461">
        <v>73</v>
      </c>
      <c r="BC461">
        <v>80</v>
      </c>
      <c r="BD461" t="s">
        <v>74</v>
      </c>
      <c r="BE461" t="s">
        <v>3960</v>
      </c>
      <c r="BF461" t="str">
        <f>HYPERLINK("http://dx.doi.org/10.1007/BF00006114","http://dx.doi.org/10.1007/BF00006114")</f>
        <v>http://dx.doi.org/10.1007/BF00006114</v>
      </c>
      <c r="BG461" t="s">
        <v>74</v>
      </c>
      <c r="BH461" t="s">
        <v>74</v>
      </c>
      <c r="BI461">
        <v>8</v>
      </c>
      <c r="BJ461" t="s">
        <v>481</v>
      </c>
      <c r="BK461" t="s">
        <v>92</v>
      </c>
      <c r="BL461" t="s">
        <v>481</v>
      </c>
      <c r="BM461" t="s">
        <v>3961</v>
      </c>
      <c r="BN461">
        <v>11539787</v>
      </c>
      <c r="BO461" t="s">
        <v>74</v>
      </c>
      <c r="BP461" t="s">
        <v>74</v>
      </c>
      <c r="BQ461" t="s">
        <v>74</v>
      </c>
      <c r="BR461" t="s">
        <v>95</v>
      </c>
      <c r="BS461" t="s">
        <v>3962</v>
      </c>
      <c r="BT461" t="str">
        <f>HYPERLINK("https%3A%2F%2Fwww.webofscience.com%2Fwos%2Fwoscc%2Ffull-record%2FWOS:A1989AJ67200006","View Full Record in Web of Science")</f>
        <v>View Full Record in Web of Science</v>
      </c>
    </row>
    <row r="462" spans="1:72" x14ac:dyDescent="0.15">
      <c r="A462" t="s">
        <v>72</v>
      </c>
      <c r="B462" t="s">
        <v>3963</v>
      </c>
      <c r="C462" t="s">
        <v>74</v>
      </c>
      <c r="D462" t="s">
        <v>74</v>
      </c>
      <c r="E462" t="s">
        <v>74</v>
      </c>
      <c r="F462" t="s">
        <v>3963</v>
      </c>
      <c r="G462" t="s">
        <v>74</v>
      </c>
      <c r="H462" t="s">
        <v>74</v>
      </c>
      <c r="I462" t="s">
        <v>3574</v>
      </c>
      <c r="J462" t="s">
        <v>3964</v>
      </c>
      <c r="K462" t="s">
        <v>74</v>
      </c>
      <c r="L462" t="s">
        <v>74</v>
      </c>
      <c r="M462" t="s">
        <v>77</v>
      </c>
      <c r="N462" t="s">
        <v>1473</v>
      </c>
      <c r="O462" t="s">
        <v>74</v>
      </c>
      <c r="P462" t="s">
        <v>74</v>
      </c>
      <c r="Q462" t="s">
        <v>74</v>
      </c>
      <c r="R462" t="s">
        <v>74</v>
      </c>
      <c r="S462" t="s">
        <v>74</v>
      </c>
      <c r="T462" t="s">
        <v>74</v>
      </c>
      <c r="U462" t="s">
        <v>74</v>
      </c>
      <c r="V462" t="s">
        <v>74</v>
      </c>
      <c r="W462" t="s">
        <v>74</v>
      </c>
      <c r="X462" t="s">
        <v>74</v>
      </c>
      <c r="Y462" t="s">
        <v>3965</v>
      </c>
      <c r="Z462" t="s">
        <v>74</v>
      </c>
      <c r="AA462" t="s">
        <v>74</v>
      </c>
      <c r="AB462" t="s">
        <v>74</v>
      </c>
      <c r="AC462" t="s">
        <v>74</v>
      </c>
      <c r="AD462" t="s">
        <v>74</v>
      </c>
      <c r="AE462" t="s">
        <v>74</v>
      </c>
      <c r="AF462" t="s">
        <v>74</v>
      </c>
      <c r="AG462">
        <v>1</v>
      </c>
      <c r="AH462">
        <v>3</v>
      </c>
      <c r="AI462">
        <v>3</v>
      </c>
      <c r="AJ462">
        <v>0</v>
      </c>
      <c r="AK462">
        <v>2</v>
      </c>
      <c r="AL462" t="s">
        <v>3966</v>
      </c>
      <c r="AM462" t="s">
        <v>83</v>
      </c>
      <c r="AN462" t="s">
        <v>3967</v>
      </c>
      <c r="AO462" t="s">
        <v>3968</v>
      </c>
      <c r="AP462" t="s">
        <v>74</v>
      </c>
      <c r="AQ462" t="s">
        <v>74</v>
      </c>
      <c r="AR462" t="s">
        <v>3969</v>
      </c>
      <c r="AS462" t="s">
        <v>3970</v>
      </c>
      <c r="AT462" t="s">
        <v>3971</v>
      </c>
      <c r="AU462">
        <v>1989</v>
      </c>
      <c r="AV462">
        <v>83</v>
      </c>
      <c r="AW462">
        <v>3</v>
      </c>
      <c r="AX462" t="s">
        <v>74</v>
      </c>
      <c r="AY462" t="s">
        <v>74</v>
      </c>
      <c r="AZ462" t="s">
        <v>74</v>
      </c>
      <c r="BA462" t="s">
        <v>74</v>
      </c>
      <c r="BB462">
        <v>605</v>
      </c>
      <c r="BC462">
        <v>626</v>
      </c>
      <c r="BD462" t="s">
        <v>74</v>
      </c>
      <c r="BE462" t="s">
        <v>3972</v>
      </c>
      <c r="BF462" t="str">
        <f>HYPERLINK("http://dx.doi.org/10.2307/2203327","http://dx.doi.org/10.2307/2203327")</f>
        <v>http://dx.doi.org/10.2307/2203327</v>
      </c>
      <c r="BG462" t="s">
        <v>74</v>
      </c>
      <c r="BH462" t="s">
        <v>74</v>
      </c>
      <c r="BI462">
        <v>22</v>
      </c>
      <c r="BJ462" t="s">
        <v>3973</v>
      </c>
      <c r="BK462" t="s">
        <v>1462</v>
      </c>
      <c r="BL462" t="s">
        <v>3974</v>
      </c>
      <c r="BM462" t="s">
        <v>3975</v>
      </c>
      <c r="BN462" t="s">
        <v>74</v>
      </c>
      <c r="BO462" t="s">
        <v>74</v>
      </c>
      <c r="BP462" t="s">
        <v>74</v>
      </c>
      <c r="BQ462" t="s">
        <v>74</v>
      </c>
      <c r="BR462" t="s">
        <v>95</v>
      </c>
      <c r="BS462" t="s">
        <v>3976</v>
      </c>
      <c r="BT462" t="str">
        <f>HYPERLINK("https%3A%2F%2Fwww.webofscience.com%2Fwos%2Fwoscc%2Ffull-record%2FWOS:A1989AH96400012","View Full Record in Web of Science")</f>
        <v>View Full Record in Web of Science</v>
      </c>
    </row>
    <row r="463" spans="1:72" x14ac:dyDescent="0.15">
      <c r="A463" t="s">
        <v>72</v>
      </c>
      <c r="B463" t="s">
        <v>3963</v>
      </c>
      <c r="C463" t="s">
        <v>74</v>
      </c>
      <c r="D463" t="s">
        <v>74</v>
      </c>
      <c r="E463" t="s">
        <v>74</v>
      </c>
      <c r="F463" t="s">
        <v>3963</v>
      </c>
      <c r="G463" t="s">
        <v>74</v>
      </c>
      <c r="H463" t="s">
        <v>74</v>
      </c>
      <c r="I463" t="s">
        <v>1835</v>
      </c>
      <c r="J463" t="s">
        <v>3964</v>
      </c>
      <c r="K463" t="s">
        <v>74</v>
      </c>
      <c r="L463" t="s">
        <v>74</v>
      </c>
      <c r="M463" t="s">
        <v>77</v>
      </c>
      <c r="N463" t="s">
        <v>1473</v>
      </c>
      <c r="O463" t="s">
        <v>74</v>
      </c>
      <c r="P463" t="s">
        <v>74</v>
      </c>
      <c r="Q463" t="s">
        <v>74</v>
      </c>
      <c r="R463" t="s">
        <v>74</v>
      </c>
      <c r="S463" t="s">
        <v>74</v>
      </c>
      <c r="T463" t="s">
        <v>74</v>
      </c>
      <c r="U463" t="s">
        <v>74</v>
      </c>
      <c r="V463" t="s">
        <v>74</v>
      </c>
      <c r="W463" t="s">
        <v>74</v>
      </c>
      <c r="X463" t="s">
        <v>74</v>
      </c>
      <c r="Y463" t="s">
        <v>74</v>
      </c>
      <c r="Z463" t="s">
        <v>74</v>
      </c>
      <c r="AA463" t="s">
        <v>74</v>
      </c>
      <c r="AB463" t="s">
        <v>74</v>
      </c>
      <c r="AC463" t="s">
        <v>74</v>
      </c>
      <c r="AD463" t="s">
        <v>74</v>
      </c>
      <c r="AE463" t="s">
        <v>74</v>
      </c>
      <c r="AF463" t="s">
        <v>74</v>
      </c>
      <c r="AG463">
        <v>1</v>
      </c>
      <c r="AH463">
        <v>3</v>
      </c>
      <c r="AI463">
        <v>3</v>
      </c>
      <c r="AJ463">
        <v>0</v>
      </c>
      <c r="AK463">
        <v>2</v>
      </c>
      <c r="AL463" t="s">
        <v>3966</v>
      </c>
      <c r="AM463" t="s">
        <v>83</v>
      </c>
      <c r="AN463" t="s">
        <v>3967</v>
      </c>
      <c r="AO463" t="s">
        <v>3968</v>
      </c>
      <c r="AP463" t="s">
        <v>74</v>
      </c>
      <c r="AQ463" t="s">
        <v>74</v>
      </c>
      <c r="AR463" t="s">
        <v>3969</v>
      </c>
      <c r="AS463" t="s">
        <v>3970</v>
      </c>
      <c r="AT463" t="s">
        <v>3971</v>
      </c>
      <c r="AU463">
        <v>1989</v>
      </c>
      <c r="AV463">
        <v>83</v>
      </c>
      <c r="AW463">
        <v>3</v>
      </c>
      <c r="AX463" t="s">
        <v>74</v>
      </c>
      <c r="AY463" t="s">
        <v>74</v>
      </c>
      <c r="AZ463" t="s">
        <v>74</v>
      </c>
      <c r="BA463" t="s">
        <v>74</v>
      </c>
      <c r="BB463">
        <v>605</v>
      </c>
      <c r="BC463">
        <v>626</v>
      </c>
      <c r="BD463" t="s">
        <v>74</v>
      </c>
      <c r="BE463" t="s">
        <v>3972</v>
      </c>
      <c r="BF463" t="str">
        <f>HYPERLINK("http://dx.doi.org/10.2307/2203327","http://dx.doi.org/10.2307/2203327")</f>
        <v>http://dx.doi.org/10.2307/2203327</v>
      </c>
      <c r="BG463" t="s">
        <v>74</v>
      </c>
      <c r="BH463" t="s">
        <v>74</v>
      </c>
      <c r="BI463">
        <v>22</v>
      </c>
      <c r="BJ463" t="s">
        <v>3973</v>
      </c>
      <c r="BK463" t="s">
        <v>1462</v>
      </c>
      <c r="BL463" t="s">
        <v>3974</v>
      </c>
      <c r="BM463" t="s">
        <v>3975</v>
      </c>
      <c r="BN463" t="s">
        <v>74</v>
      </c>
      <c r="BO463" t="s">
        <v>74</v>
      </c>
      <c r="BP463" t="s">
        <v>74</v>
      </c>
      <c r="BQ463" t="s">
        <v>74</v>
      </c>
      <c r="BR463" t="s">
        <v>95</v>
      </c>
      <c r="BS463" t="s">
        <v>3977</v>
      </c>
      <c r="BT463" t="str">
        <f>HYPERLINK("https%3A%2F%2Fwww.webofscience.com%2Fwos%2Fwoscc%2Ffull-record%2FWOS:A1989AH96400014","View Full Record in Web of Science")</f>
        <v>View Full Record in Web of Science</v>
      </c>
    </row>
    <row r="464" spans="1:72" x14ac:dyDescent="0.15">
      <c r="A464" t="s">
        <v>72</v>
      </c>
      <c r="B464" t="s">
        <v>3978</v>
      </c>
      <c r="C464" t="s">
        <v>74</v>
      </c>
      <c r="D464" t="s">
        <v>74</v>
      </c>
      <c r="E464" t="s">
        <v>74</v>
      </c>
      <c r="F464" t="s">
        <v>3978</v>
      </c>
      <c r="G464" t="s">
        <v>74</v>
      </c>
      <c r="H464" t="s">
        <v>74</v>
      </c>
      <c r="I464" t="s">
        <v>3206</v>
      </c>
      <c r="J464" t="s">
        <v>3964</v>
      </c>
      <c r="K464" t="s">
        <v>74</v>
      </c>
      <c r="L464" t="s">
        <v>74</v>
      </c>
      <c r="M464" t="s">
        <v>77</v>
      </c>
      <c r="N464" t="s">
        <v>1473</v>
      </c>
      <c r="O464" t="s">
        <v>74</v>
      </c>
      <c r="P464" t="s">
        <v>74</v>
      </c>
      <c r="Q464" t="s">
        <v>74</v>
      </c>
      <c r="R464" t="s">
        <v>74</v>
      </c>
      <c r="S464" t="s">
        <v>74</v>
      </c>
      <c r="T464" t="s">
        <v>74</v>
      </c>
      <c r="U464" t="s">
        <v>74</v>
      </c>
      <c r="V464" t="s">
        <v>74</v>
      </c>
      <c r="W464" t="s">
        <v>74</v>
      </c>
      <c r="X464" t="s">
        <v>74</v>
      </c>
      <c r="Y464" t="s">
        <v>3979</v>
      </c>
      <c r="Z464" t="s">
        <v>74</v>
      </c>
      <c r="AA464" t="s">
        <v>74</v>
      </c>
      <c r="AB464" t="s">
        <v>74</v>
      </c>
      <c r="AC464" t="s">
        <v>74</v>
      </c>
      <c r="AD464" t="s">
        <v>74</v>
      </c>
      <c r="AE464" t="s">
        <v>74</v>
      </c>
      <c r="AF464" t="s">
        <v>74</v>
      </c>
      <c r="AG464">
        <v>1</v>
      </c>
      <c r="AH464">
        <v>0</v>
      </c>
      <c r="AI464">
        <v>0</v>
      </c>
      <c r="AJ464">
        <v>0</v>
      </c>
      <c r="AK464">
        <v>0</v>
      </c>
      <c r="AL464" t="s">
        <v>3966</v>
      </c>
      <c r="AM464" t="s">
        <v>83</v>
      </c>
      <c r="AN464" t="s">
        <v>3967</v>
      </c>
      <c r="AO464" t="s">
        <v>3968</v>
      </c>
      <c r="AP464" t="s">
        <v>74</v>
      </c>
      <c r="AQ464" t="s">
        <v>74</v>
      </c>
      <c r="AR464" t="s">
        <v>3969</v>
      </c>
      <c r="AS464" t="s">
        <v>3970</v>
      </c>
      <c r="AT464" t="s">
        <v>3971</v>
      </c>
      <c r="AU464">
        <v>1989</v>
      </c>
      <c r="AV464">
        <v>83</v>
      </c>
      <c r="AW464">
        <v>3</v>
      </c>
      <c r="AX464" t="s">
        <v>74</v>
      </c>
      <c r="AY464" t="s">
        <v>74</v>
      </c>
      <c r="AZ464" t="s">
        <v>74</v>
      </c>
      <c r="BA464" t="s">
        <v>74</v>
      </c>
      <c r="BB464">
        <v>626</v>
      </c>
      <c r="BC464">
        <v>630</v>
      </c>
      <c r="BD464" t="s">
        <v>74</v>
      </c>
      <c r="BE464" t="s">
        <v>3980</v>
      </c>
      <c r="BF464" t="str">
        <f>HYPERLINK("http://dx.doi.org/10.2307/2203328","http://dx.doi.org/10.2307/2203328")</f>
        <v>http://dx.doi.org/10.2307/2203328</v>
      </c>
      <c r="BG464" t="s">
        <v>74</v>
      </c>
      <c r="BH464" t="s">
        <v>74</v>
      </c>
      <c r="BI464">
        <v>5</v>
      </c>
      <c r="BJ464" t="s">
        <v>3973</v>
      </c>
      <c r="BK464" t="s">
        <v>1462</v>
      </c>
      <c r="BL464" t="s">
        <v>3974</v>
      </c>
      <c r="BM464" t="s">
        <v>3975</v>
      </c>
      <c r="BN464" t="s">
        <v>74</v>
      </c>
      <c r="BO464" t="s">
        <v>74</v>
      </c>
      <c r="BP464" t="s">
        <v>74</v>
      </c>
      <c r="BQ464" t="s">
        <v>74</v>
      </c>
      <c r="BR464" t="s">
        <v>95</v>
      </c>
      <c r="BS464" t="s">
        <v>3981</v>
      </c>
      <c r="BT464" t="str">
        <f>HYPERLINK("https%3A%2F%2Fwww.webofscience.com%2Fwos%2Fwoscc%2Ffull-record%2FWOS:A1989AH96400015","View Full Record in Web of Science")</f>
        <v>View Full Record in Web of Science</v>
      </c>
    </row>
    <row r="465" spans="1:72" x14ac:dyDescent="0.15">
      <c r="A465" t="s">
        <v>72</v>
      </c>
      <c r="B465" t="s">
        <v>355</v>
      </c>
      <c r="C465" t="s">
        <v>74</v>
      </c>
      <c r="D465" t="s">
        <v>74</v>
      </c>
      <c r="E465" t="s">
        <v>74</v>
      </c>
      <c r="F465" t="s">
        <v>355</v>
      </c>
      <c r="G465" t="s">
        <v>74</v>
      </c>
      <c r="H465" t="s">
        <v>74</v>
      </c>
      <c r="I465" t="s">
        <v>3982</v>
      </c>
      <c r="J465" t="s">
        <v>3983</v>
      </c>
      <c r="K465" t="s">
        <v>74</v>
      </c>
      <c r="L465" t="s">
        <v>74</v>
      </c>
      <c r="M465" t="s">
        <v>77</v>
      </c>
      <c r="N465" t="s">
        <v>78</v>
      </c>
      <c r="O465" t="s">
        <v>74</v>
      </c>
      <c r="P465" t="s">
        <v>74</v>
      </c>
      <c r="Q465" t="s">
        <v>74</v>
      </c>
      <c r="R465" t="s">
        <v>74</v>
      </c>
      <c r="S465" t="s">
        <v>74</v>
      </c>
      <c r="T465" t="s">
        <v>74</v>
      </c>
      <c r="U465" t="s">
        <v>74</v>
      </c>
      <c r="V465" t="s">
        <v>74</v>
      </c>
      <c r="W465" t="s">
        <v>74</v>
      </c>
      <c r="X465" t="s">
        <v>74</v>
      </c>
      <c r="Y465" t="s">
        <v>358</v>
      </c>
      <c r="Z465" t="s">
        <v>74</v>
      </c>
      <c r="AA465" t="s">
        <v>359</v>
      </c>
      <c r="AB465" t="s">
        <v>74</v>
      </c>
      <c r="AC465" t="s">
        <v>74</v>
      </c>
      <c r="AD465" t="s">
        <v>74</v>
      </c>
      <c r="AE465" t="s">
        <v>74</v>
      </c>
      <c r="AF465" t="s">
        <v>74</v>
      </c>
      <c r="AG465">
        <v>50</v>
      </c>
      <c r="AH465">
        <v>116</v>
      </c>
      <c r="AI465">
        <v>125</v>
      </c>
      <c r="AJ465">
        <v>0</v>
      </c>
      <c r="AK465">
        <v>16</v>
      </c>
      <c r="AL465" t="s">
        <v>188</v>
      </c>
      <c r="AM465" t="s">
        <v>189</v>
      </c>
      <c r="AN465" t="s">
        <v>3171</v>
      </c>
      <c r="AO465" t="s">
        <v>3984</v>
      </c>
      <c r="AP465" t="s">
        <v>74</v>
      </c>
      <c r="AQ465" t="s">
        <v>74</v>
      </c>
      <c r="AR465" t="s">
        <v>3985</v>
      </c>
      <c r="AS465" t="s">
        <v>3986</v>
      </c>
      <c r="AT465" t="s">
        <v>3971</v>
      </c>
      <c r="AU465">
        <v>1989</v>
      </c>
      <c r="AV465">
        <v>70</v>
      </c>
      <c r="AW465">
        <v>7</v>
      </c>
      <c r="AX465" t="s">
        <v>74</v>
      </c>
      <c r="AY465" t="s">
        <v>74</v>
      </c>
      <c r="AZ465" t="s">
        <v>74</v>
      </c>
      <c r="BA465" t="s">
        <v>74</v>
      </c>
      <c r="BB465">
        <v>738</v>
      </c>
      <c r="BC465">
        <v>749</v>
      </c>
      <c r="BD465" t="s">
        <v>74</v>
      </c>
      <c r="BE465" t="s">
        <v>3987</v>
      </c>
      <c r="BF465" t="str">
        <f>HYPERLINK("http://dx.doi.org/10.1175/1520-0477(1989)070&lt;0738:SAOAKW&gt;2.0.CO;2","http://dx.doi.org/10.1175/1520-0477(1989)070&lt;0738:SAOAKW&gt;2.0.CO;2")</f>
        <v>http://dx.doi.org/10.1175/1520-0477(1989)070&lt;0738:SAOAKW&gt;2.0.CO;2</v>
      </c>
      <c r="BG465" t="s">
        <v>74</v>
      </c>
      <c r="BH465" t="s">
        <v>74</v>
      </c>
      <c r="BI465">
        <v>12</v>
      </c>
      <c r="BJ465" t="s">
        <v>330</v>
      </c>
      <c r="BK465" t="s">
        <v>92</v>
      </c>
      <c r="BL465" t="s">
        <v>330</v>
      </c>
      <c r="BM465" t="s">
        <v>3988</v>
      </c>
      <c r="BN465" t="s">
        <v>74</v>
      </c>
      <c r="BO465" t="s">
        <v>261</v>
      </c>
      <c r="BP465" t="s">
        <v>74</v>
      </c>
      <c r="BQ465" t="s">
        <v>74</v>
      </c>
      <c r="BR465" t="s">
        <v>95</v>
      </c>
      <c r="BS465" t="s">
        <v>3989</v>
      </c>
      <c r="BT465" t="str">
        <f>HYPERLINK("https%3A%2F%2Fwww.webofscience.com%2Fwos%2Fwoscc%2Ffull-record%2FWOS:A1989AG68400001","View Full Record in Web of Science")</f>
        <v>View Full Record in Web of Science</v>
      </c>
    </row>
    <row r="466" spans="1:72" x14ac:dyDescent="0.15">
      <c r="A466" t="s">
        <v>72</v>
      </c>
      <c r="B466" t="s">
        <v>3990</v>
      </c>
      <c r="C466" t="s">
        <v>74</v>
      </c>
      <c r="D466" t="s">
        <v>74</v>
      </c>
      <c r="E466" t="s">
        <v>74</v>
      </c>
      <c r="F466" t="s">
        <v>3990</v>
      </c>
      <c r="G466" t="s">
        <v>74</v>
      </c>
      <c r="H466" t="s">
        <v>74</v>
      </c>
      <c r="I466" t="s">
        <v>3991</v>
      </c>
      <c r="J466" t="s">
        <v>2605</v>
      </c>
      <c r="K466" t="s">
        <v>74</v>
      </c>
      <c r="L466" t="s">
        <v>74</v>
      </c>
      <c r="M466" t="s">
        <v>77</v>
      </c>
      <c r="N466" t="s">
        <v>78</v>
      </c>
      <c r="O466" t="s">
        <v>74</v>
      </c>
      <c r="P466" t="s">
        <v>74</v>
      </c>
      <c r="Q466" t="s">
        <v>74</v>
      </c>
      <c r="R466" t="s">
        <v>74</v>
      </c>
      <c r="S466" t="s">
        <v>74</v>
      </c>
      <c r="T466" t="s">
        <v>74</v>
      </c>
      <c r="U466" t="s">
        <v>74</v>
      </c>
      <c r="V466" t="s">
        <v>74</v>
      </c>
      <c r="W466" t="s">
        <v>3992</v>
      </c>
      <c r="X466" t="s">
        <v>3993</v>
      </c>
      <c r="Y466" t="s">
        <v>3994</v>
      </c>
      <c r="Z466" t="s">
        <v>74</v>
      </c>
      <c r="AA466" t="s">
        <v>74</v>
      </c>
      <c r="AB466" t="s">
        <v>74</v>
      </c>
      <c r="AC466" t="s">
        <v>74</v>
      </c>
      <c r="AD466" t="s">
        <v>74</v>
      </c>
      <c r="AE466" t="s">
        <v>74</v>
      </c>
      <c r="AF466" t="s">
        <v>74</v>
      </c>
      <c r="AG466">
        <v>53</v>
      </c>
      <c r="AH466">
        <v>152</v>
      </c>
      <c r="AI466">
        <v>160</v>
      </c>
      <c r="AJ466">
        <v>0</v>
      </c>
      <c r="AK466">
        <v>5</v>
      </c>
      <c r="AL466" t="s">
        <v>267</v>
      </c>
      <c r="AM466" t="s">
        <v>268</v>
      </c>
      <c r="AN466" t="s">
        <v>269</v>
      </c>
      <c r="AO466" t="s">
        <v>2607</v>
      </c>
      <c r="AP466" t="s">
        <v>74</v>
      </c>
      <c r="AQ466" t="s">
        <v>74</v>
      </c>
      <c r="AR466" t="s">
        <v>2608</v>
      </c>
      <c r="AS466" t="s">
        <v>2609</v>
      </c>
      <c r="AT466" t="s">
        <v>3971</v>
      </c>
      <c r="AU466">
        <v>1989</v>
      </c>
      <c r="AV466">
        <v>93</v>
      </c>
      <c r="AW466" t="s">
        <v>273</v>
      </c>
      <c r="AX466" t="s">
        <v>74</v>
      </c>
      <c r="AY466" t="s">
        <v>74</v>
      </c>
      <c r="AZ466" t="s">
        <v>74</v>
      </c>
      <c r="BA466" t="s">
        <v>74</v>
      </c>
      <c r="BB466">
        <v>299</v>
      </c>
      <c r="BC466">
        <v>313</v>
      </c>
      <c r="BD466" t="s">
        <v>74</v>
      </c>
      <c r="BE466" t="s">
        <v>3995</v>
      </c>
      <c r="BF466" t="str">
        <f>HYPERLINK("http://dx.doi.org/10.1016/0012-821X(89)90029-0","http://dx.doi.org/10.1016/0012-821X(89)90029-0")</f>
        <v>http://dx.doi.org/10.1016/0012-821X(89)90029-0</v>
      </c>
      <c r="BG466" t="s">
        <v>74</v>
      </c>
      <c r="BH466" t="s">
        <v>74</v>
      </c>
      <c r="BI466">
        <v>15</v>
      </c>
      <c r="BJ466" t="s">
        <v>288</v>
      </c>
      <c r="BK466" t="s">
        <v>92</v>
      </c>
      <c r="BL466" t="s">
        <v>288</v>
      </c>
      <c r="BM466" t="s">
        <v>3996</v>
      </c>
      <c r="BN466" t="s">
        <v>74</v>
      </c>
      <c r="BO466" t="s">
        <v>1386</v>
      </c>
      <c r="BP466" t="s">
        <v>74</v>
      </c>
      <c r="BQ466" t="s">
        <v>74</v>
      </c>
      <c r="BR466" t="s">
        <v>95</v>
      </c>
      <c r="BS466" t="s">
        <v>3997</v>
      </c>
      <c r="BT466" t="str">
        <f>HYPERLINK("https%3A%2F%2Fwww.webofscience.com%2Fwos%2Fwoscc%2Ffull-record%2FWOS:A1989AH12800001","View Full Record in Web of Science")</f>
        <v>View Full Record in Web of Science</v>
      </c>
    </row>
    <row r="467" spans="1:72" x14ac:dyDescent="0.15">
      <c r="A467" t="s">
        <v>72</v>
      </c>
      <c r="B467" t="s">
        <v>3998</v>
      </c>
      <c r="C467" t="s">
        <v>74</v>
      </c>
      <c r="D467" t="s">
        <v>74</v>
      </c>
      <c r="E467" t="s">
        <v>74</v>
      </c>
      <c r="F467" t="s">
        <v>3998</v>
      </c>
      <c r="G467" t="s">
        <v>74</v>
      </c>
      <c r="H467" t="s">
        <v>74</v>
      </c>
      <c r="I467" t="s">
        <v>3999</v>
      </c>
      <c r="J467" t="s">
        <v>4000</v>
      </c>
      <c r="K467" t="s">
        <v>74</v>
      </c>
      <c r="L467" t="s">
        <v>74</v>
      </c>
      <c r="M467" t="s">
        <v>77</v>
      </c>
      <c r="N467" t="s">
        <v>1473</v>
      </c>
      <c r="O467" t="s">
        <v>74</v>
      </c>
      <c r="P467" t="s">
        <v>74</v>
      </c>
      <c r="Q467" t="s">
        <v>74</v>
      </c>
      <c r="R467" t="s">
        <v>74</v>
      </c>
      <c r="S467" t="s">
        <v>74</v>
      </c>
      <c r="T467" t="s">
        <v>74</v>
      </c>
      <c r="U467" t="s">
        <v>74</v>
      </c>
      <c r="V467" t="s">
        <v>74</v>
      </c>
      <c r="W467" t="s">
        <v>74</v>
      </c>
      <c r="X467" t="s">
        <v>74</v>
      </c>
      <c r="Y467" t="s">
        <v>74</v>
      </c>
      <c r="Z467" t="s">
        <v>74</v>
      </c>
      <c r="AA467" t="s">
        <v>74</v>
      </c>
      <c r="AB467" t="s">
        <v>74</v>
      </c>
      <c r="AC467" t="s">
        <v>74</v>
      </c>
      <c r="AD467" t="s">
        <v>74</v>
      </c>
      <c r="AE467" t="s">
        <v>74</v>
      </c>
      <c r="AF467" t="s">
        <v>74</v>
      </c>
      <c r="AG467">
        <v>1</v>
      </c>
      <c r="AH467">
        <v>0</v>
      </c>
      <c r="AI467">
        <v>0</v>
      </c>
      <c r="AJ467">
        <v>0</v>
      </c>
      <c r="AK467">
        <v>0</v>
      </c>
      <c r="AL467" t="s">
        <v>4000</v>
      </c>
      <c r="AM467" t="s">
        <v>460</v>
      </c>
      <c r="AN467" t="s">
        <v>4001</v>
      </c>
      <c r="AO467" t="s">
        <v>4002</v>
      </c>
      <c r="AP467" t="s">
        <v>74</v>
      </c>
      <c r="AQ467" t="s">
        <v>74</v>
      </c>
      <c r="AR467" t="s">
        <v>4003</v>
      </c>
      <c r="AS467" t="s">
        <v>4004</v>
      </c>
      <c r="AT467" t="s">
        <v>3971</v>
      </c>
      <c r="AU467">
        <v>1989</v>
      </c>
      <c r="AV467">
        <v>79</v>
      </c>
      <c r="AW467">
        <v>3</v>
      </c>
      <c r="AX467" t="s">
        <v>74</v>
      </c>
      <c r="AY467" t="s">
        <v>74</v>
      </c>
      <c r="AZ467" t="s">
        <v>74</v>
      </c>
      <c r="BA467" t="s">
        <v>74</v>
      </c>
      <c r="BB467">
        <v>356</v>
      </c>
      <c r="BC467">
        <v>358</v>
      </c>
      <c r="BD467" t="s">
        <v>74</v>
      </c>
      <c r="BE467" t="s">
        <v>4005</v>
      </c>
      <c r="BF467" t="str">
        <f>HYPERLINK("http://dx.doi.org/10.2307/215583","http://dx.doi.org/10.2307/215583")</f>
        <v>http://dx.doi.org/10.2307/215583</v>
      </c>
      <c r="BG467" t="s">
        <v>74</v>
      </c>
      <c r="BH467" t="s">
        <v>74</v>
      </c>
      <c r="BI467">
        <v>3</v>
      </c>
      <c r="BJ467" t="s">
        <v>2560</v>
      </c>
      <c r="BK467" t="s">
        <v>1462</v>
      </c>
      <c r="BL467" t="s">
        <v>2560</v>
      </c>
      <c r="BM467" t="s">
        <v>4006</v>
      </c>
      <c r="BN467" t="s">
        <v>74</v>
      </c>
      <c r="BO467" t="s">
        <v>74</v>
      </c>
      <c r="BP467" t="s">
        <v>74</v>
      </c>
      <c r="BQ467" t="s">
        <v>74</v>
      </c>
      <c r="BR467" t="s">
        <v>95</v>
      </c>
      <c r="BS467" t="s">
        <v>4007</v>
      </c>
      <c r="BT467" t="str">
        <f>HYPERLINK("https%3A%2F%2Fwww.webofscience.com%2Fwos%2Fwoscc%2Ffull-record%2FWOS:A1989AV90000013","View Full Record in Web of Science")</f>
        <v>View Full Record in Web of Science</v>
      </c>
    </row>
    <row r="468" spans="1:72" x14ac:dyDescent="0.15">
      <c r="A468" t="s">
        <v>72</v>
      </c>
      <c r="B468" t="s">
        <v>4008</v>
      </c>
      <c r="C468" t="s">
        <v>74</v>
      </c>
      <c r="D468" t="s">
        <v>74</v>
      </c>
      <c r="E468" t="s">
        <v>74</v>
      </c>
      <c r="F468" t="s">
        <v>4008</v>
      </c>
      <c r="G468" t="s">
        <v>74</v>
      </c>
      <c r="H468" t="s">
        <v>74</v>
      </c>
      <c r="I468" t="s">
        <v>4009</v>
      </c>
      <c r="J468" t="s">
        <v>3488</v>
      </c>
      <c r="K468" t="s">
        <v>74</v>
      </c>
      <c r="L468" t="s">
        <v>74</v>
      </c>
      <c r="M468" t="s">
        <v>171</v>
      </c>
      <c r="N468" t="s">
        <v>78</v>
      </c>
      <c r="O468" t="s">
        <v>74</v>
      </c>
      <c r="P468" t="s">
        <v>74</v>
      </c>
      <c r="Q468" t="s">
        <v>74</v>
      </c>
      <c r="R468" t="s">
        <v>74</v>
      </c>
      <c r="S468" t="s">
        <v>74</v>
      </c>
      <c r="T468" t="s">
        <v>74</v>
      </c>
      <c r="U468" t="s">
        <v>74</v>
      </c>
      <c r="V468" t="s">
        <v>74</v>
      </c>
      <c r="W468" t="s">
        <v>4010</v>
      </c>
      <c r="X468" t="s">
        <v>4011</v>
      </c>
      <c r="Y468" t="s">
        <v>4012</v>
      </c>
      <c r="Z468" t="s">
        <v>74</v>
      </c>
      <c r="AA468" t="s">
        <v>4013</v>
      </c>
      <c r="AB468" t="s">
        <v>74</v>
      </c>
      <c r="AC468" t="s">
        <v>74</v>
      </c>
      <c r="AD468" t="s">
        <v>74</v>
      </c>
      <c r="AE468" t="s">
        <v>74</v>
      </c>
      <c r="AF468" t="s">
        <v>74</v>
      </c>
      <c r="AG468">
        <v>19</v>
      </c>
      <c r="AH468">
        <v>5</v>
      </c>
      <c r="AI468">
        <v>6</v>
      </c>
      <c r="AJ468">
        <v>0</v>
      </c>
      <c r="AK468">
        <v>0</v>
      </c>
      <c r="AL468" t="s">
        <v>173</v>
      </c>
      <c r="AM468" t="s">
        <v>174</v>
      </c>
      <c r="AN468" t="s">
        <v>175</v>
      </c>
      <c r="AO468" t="s">
        <v>3491</v>
      </c>
      <c r="AP468" t="s">
        <v>74</v>
      </c>
      <c r="AQ468" t="s">
        <v>74</v>
      </c>
      <c r="AR468" t="s">
        <v>3492</v>
      </c>
      <c r="AS468" t="s">
        <v>3493</v>
      </c>
      <c r="AT468" t="s">
        <v>4014</v>
      </c>
      <c r="AU468">
        <v>1989</v>
      </c>
      <c r="AV468">
        <v>29</v>
      </c>
      <c r="AW468">
        <v>4</v>
      </c>
      <c r="AX468" t="s">
        <v>74</v>
      </c>
      <c r="AY468" t="s">
        <v>74</v>
      </c>
      <c r="AZ468" t="s">
        <v>74</v>
      </c>
      <c r="BA468" t="s">
        <v>74</v>
      </c>
      <c r="BB468">
        <v>621</v>
      </c>
      <c r="BC468">
        <v>628</v>
      </c>
      <c r="BD468" t="s">
        <v>74</v>
      </c>
      <c r="BE468" t="s">
        <v>74</v>
      </c>
      <c r="BF468" t="s">
        <v>74</v>
      </c>
      <c r="BG468" t="s">
        <v>74</v>
      </c>
      <c r="BH468" t="s">
        <v>74</v>
      </c>
      <c r="BI468">
        <v>8</v>
      </c>
      <c r="BJ468" t="s">
        <v>288</v>
      </c>
      <c r="BK468" t="s">
        <v>92</v>
      </c>
      <c r="BL468" t="s">
        <v>288</v>
      </c>
      <c r="BM468" t="s">
        <v>4015</v>
      </c>
      <c r="BN468" t="s">
        <v>74</v>
      </c>
      <c r="BO468" t="s">
        <v>74</v>
      </c>
      <c r="BP468" t="s">
        <v>74</v>
      </c>
      <c r="BQ468" t="s">
        <v>74</v>
      </c>
      <c r="BR468" t="s">
        <v>95</v>
      </c>
      <c r="BS468" t="s">
        <v>4016</v>
      </c>
      <c r="BT468" t="str">
        <f>HYPERLINK("https%3A%2F%2Fwww.webofscience.com%2Fwos%2Fwoscc%2Ffull-record%2FWOS:A1989AW21700015","View Full Record in Web of Science")</f>
        <v>View Full Record in Web of Science</v>
      </c>
    </row>
    <row r="469" spans="1:72" x14ac:dyDescent="0.15">
      <c r="A469" t="s">
        <v>72</v>
      </c>
      <c r="B469" t="s">
        <v>4017</v>
      </c>
      <c r="C469" t="s">
        <v>74</v>
      </c>
      <c r="D469" t="s">
        <v>74</v>
      </c>
      <c r="E469" t="s">
        <v>74</v>
      </c>
      <c r="F469" t="s">
        <v>4017</v>
      </c>
      <c r="G469" t="s">
        <v>74</v>
      </c>
      <c r="H469" t="s">
        <v>74</v>
      </c>
      <c r="I469" t="s">
        <v>4018</v>
      </c>
      <c r="J469" t="s">
        <v>4019</v>
      </c>
      <c r="K469" t="s">
        <v>74</v>
      </c>
      <c r="L469" t="s">
        <v>74</v>
      </c>
      <c r="M469" t="s">
        <v>77</v>
      </c>
      <c r="N469" t="s">
        <v>78</v>
      </c>
      <c r="O469" t="s">
        <v>74</v>
      </c>
      <c r="P469" t="s">
        <v>74</v>
      </c>
      <c r="Q469" t="s">
        <v>74</v>
      </c>
      <c r="R469" t="s">
        <v>74</v>
      </c>
      <c r="S469" t="s">
        <v>74</v>
      </c>
      <c r="T469" t="s">
        <v>74</v>
      </c>
      <c r="U469" t="s">
        <v>74</v>
      </c>
      <c r="V469" t="s">
        <v>74</v>
      </c>
      <c r="W469" t="s">
        <v>74</v>
      </c>
      <c r="X469" t="s">
        <v>74</v>
      </c>
      <c r="Y469" t="s">
        <v>4020</v>
      </c>
      <c r="Z469" t="s">
        <v>74</v>
      </c>
      <c r="AA469" t="s">
        <v>4021</v>
      </c>
      <c r="AB469" t="s">
        <v>4022</v>
      </c>
      <c r="AC469" t="s">
        <v>74</v>
      </c>
      <c r="AD469" t="s">
        <v>74</v>
      </c>
      <c r="AE469" t="s">
        <v>74</v>
      </c>
      <c r="AF469" t="s">
        <v>74</v>
      </c>
      <c r="AG469">
        <v>56</v>
      </c>
      <c r="AH469">
        <v>213</v>
      </c>
      <c r="AI469">
        <v>220</v>
      </c>
      <c r="AJ469">
        <v>1</v>
      </c>
      <c r="AK469">
        <v>18</v>
      </c>
      <c r="AL469" t="s">
        <v>82</v>
      </c>
      <c r="AM469" t="s">
        <v>83</v>
      </c>
      <c r="AN469" t="s">
        <v>114</v>
      </c>
      <c r="AO469" t="s">
        <v>4023</v>
      </c>
      <c r="AP469" t="s">
        <v>4024</v>
      </c>
      <c r="AQ469" t="s">
        <v>74</v>
      </c>
      <c r="AR469" t="s">
        <v>4025</v>
      </c>
      <c r="AS469" t="s">
        <v>4026</v>
      </c>
      <c r="AT469" t="s">
        <v>4027</v>
      </c>
      <c r="AU469">
        <v>1989</v>
      </c>
      <c r="AV469">
        <v>94</v>
      </c>
      <c r="AW469" t="s">
        <v>4028</v>
      </c>
      <c r="AX469" t="s">
        <v>74</v>
      </c>
      <c r="AY469" t="s">
        <v>74</v>
      </c>
      <c r="AZ469" t="s">
        <v>74</v>
      </c>
      <c r="BA469" t="s">
        <v>74</v>
      </c>
      <c r="BB469">
        <v>8895</v>
      </c>
      <c r="BC469">
        <v>8909</v>
      </c>
      <c r="BD469" t="s">
        <v>74</v>
      </c>
      <c r="BE469" t="s">
        <v>4029</v>
      </c>
      <c r="BF469" t="str">
        <f>HYPERLINK("http://dx.doi.org/10.1029/JA094iA07p08895","http://dx.doi.org/10.1029/JA094iA07p08895")</f>
        <v>http://dx.doi.org/10.1029/JA094iA07p08895</v>
      </c>
      <c r="BG469" t="s">
        <v>74</v>
      </c>
      <c r="BH469" t="s">
        <v>74</v>
      </c>
      <c r="BI469">
        <v>15</v>
      </c>
      <c r="BJ469" t="s">
        <v>315</v>
      </c>
      <c r="BK469" t="s">
        <v>92</v>
      </c>
      <c r="BL469" t="s">
        <v>315</v>
      </c>
      <c r="BM469" t="s">
        <v>4030</v>
      </c>
      <c r="BN469" t="s">
        <v>74</v>
      </c>
      <c r="BO469" t="s">
        <v>74</v>
      </c>
      <c r="BP469" t="s">
        <v>74</v>
      </c>
      <c r="BQ469" t="s">
        <v>74</v>
      </c>
      <c r="BR469" t="s">
        <v>95</v>
      </c>
      <c r="BS469" t="s">
        <v>4031</v>
      </c>
      <c r="BT469" t="str">
        <f>HYPERLINK("https%3A%2F%2Fwww.webofscience.com%2Fwos%2Fwoscc%2Ffull-record%2FWOS:A1989AE18700020","View Full Record in Web of Science")</f>
        <v>View Full Record in Web of Science</v>
      </c>
    </row>
    <row r="470" spans="1:72" x14ac:dyDescent="0.15">
      <c r="A470" t="s">
        <v>72</v>
      </c>
      <c r="B470" t="s">
        <v>4032</v>
      </c>
      <c r="C470" t="s">
        <v>74</v>
      </c>
      <c r="D470" t="s">
        <v>74</v>
      </c>
      <c r="E470" t="s">
        <v>74</v>
      </c>
      <c r="F470" t="s">
        <v>4032</v>
      </c>
      <c r="G470" t="s">
        <v>74</v>
      </c>
      <c r="H470" t="s">
        <v>74</v>
      </c>
      <c r="I470" t="s">
        <v>4033</v>
      </c>
      <c r="J470" t="s">
        <v>4034</v>
      </c>
      <c r="K470" t="s">
        <v>74</v>
      </c>
      <c r="L470" t="s">
        <v>74</v>
      </c>
      <c r="M470" t="s">
        <v>77</v>
      </c>
      <c r="N470" t="s">
        <v>689</v>
      </c>
      <c r="O470" t="s">
        <v>74</v>
      </c>
      <c r="P470" t="s">
        <v>74</v>
      </c>
      <c r="Q470" t="s">
        <v>74</v>
      </c>
      <c r="R470" t="s">
        <v>74</v>
      </c>
      <c r="S470" t="s">
        <v>74</v>
      </c>
      <c r="T470" t="s">
        <v>74</v>
      </c>
      <c r="U470" t="s">
        <v>74</v>
      </c>
      <c r="V470" t="s">
        <v>74</v>
      </c>
      <c r="W470" t="s">
        <v>4035</v>
      </c>
      <c r="X470" t="s">
        <v>74</v>
      </c>
      <c r="Y470" t="s">
        <v>74</v>
      </c>
      <c r="Z470" t="s">
        <v>74</v>
      </c>
      <c r="AA470" t="s">
        <v>74</v>
      </c>
      <c r="AB470" t="s">
        <v>74</v>
      </c>
      <c r="AC470" t="s">
        <v>74</v>
      </c>
      <c r="AD470" t="s">
        <v>74</v>
      </c>
      <c r="AE470" t="s">
        <v>74</v>
      </c>
      <c r="AF470" t="s">
        <v>74</v>
      </c>
      <c r="AG470">
        <v>91</v>
      </c>
      <c r="AH470">
        <v>61</v>
      </c>
      <c r="AI470">
        <v>67</v>
      </c>
      <c r="AJ470">
        <v>0</v>
      </c>
      <c r="AK470">
        <v>5</v>
      </c>
      <c r="AL470" t="s">
        <v>4036</v>
      </c>
      <c r="AM470" t="s">
        <v>298</v>
      </c>
      <c r="AN470" t="s">
        <v>718</v>
      </c>
      <c r="AO470" t="s">
        <v>4037</v>
      </c>
      <c r="AP470" t="s">
        <v>74</v>
      </c>
      <c r="AQ470" t="s">
        <v>74</v>
      </c>
      <c r="AR470" t="s">
        <v>4038</v>
      </c>
      <c r="AS470" t="s">
        <v>4039</v>
      </c>
      <c r="AT470" t="s">
        <v>3971</v>
      </c>
      <c r="AU470">
        <v>1989</v>
      </c>
      <c r="AV470">
        <v>5</v>
      </c>
      <c r="AW470">
        <v>3</v>
      </c>
      <c r="AX470" t="s">
        <v>74</v>
      </c>
      <c r="AY470" t="s">
        <v>74</v>
      </c>
      <c r="AZ470" t="s">
        <v>74</v>
      </c>
      <c r="BA470" t="s">
        <v>74</v>
      </c>
      <c r="BB470">
        <v>228</v>
      </c>
      <c r="BC470">
        <v>256</v>
      </c>
      <c r="BD470" t="s">
        <v>74</v>
      </c>
      <c r="BE470" t="s">
        <v>4040</v>
      </c>
      <c r="BF470" t="str">
        <f>HYPERLINK("http://dx.doi.org/10.1111/j.1748-7692.1989.tb00338.x","http://dx.doi.org/10.1111/j.1748-7692.1989.tb00338.x")</f>
        <v>http://dx.doi.org/10.1111/j.1748-7692.1989.tb00338.x</v>
      </c>
      <c r="BG470" t="s">
        <v>74</v>
      </c>
      <c r="BH470" t="s">
        <v>74</v>
      </c>
      <c r="BI470">
        <v>29</v>
      </c>
      <c r="BJ470" t="s">
        <v>3855</v>
      </c>
      <c r="BK470" t="s">
        <v>92</v>
      </c>
      <c r="BL470" t="s">
        <v>3855</v>
      </c>
      <c r="BM470" t="s">
        <v>4041</v>
      </c>
      <c r="BN470" t="s">
        <v>74</v>
      </c>
      <c r="BO470" t="s">
        <v>74</v>
      </c>
      <c r="BP470" t="s">
        <v>74</v>
      </c>
      <c r="BQ470" t="s">
        <v>74</v>
      </c>
      <c r="BR470" t="s">
        <v>95</v>
      </c>
      <c r="BS470" t="s">
        <v>4042</v>
      </c>
      <c r="BT470" t="str">
        <f>HYPERLINK("https%3A%2F%2Fwww.webofscience.com%2Fwos%2Fwoscc%2Ffull-record%2FWOS:A1989AK74200002","View Full Record in Web of Science")</f>
        <v>View Full Record in Web of Science</v>
      </c>
    </row>
    <row r="471" spans="1:72" x14ac:dyDescent="0.15">
      <c r="A471" t="s">
        <v>72</v>
      </c>
      <c r="B471" t="s">
        <v>3269</v>
      </c>
      <c r="C471" t="s">
        <v>74</v>
      </c>
      <c r="D471" t="s">
        <v>74</v>
      </c>
      <c r="E471" t="s">
        <v>74</v>
      </c>
      <c r="F471" t="s">
        <v>3269</v>
      </c>
      <c r="G471" t="s">
        <v>74</v>
      </c>
      <c r="H471" t="s">
        <v>74</v>
      </c>
      <c r="I471" t="s">
        <v>4043</v>
      </c>
      <c r="J471" t="s">
        <v>4034</v>
      </c>
      <c r="K471" t="s">
        <v>74</v>
      </c>
      <c r="L471" t="s">
        <v>74</v>
      </c>
      <c r="M471" t="s">
        <v>77</v>
      </c>
      <c r="N471" t="s">
        <v>78</v>
      </c>
      <c r="O471" t="s">
        <v>74</v>
      </c>
      <c r="P471" t="s">
        <v>74</v>
      </c>
      <c r="Q471" t="s">
        <v>74</v>
      </c>
      <c r="R471" t="s">
        <v>74</v>
      </c>
      <c r="S471" t="s">
        <v>74</v>
      </c>
      <c r="T471" t="s">
        <v>74</v>
      </c>
      <c r="U471" t="s">
        <v>74</v>
      </c>
      <c r="V471" t="s">
        <v>74</v>
      </c>
      <c r="W471" t="s">
        <v>74</v>
      </c>
      <c r="X471" t="s">
        <v>74</v>
      </c>
      <c r="Y471" t="s">
        <v>2723</v>
      </c>
      <c r="Z471" t="s">
        <v>74</v>
      </c>
      <c r="AA471" t="s">
        <v>3273</v>
      </c>
      <c r="AB471" t="s">
        <v>74</v>
      </c>
      <c r="AC471" t="s">
        <v>74</v>
      </c>
      <c r="AD471" t="s">
        <v>74</v>
      </c>
      <c r="AE471" t="s">
        <v>74</v>
      </c>
      <c r="AF471" t="s">
        <v>74</v>
      </c>
      <c r="AG471">
        <v>25</v>
      </c>
      <c r="AH471">
        <v>55</v>
      </c>
      <c r="AI471">
        <v>61</v>
      </c>
      <c r="AJ471">
        <v>0</v>
      </c>
      <c r="AK471">
        <v>7</v>
      </c>
      <c r="AL471" t="s">
        <v>4036</v>
      </c>
      <c r="AM471" t="s">
        <v>298</v>
      </c>
      <c r="AN471" t="s">
        <v>718</v>
      </c>
      <c r="AO471" t="s">
        <v>4037</v>
      </c>
      <c r="AP471" t="s">
        <v>74</v>
      </c>
      <c r="AQ471" t="s">
        <v>74</v>
      </c>
      <c r="AR471" t="s">
        <v>4038</v>
      </c>
      <c r="AS471" t="s">
        <v>4039</v>
      </c>
      <c r="AT471" t="s">
        <v>3971</v>
      </c>
      <c r="AU471">
        <v>1989</v>
      </c>
      <c r="AV471">
        <v>5</v>
      </c>
      <c r="AW471">
        <v>3</v>
      </c>
      <c r="AX471" t="s">
        <v>74</v>
      </c>
      <c r="AY471" t="s">
        <v>74</v>
      </c>
      <c r="AZ471" t="s">
        <v>74</v>
      </c>
      <c r="BA471" t="s">
        <v>74</v>
      </c>
      <c r="BB471">
        <v>257</v>
      </c>
      <c r="BC471">
        <v>265</v>
      </c>
      <c r="BD471" t="s">
        <v>74</v>
      </c>
      <c r="BE471" t="s">
        <v>4044</v>
      </c>
      <c r="BF471" t="str">
        <f>HYPERLINK("http://dx.doi.org/10.1111/j.1748-7692.1989.tb00339.x","http://dx.doi.org/10.1111/j.1748-7692.1989.tb00339.x")</f>
        <v>http://dx.doi.org/10.1111/j.1748-7692.1989.tb00339.x</v>
      </c>
      <c r="BG471" t="s">
        <v>74</v>
      </c>
      <c r="BH471" t="s">
        <v>74</v>
      </c>
      <c r="BI471">
        <v>9</v>
      </c>
      <c r="BJ471" t="s">
        <v>3855</v>
      </c>
      <c r="BK471" t="s">
        <v>92</v>
      </c>
      <c r="BL471" t="s">
        <v>3855</v>
      </c>
      <c r="BM471" t="s">
        <v>4041</v>
      </c>
      <c r="BN471" t="s">
        <v>74</v>
      </c>
      <c r="BO471" t="s">
        <v>74</v>
      </c>
      <c r="BP471" t="s">
        <v>74</v>
      </c>
      <c r="BQ471" t="s">
        <v>74</v>
      </c>
      <c r="BR471" t="s">
        <v>95</v>
      </c>
      <c r="BS471" t="s">
        <v>4045</v>
      </c>
      <c r="BT471" t="str">
        <f>HYPERLINK("https%3A%2F%2Fwww.webofscience.com%2Fwos%2Fwoscc%2Ffull-record%2FWOS:A1989AK74200003","View Full Record in Web of Science")</f>
        <v>View Full Record in Web of Science</v>
      </c>
    </row>
    <row r="472" spans="1:72" x14ac:dyDescent="0.15">
      <c r="A472" t="s">
        <v>72</v>
      </c>
      <c r="B472" t="s">
        <v>4046</v>
      </c>
      <c r="C472" t="s">
        <v>74</v>
      </c>
      <c r="D472" t="s">
        <v>74</v>
      </c>
      <c r="E472" t="s">
        <v>74</v>
      </c>
      <c r="F472" t="s">
        <v>4046</v>
      </c>
      <c r="G472" t="s">
        <v>74</v>
      </c>
      <c r="H472" t="s">
        <v>74</v>
      </c>
      <c r="I472" t="s">
        <v>4047</v>
      </c>
      <c r="J472" t="s">
        <v>2025</v>
      </c>
      <c r="K472" t="s">
        <v>74</v>
      </c>
      <c r="L472" t="s">
        <v>74</v>
      </c>
      <c r="M472" t="s">
        <v>171</v>
      </c>
      <c r="N472" t="s">
        <v>78</v>
      </c>
      <c r="O472" t="s">
        <v>74</v>
      </c>
      <c r="P472" t="s">
        <v>74</v>
      </c>
      <c r="Q472" t="s">
        <v>74</v>
      </c>
      <c r="R472" t="s">
        <v>74</v>
      </c>
      <c r="S472" t="s">
        <v>74</v>
      </c>
      <c r="T472" t="s">
        <v>74</v>
      </c>
      <c r="U472" t="s">
        <v>74</v>
      </c>
      <c r="V472" t="s">
        <v>74</v>
      </c>
      <c r="W472" t="s">
        <v>74</v>
      </c>
      <c r="X472" t="s">
        <v>74</v>
      </c>
      <c r="Y472" t="s">
        <v>4048</v>
      </c>
      <c r="Z472" t="s">
        <v>74</v>
      </c>
      <c r="AA472" t="s">
        <v>74</v>
      </c>
      <c r="AB472" t="s">
        <v>74</v>
      </c>
      <c r="AC472" t="s">
        <v>74</v>
      </c>
      <c r="AD472" t="s">
        <v>74</v>
      </c>
      <c r="AE472" t="s">
        <v>74</v>
      </c>
      <c r="AF472" t="s">
        <v>74</v>
      </c>
      <c r="AG472">
        <v>11</v>
      </c>
      <c r="AH472">
        <v>1</v>
      </c>
      <c r="AI472">
        <v>1</v>
      </c>
      <c r="AJ472">
        <v>0</v>
      </c>
      <c r="AK472">
        <v>0</v>
      </c>
      <c r="AL472" t="s">
        <v>173</v>
      </c>
      <c r="AM472" t="s">
        <v>174</v>
      </c>
      <c r="AN472" t="s">
        <v>175</v>
      </c>
      <c r="AO472" t="s">
        <v>2027</v>
      </c>
      <c r="AP472" t="s">
        <v>74</v>
      </c>
      <c r="AQ472" t="s">
        <v>74</v>
      </c>
      <c r="AR472" t="s">
        <v>2028</v>
      </c>
      <c r="AS472" t="s">
        <v>2029</v>
      </c>
      <c r="AT472" t="s">
        <v>4014</v>
      </c>
      <c r="AU472">
        <v>1989</v>
      </c>
      <c r="AV472">
        <v>29</v>
      </c>
      <c r="AW472">
        <v>4</v>
      </c>
      <c r="AX472" t="s">
        <v>74</v>
      </c>
      <c r="AY472" t="s">
        <v>74</v>
      </c>
      <c r="AZ472" t="s">
        <v>74</v>
      </c>
      <c r="BA472" t="s">
        <v>74</v>
      </c>
      <c r="BB472">
        <v>633</v>
      </c>
      <c r="BC472">
        <v>636</v>
      </c>
      <c r="BD472" t="s">
        <v>74</v>
      </c>
      <c r="BE472" t="s">
        <v>74</v>
      </c>
      <c r="BF472" t="s">
        <v>74</v>
      </c>
      <c r="BG472" t="s">
        <v>74</v>
      </c>
      <c r="BH472" t="s">
        <v>74</v>
      </c>
      <c r="BI472">
        <v>4</v>
      </c>
      <c r="BJ472" t="s">
        <v>196</v>
      </c>
      <c r="BK472" t="s">
        <v>92</v>
      </c>
      <c r="BL472" t="s">
        <v>196</v>
      </c>
      <c r="BM472" t="s">
        <v>4049</v>
      </c>
      <c r="BN472" t="s">
        <v>74</v>
      </c>
      <c r="BO472" t="s">
        <v>74</v>
      </c>
      <c r="BP472" t="s">
        <v>74</v>
      </c>
      <c r="BQ472" t="s">
        <v>74</v>
      </c>
      <c r="BR472" t="s">
        <v>95</v>
      </c>
      <c r="BS472" t="s">
        <v>4050</v>
      </c>
      <c r="BT472" t="str">
        <f>HYPERLINK("https%3A%2F%2Fwww.webofscience.com%2Fwos%2Fwoscc%2Ffull-record%2FWOS:A1989AL13600016","View Full Record in Web of Science")</f>
        <v>View Full Record in Web of Science</v>
      </c>
    </row>
    <row r="473" spans="1:72" x14ac:dyDescent="0.15">
      <c r="A473" t="s">
        <v>72</v>
      </c>
      <c r="B473" t="s">
        <v>4051</v>
      </c>
      <c r="C473" t="s">
        <v>74</v>
      </c>
      <c r="D473" t="s">
        <v>74</v>
      </c>
      <c r="E473" t="s">
        <v>74</v>
      </c>
      <c r="F473" t="s">
        <v>4051</v>
      </c>
      <c r="G473" t="s">
        <v>74</v>
      </c>
      <c r="H473" t="s">
        <v>74</v>
      </c>
      <c r="I473" t="s">
        <v>4052</v>
      </c>
      <c r="J473" t="s">
        <v>521</v>
      </c>
      <c r="K473" t="s">
        <v>74</v>
      </c>
      <c r="L473" t="s">
        <v>74</v>
      </c>
      <c r="M473" t="s">
        <v>77</v>
      </c>
      <c r="N473" t="s">
        <v>78</v>
      </c>
      <c r="O473" t="s">
        <v>74</v>
      </c>
      <c r="P473" t="s">
        <v>74</v>
      </c>
      <c r="Q473" t="s">
        <v>74</v>
      </c>
      <c r="R473" t="s">
        <v>74</v>
      </c>
      <c r="S473" t="s">
        <v>74</v>
      </c>
      <c r="T473" t="s">
        <v>74</v>
      </c>
      <c r="U473" t="s">
        <v>74</v>
      </c>
      <c r="V473" t="s">
        <v>74</v>
      </c>
      <c r="W473" t="s">
        <v>74</v>
      </c>
      <c r="X473" t="s">
        <v>74</v>
      </c>
      <c r="Y473" t="s">
        <v>4053</v>
      </c>
      <c r="Z473" t="s">
        <v>74</v>
      </c>
      <c r="AA473" t="s">
        <v>74</v>
      </c>
      <c r="AB473" t="s">
        <v>74</v>
      </c>
      <c r="AC473" t="s">
        <v>74</v>
      </c>
      <c r="AD473" t="s">
        <v>74</v>
      </c>
      <c r="AE473" t="s">
        <v>74</v>
      </c>
      <c r="AF473" t="s">
        <v>74</v>
      </c>
      <c r="AG473">
        <v>29</v>
      </c>
      <c r="AH473">
        <v>1</v>
      </c>
      <c r="AI473">
        <v>2</v>
      </c>
      <c r="AJ473">
        <v>0</v>
      </c>
      <c r="AK473">
        <v>5</v>
      </c>
      <c r="AL473" t="s">
        <v>523</v>
      </c>
      <c r="AM473" t="s">
        <v>460</v>
      </c>
      <c r="AN473" t="s">
        <v>524</v>
      </c>
      <c r="AO473" t="s">
        <v>525</v>
      </c>
      <c r="AP473" t="s">
        <v>74</v>
      </c>
      <c r="AQ473" t="s">
        <v>74</v>
      </c>
      <c r="AR473" t="s">
        <v>526</v>
      </c>
      <c r="AS473" t="s">
        <v>527</v>
      </c>
      <c r="AT473" t="s">
        <v>3971</v>
      </c>
      <c r="AU473">
        <v>1989</v>
      </c>
      <c r="AV473">
        <v>9</v>
      </c>
      <c r="AW473">
        <v>7</v>
      </c>
      <c r="AX473" t="s">
        <v>74</v>
      </c>
      <c r="AY473" t="s">
        <v>74</v>
      </c>
      <c r="AZ473" t="s">
        <v>74</v>
      </c>
      <c r="BA473" t="s">
        <v>74</v>
      </c>
      <c r="BB473">
        <v>409</v>
      </c>
      <c r="BC473">
        <v>413</v>
      </c>
      <c r="BD473" t="s">
        <v>74</v>
      </c>
      <c r="BE473" t="s">
        <v>4054</v>
      </c>
      <c r="BF473" t="str">
        <f>HYPERLINK("http://dx.doi.org/10.1007/BF00443226","http://dx.doi.org/10.1007/BF00443226")</f>
        <v>http://dx.doi.org/10.1007/BF00443226</v>
      </c>
      <c r="BG473" t="s">
        <v>74</v>
      </c>
      <c r="BH473" t="s">
        <v>74</v>
      </c>
      <c r="BI473">
        <v>5</v>
      </c>
      <c r="BJ473" t="s">
        <v>528</v>
      </c>
      <c r="BK473" t="s">
        <v>92</v>
      </c>
      <c r="BL473" t="s">
        <v>529</v>
      </c>
      <c r="BM473" t="s">
        <v>4055</v>
      </c>
      <c r="BN473" t="s">
        <v>74</v>
      </c>
      <c r="BO473" t="s">
        <v>74</v>
      </c>
      <c r="BP473" t="s">
        <v>74</v>
      </c>
      <c r="BQ473" t="s">
        <v>74</v>
      </c>
      <c r="BR473" t="s">
        <v>95</v>
      </c>
      <c r="BS473" t="s">
        <v>4056</v>
      </c>
      <c r="BT473" t="str">
        <f>HYPERLINK("https%3A%2F%2Fwww.webofscience.com%2Fwos%2Fwoscc%2Ffull-record%2FWOS:A1989AD82800001","View Full Record in Web of Science")</f>
        <v>View Full Record in Web of Science</v>
      </c>
    </row>
    <row r="474" spans="1:72" x14ac:dyDescent="0.15">
      <c r="A474" t="s">
        <v>72</v>
      </c>
      <c r="B474" t="s">
        <v>4057</v>
      </c>
      <c r="C474" t="s">
        <v>74</v>
      </c>
      <c r="D474" t="s">
        <v>74</v>
      </c>
      <c r="E474" t="s">
        <v>74</v>
      </c>
      <c r="F474" t="s">
        <v>4057</v>
      </c>
      <c r="G474" t="s">
        <v>74</v>
      </c>
      <c r="H474" t="s">
        <v>74</v>
      </c>
      <c r="I474" t="s">
        <v>4058</v>
      </c>
      <c r="J474" t="s">
        <v>521</v>
      </c>
      <c r="K474" t="s">
        <v>74</v>
      </c>
      <c r="L474" t="s">
        <v>74</v>
      </c>
      <c r="M474" t="s">
        <v>77</v>
      </c>
      <c r="N474" t="s">
        <v>78</v>
      </c>
      <c r="O474" t="s">
        <v>74</v>
      </c>
      <c r="P474" t="s">
        <v>74</v>
      </c>
      <c r="Q474" t="s">
        <v>74</v>
      </c>
      <c r="R474" t="s">
        <v>74</v>
      </c>
      <c r="S474" t="s">
        <v>74</v>
      </c>
      <c r="T474" t="s">
        <v>74</v>
      </c>
      <c r="U474" t="s">
        <v>74</v>
      </c>
      <c r="V474" t="s">
        <v>74</v>
      </c>
      <c r="W474" t="s">
        <v>4059</v>
      </c>
      <c r="X474" t="s">
        <v>4060</v>
      </c>
      <c r="Y474" t="s">
        <v>4061</v>
      </c>
      <c r="Z474" t="s">
        <v>74</v>
      </c>
      <c r="AA474" t="s">
        <v>74</v>
      </c>
      <c r="AB474" t="s">
        <v>74</v>
      </c>
      <c r="AC474" t="s">
        <v>74</v>
      </c>
      <c r="AD474" t="s">
        <v>74</v>
      </c>
      <c r="AE474" t="s">
        <v>74</v>
      </c>
      <c r="AF474" t="s">
        <v>74</v>
      </c>
      <c r="AG474">
        <v>39</v>
      </c>
      <c r="AH474">
        <v>35</v>
      </c>
      <c r="AI474">
        <v>42</v>
      </c>
      <c r="AJ474">
        <v>0</v>
      </c>
      <c r="AK474">
        <v>10</v>
      </c>
      <c r="AL474" t="s">
        <v>523</v>
      </c>
      <c r="AM474" t="s">
        <v>460</v>
      </c>
      <c r="AN474" t="s">
        <v>524</v>
      </c>
      <c r="AO474" t="s">
        <v>525</v>
      </c>
      <c r="AP474" t="s">
        <v>74</v>
      </c>
      <c r="AQ474" t="s">
        <v>74</v>
      </c>
      <c r="AR474" t="s">
        <v>526</v>
      </c>
      <c r="AS474" t="s">
        <v>527</v>
      </c>
      <c r="AT474" t="s">
        <v>3971</v>
      </c>
      <c r="AU474">
        <v>1989</v>
      </c>
      <c r="AV474">
        <v>9</v>
      </c>
      <c r="AW474">
        <v>7</v>
      </c>
      <c r="AX474" t="s">
        <v>74</v>
      </c>
      <c r="AY474" t="s">
        <v>74</v>
      </c>
      <c r="AZ474" t="s">
        <v>74</v>
      </c>
      <c r="BA474" t="s">
        <v>74</v>
      </c>
      <c r="BB474">
        <v>443</v>
      </c>
      <c r="BC474">
        <v>446</v>
      </c>
      <c r="BD474" t="s">
        <v>74</v>
      </c>
      <c r="BE474" t="s">
        <v>4062</v>
      </c>
      <c r="BF474" t="str">
        <f>HYPERLINK("http://dx.doi.org/10.1007/BF00443231","http://dx.doi.org/10.1007/BF00443231")</f>
        <v>http://dx.doi.org/10.1007/BF00443231</v>
      </c>
      <c r="BG474" t="s">
        <v>74</v>
      </c>
      <c r="BH474" t="s">
        <v>74</v>
      </c>
      <c r="BI474">
        <v>4</v>
      </c>
      <c r="BJ474" t="s">
        <v>528</v>
      </c>
      <c r="BK474" t="s">
        <v>92</v>
      </c>
      <c r="BL474" t="s">
        <v>529</v>
      </c>
      <c r="BM474" t="s">
        <v>4055</v>
      </c>
      <c r="BN474" t="s">
        <v>74</v>
      </c>
      <c r="BO474" t="s">
        <v>74</v>
      </c>
      <c r="BP474" t="s">
        <v>74</v>
      </c>
      <c r="BQ474" t="s">
        <v>74</v>
      </c>
      <c r="BR474" t="s">
        <v>95</v>
      </c>
      <c r="BS474" t="s">
        <v>4063</v>
      </c>
      <c r="BT474" t="str">
        <f>HYPERLINK("https%3A%2F%2Fwww.webofscience.com%2Fwos%2Fwoscc%2Ffull-record%2FWOS:A1989AD82800006","View Full Record in Web of Science")</f>
        <v>View Full Record in Web of Science</v>
      </c>
    </row>
    <row r="475" spans="1:72" x14ac:dyDescent="0.15">
      <c r="A475" t="s">
        <v>72</v>
      </c>
      <c r="B475" t="s">
        <v>4064</v>
      </c>
      <c r="C475" t="s">
        <v>74</v>
      </c>
      <c r="D475" t="s">
        <v>74</v>
      </c>
      <c r="E475" t="s">
        <v>74</v>
      </c>
      <c r="F475" t="s">
        <v>4064</v>
      </c>
      <c r="G475" t="s">
        <v>74</v>
      </c>
      <c r="H475" t="s">
        <v>74</v>
      </c>
      <c r="I475" t="s">
        <v>4065</v>
      </c>
      <c r="J475" t="s">
        <v>521</v>
      </c>
      <c r="K475" t="s">
        <v>74</v>
      </c>
      <c r="L475" t="s">
        <v>74</v>
      </c>
      <c r="M475" t="s">
        <v>77</v>
      </c>
      <c r="N475" t="s">
        <v>78</v>
      </c>
      <c r="O475" t="s">
        <v>74</v>
      </c>
      <c r="P475" t="s">
        <v>74</v>
      </c>
      <c r="Q475" t="s">
        <v>74</v>
      </c>
      <c r="R475" t="s">
        <v>74</v>
      </c>
      <c r="S475" t="s">
        <v>74</v>
      </c>
      <c r="T475" t="s">
        <v>74</v>
      </c>
      <c r="U475" t="s">
        <v>74</v>
      </c>
      <c r="V475" t="s">
        <v>74</v>
      </c>
      <c r="W475" t="s">
        <v>4066</v>
      </c>
      <c r="X475" t="s">
        <v>4067</v>
      </c>
      <c r="Y475" t="s">
        <v>4068</v>
      </c>
      <c r="Z475" t="s">
        <v>74</v>
      </c>
      <c r="AA475" t="s">
        <v>74</v>
      </c>
      <c r="AB475" t="s">
        <v>4069</v>
      </c>
      <c r="AC475" t="s">
        <v>74</v>
      </c>
      <c r="AD475" t="s">
        <v>74</v>
      </c>
      <c r="AE475" t="s">
        <v>74</v>
      </c>
      <c r="AF475" t="s">
        <v>74</v>
      </c>
      <c r="AG475">
        <v>19</v>
      </c>
      <c r="AH475">
        <v>44</v>
      </c>
      <c r="AI475">
        <v>47</v>
      </c>
      <c r="AJ475">
        <v>0</v>
      </c>
      <c r="AK475">
        <v>10</v>
      </c>
      <c r="AL475" t="s">
        <v>1871</v>
      </c>
      <c r="AM475" t="s">
        <v>460</v>
      </c>
      <c r="AN475" t="s">
        <v>692</v>
      </c>
      <c r="AO475" t="s">
        <v>525</v>
      </c>
      <c r="AP475" t="s">
        <v>3881</v>
      </c>
      <c r="AQ475" t="s">
        <v>74</v>
      </c>
      <c r="AR475" t="s">
        <v>526</v>
      </c>
      <c r="AS475" t="s">
        <v>527</v>
      </c>
      <c r="AT475" t="s">
        <v>3971</v>
      </c>
      <c r="AU475">
        <v>1989</v>
      </c>
      <c r="AV475">
        <v>9</v>
      </c>
      <c r="AW475">
        <v>7</v>
      </c>
      <c r="AX475" t="s">
        <v>74</v>
      </c>
      <c r="AY475" t="s">
        <v>74</v>
      </c>
      <c r="AZ475" t="s">
        <v>74</v>
      </c>
      <c r="BA475" t="s">
        <v>74</v>
      </c>
      <c r="BB475">
        <v>457</v>
      </c>
      <c r="BC475">
        <v>460</v>
      </c>
      <c r="BD475" t="s">
        <v>74</v>
      </c>
      <c r="BE475" t="s">
        <v>4070</v>
      </c>
      <c r="BF475" t="str">
        <f>HYPERLINK("http://dx.doi.org/10.1007/BF00443233","http://dx.doi.org/10.1007/BF00443233")</f>
        <v>http://dx.doi.org/10.1007/BF00443233</v>
      </c>
      <c r="BG475" t="s">
        <v>74</v>
      </c>
      <c r="BH475" t="s">
        <v>74</v>
      </c>
      <c r="BI475">
        <v>4</v>
      </c>
      <c r="BJ475" t="s">
        <v>528</v>
      </c>
      <c r="BK475" t="s">
        <v>92</v>
      </c>
      <c r="BL475" t="s">
        <v>529</v>
      </c>
      <c r="BM475" t="s">
        <v>4055</v>
      </c>
      <c r="BN475" t="s">
        <v>74</v>
      </c>
      <c r="BO475" t="s">
        <v>74</v>
      </c>
      <c r="BP475" t="s">
        <v>74</v>
      </c>
      <c r="BQ475" t="s">
        <v>74</v>
      </c>
      <c r="BR475" t="s">
        <v>95</v>
      </c>
      <c r="BS475" t="s">
        <v>4071</v>
      </c>
      <c r="BT475" t="str">
        <f>HYPERLINK("https%3A%2F%2Fwww.webofscience.com%2Fwos%2Fwoscc%2Ffull-record%2FWOS:A1989AD82800008","View Full Record in Web of Science")</f>
        <v>View Full Record in Web of Science</v>
      </c>
    </row>
    <row r="476" spans="1:72" x14ac:dyDescent="0.15">
      <c r="A476" t="s">
        <v>72</v>
      </c>
      <c r="B476" t="s">
        <v>4072</v>
      </c>
      <c r="C476" t="s">
        <v>74</v>
      </c>
      <c r="D476" t="s">
        <v>74</v>
      </c>
      <c r="E476" t="s">
        <v>74</v>
      </c>
      <c r="F476" t="s">
        <v>4072</v>
      </c>
      <c r="G476" t="s">
        <v>74</v>
      </c>
      <c r="H476" t="s">
        <v>74</v>
      </c>
      <c r="I476" t="s">
        <v>4073</v>
      </c>
      <c r="J476" t="s">
        <v>521</v>
      </c>
      <c r="K476" t="s">
        <v>74</v>
      </c>
      <c r="L476" t="s">
        <v>74</v>
      </c>
      <c r="M476" t="s">
        <v>77</v>
      </c>
      <c r="N476" t="s">
        <v>78</v>
      </c>
      <c r="O476" t="s">
        <v>74</v>
      </c>
      <c r="P476" t="s">
        <v>74</v>
      </c>
      <c r="Q476" t="s">
        <v>74</v>
      </c>
      <c r="R476" t="s">
        <v>74</v>
      </c>
      <c r="S476" t="s">
        <v>74</v>
      </c>
      <c r="T476" t="s">
        <v>74</v>
      </c>
      <c r="U476" t="s">
        <v>74</v>
      </c>
      <c r="V476" t="s">
        <v>74</v>
      </c>
      <c r="W476" t="s">
        <v>74</v>
      </c>
      <c r="X476" t="s">
        <v>74</v>
      </c>
      <c r="Y476" t="s">
        <v>4074</v>
      </c>
      <c r="Z476" t="s">
        <v>74</v>
      </c>
      <c r="AA476" t="s">
        <v>74</v>
      </c>
      <c r="AB476" t="s">
        <v>74</v>
      </c>
      <c r="AC476" t="s">
        <v>74</v>
      </c>
      <c r="AD476" t="s">
        <v>74</v>
      </c>
      <c r="AE476" t="s">
        <v>74</v>
      </c>
      <c r="AF476" t="s">
        <v>74</v>
      </c>
      <c r="AG476">
        <v>49</v>
      </c>
      <c r="AH476">
        <v>29</v>
      </c>
      <c r="AI476">
        <v>31</v>
      </c>
      <c r="AJ476">
        <v>0</v>
      </c>
      <c r="AK476">
        <v>0</v>
      </c>
      <c r="AL476" t="s">
        <v>1871</v>
      </c>
      <c r="AM476" t="s">
        <v>460</v>
      </c>
      <c r="AN476" t="s">
        <v>692</v>
      </c>
      <c r="AO476" t="s">
        <v>525</v>
      </c>
      <c r="AP476" t="s">
        <v>3881</v>
      </c>
      <c r="AQ476" t="s">
        <v>74</v>
      </c>
      <c r="AR476" t="s">
        <v>526</v>
      </c>
      <c r="AS476" t="s">
        <v>527</v>
      </c>
      <c r="AT476" t="s">
        <v>3971</v>
      </c>
      <c r="AU476">
        <v>1989</v>
      </c>
      <c r="AV476">
        <v>9</v>
      </c>
      <c r="AW476">
        <v>7</v>
      </c>
      <c r="AX476" t="s">
        <v>74</v>
      </c>
      <c r="AY476" t="s">
        <v>74</v>
      </c>
      <c r="AZ476" t="s">
        <v>74</v>
      </c>
      <c r="BA476" t="s">
        <v>74</v>
      </c>
      <c r="BB476">
        <v>461</v>
      </c>
      <c r="BC476">
        <v>465</v>
      </c>
      <c r="BD476" t="s">
        <v>74</v>
      </c>
      <c r="BE476" t="s">
        <v>4075</v>
      </c>
      <c r="BF476" t="str">
        <f>HYPERLINK("http://dx.doi.org/10.1007/BF00443234","http://dx.doi.org/10.1007/BF00443234")</f>
        <v>http://dx.doi.org/10.1007/BF00443234</v>
      </c>
      <c r="BG476" t="s">
        <v>74</v>
      </c>
      <c r="BH476" t="s">
        <v>74</v>
      </c>
      <c r="BI476">
        <v>5</v>
      </c>
      <c r="BJ476" t="s">
        <v>528</v>
      </c>
      <c r="BK476" t="s">
        <v>92</v>
      </c>
      <c r="BL476" t="s">
        <v>529</v>
      </c>
      <c r="BM476" t="s">
        <v>4055</v>
      </c>
      <c r="BN476" t="s">
        <v>74</v>
      </c>
      <c r="BO476" t="s">
        <v>74</v>
      </c>
      <c r="BP476" t="s">
        <v>74</v>
      </c>
      <c r="BQ476" t="s">
        <v>74</v>
      </c>
      <c r="BR476" t="s">
        <v>95</v>
      </c>
      <c r="BS476" t="s">
        <v>4076</v>
      </c>
      <c r="BT476" t="str">
        <f>HYPERLINK("https%3A%2F%2Fwww.webofscience.com%2Fwos%2Fwoscc%2Ffull-record%2FWOS:A1989AD82800009","View Full Record in Web of Science")</f>
        <v>View Full Record in Web of Science</v>
      </c>
    </row>
    <row r="477" spans="1:72" x14ac:dyDescent="0.15">
      <c r="A477" t="s">
        <v>72</v>
      </c>
      <c r="B477" t="s">
        <v>4077</v>
      </c>
      <c r="C477" t="s">
        <v>74</v>
      </c>
      <c r="D477" t="s">
        <v>74</v>
      </c>
      <c r="E477" t="s">
        <v>74</v>
      </c>
      <c r="F477" t="s">
        <v>4077</v>
      </c>
      <c r="G477" t="s">
        <v>74</v>
      </c>
      <c r="H477" t="s">
        <v>74</v>
      </c>
      <c r="I477" t="s">
        <v>4078</v>
      </c>
      <c r="J477" t="s">
        <v>320</v>
      </c>
      <c r="K477" t="s">
        <v>74</v>
      </c>
      <c r="L477" t="s">
        <v>74</v>
      </c>
      <c r="M477" t="s">
        <v>77</v>
      </c>
      <c r="N477" t="s">
        <v>78</v>
      </c>
      <c r="O477" t="s">
        <v>74</v>
      </c>
      <c r="P477" t="s">
        <v>74</v>
      </c>
      <c r="Q477" t="s">
        <v>74</v>
      </c>
      <c r="R477" t="s">
        <v>74</v>
      </c>
      <c r="S477" t="s">
        <v>74</v>
      </c>
      <c r="T477" t="s">
        <v>74</v>
      </c>
      <c r="U477" t="s">
        <v>74</v>
      </c>
      <c r="V477" t="s">
        <v>74</v>
      </c>
      <c r="W477" t="s">
        <v>74</v>
      </c>
      <c r="X477" t="s">
        <v>74</v>
      </c>
      <c r="Y477" t="s">
        <v>4079</v>
      </c>
      <c r="Z477" t="s">
        <v>74</v>
      </c>
      <c r="AA477" t="s">
        <v>74</v>
      </c>
      <c r="AB477" t="s">
        <v>74</v>
      </c>
      <c r="AC477" t="s">
        <v>74</v>
      </c>
      <c r="AD477" t="s">
        <v>74</v>
      </c>
      <c r="AE477" t="s">
        <v>74</v>
      </c>
      <c r="AF477" t="s">
        <v>74</v>
      </c>
      <c r="AG477">
        <v>19</v>
      </c>
      <c r="AH477">
        <v>12</v>
      </c>
      <c r="AI477">
        <v>13</v>
      </c>
      <c r="AJ477">
        <v>0</v>
      </c>
      <c r="AK477">
        <v>1</v>
      </c>
      <c r="AL477" t="s">
        <v>82</v>
      </c>
      <c r="AM477" t="s">
        <v>83</v>
      </c>
      <c r="AN477" t="s">
        <v>84</v>
      </c>
      <c r="AO477" t="s">
        <v>74</v>
      </c>
      <c r="AP477" t="s">
        <v>74</v>
      </c>
      <c r="AQ477" t="s">
        <v>74</v>
      </c>
      <c r="AR477" t="s">
        <v>325</v>
      </c>
      <c r="AS477" t="s">
        <v>326</v>
      </c>
      <c r="AT477" t="s">
        <v>4080</v>
      </c>
      <c r="AU477">
        <v>1989</v>
      </c>
      <c r="AV477">
        <v>94</v>
      </c>
      <c r="AW477" t="s">
        <v>4081</v>
      </c>
      <c r="AX477" t="s">
        <v>74</v>
      </c>
      <c r="AY477" t="s">
        <v>74</v>
      </c>
      <c r="AZ477" t="s">
        <v>74</v>
      </c>
      <c r="BA477" t="s">
        <v>74</v>
      </c>
      <c r="BB477">
        <v>8577</v>
      </c>
      <c r="BC477">
        <v>8583</v>
      </c>
      <c r="BD477" t="s">
        <v>74</v>
      </c>
      <c r="BE477" t="s">
        <v>4082</v>
      </c>
      <c r="BF477" t="str">
        <f>HYPERLINK("http://dx.doi.org/10.1029/JD094iD06p08577","http://dx.doi.org/10.1029/JD094iD06p08577")</f>
        <v>http://dx.doi.org/10.1029/JD094iD06p08577</v>
      </c>
      <c r="BG477" t="s">
        <v>74</v>
      </c>
      <c r="BH477" t="s">
        <v>74</v>
      </c>
      <c r="BI477">
        <v>7</v>
      </c>
      <c r="BJ477" t="s">
        <v>330</v>
      </c>
      <c r="BK477" t="s">
        <v>92</v>
      </c>
      <c r="BL477" t="s">
        <v>330</v>
      </c>
      <c r="BM477" t="s">
        <v>4083</v>
      </c>
      <c r="BN477" t="s">
        <v>74</v>
      </c>
      <c r="BO477" t="s">
        <v>74</v>
      </c>
      <c r="BP477" t="s">
        <v>74</v>
      </c>
      <c r="BQ477" t="s">
        <v>74</v>
      </c>
      <c r="BR477" t="s">
        <v>95</v>
      </c>
      <c r="BS477" t="s">
        <v>4084</v>
      </c>
      <c r="BT477" t="str">
        <f>HYPERLINK("https%3A%2F%2Fwww.webofscience.com%2Fwos%2Fwoscc%2Ffull-record%2FWOS:A1989AC11500022","View Full Record in Web of Science")</f>
        <v>View Full Record in Web of Science</v>
      </c>
    </row>
    <row r="478" spans="1:72" x14ac:dyDescent="0.15">
      <c r="A478" t="s">
        <v>72</v>
      </c>
      <c r="B478" t="s">
        <v>981</v>
      </c>
      <c r="C478" t="s">
        <v>74</v>
      </c>
      <c r="D478" t="s">
        <v>74</v>
      </c>
      <c r="E478" t="s">
        <v>74</v>
      </c>
      <c r="F478" t="s">
        <v>981</v>
      </c>
      <c r="G478" t="s">
        <v>74</v>
      </c>
      <c r="H478" t="s">
        <v>74</v>
      </c>
      <c r="I478" t="s">
        <v>4085</v>
      </c>
      <c r="J478" t="s">
        <v>4086</v>
      </c>
      <c r="K478" t="s">
        <v>74</v>
      </c>
      <c r="L478" t="s">
        <v>74</v>
      </c>
      <c r="M478" t="s">
        <v>77</v>
      </c>
      <c r="N478" t="s">
        <v>78</v>
      </c>
      <c r="O478" t="s">
        <v>74</v>
      </c>
      <c r="P478" t="s">
        <v>74</v>
      </c>
      <c r="Q478" t="s">
        <v>74</v>
      </c>
      <c r="R478" t="s">
        <v>74</v>
      </c>
      <c r="S478" t="s">
        <v>74</v>
      </c>
      <c r="T478" t="s">
        <v>74</v>
      </c>
      <c r="U478" t="s">
        <v>74</v>
      </c>
      <c r="V478" t="s">
        <v>74</v>
      </c>
      <c r="W478" t="s">
        <v>4087</v>
      </c>
      <c r="X478" t="s">
        <v>4088</v>
      </c>
      <c r="Y478" t="s">
        <v>74</v>
      </c>
      <c r="Z478" t="s">
        <v>74</v>
      </c>
      <c r="AA478" t="s">
        <v>4089</v>
      </c>
      <c r="AB478" t="s">
        <v>536</v>
      </c>
      <c r="AC478" t="s">
        <v>74</v>
      </c>
      <c r="AD478" t="s">
        <v>74</v>
      </c>
      <c r="AE478" t="s">
        <v>74</v>
      </c>
      <c r="AF478" t="s">
        <v>74</v>
      </c>
      <c r="AG478">
        <v>30</v>
      </c>
      <c r="AH478">
        <v>14</v>
      </c>
      <c r="AI478">
        <v>17</v>
      </c>
      <c r="AJ478">
        <v>0</v>
      </c>
      <c r="AK478">
        <v>0</v>
      </c>
      <c r="AL478" t="s">
        <v>267</v>
      </c>
      <c r="AM478" t="s">
        <v>268</v>
      </c>
      <c r="AN478" t="s">
        <v>269</v>
      </c>
      <c r="AO478" t="s">
        <v>4090</v>
      </c>
      <c r="AP478" t="s">
        <v>74</v>
      </c>
      <c r="AQ478" t="s">
        <v>74</v>
      </c>
      <c r="AR478" t="s">
        <v>4091</v>
      </c>
      <c r="AS478" t="s">
        <v>4092</v>
      </c>
      <c r="AT478" t="s">
        <v>4093</v>
      </c>
      <c r="AU478">
        <v>1989</v>
      </c>
      <c r="AV478">
        <v>250</v>
      </c>
      <c r="AW478">
        <v>1</v>
      </c>
      <c r="AX478" t="s">
        <v>74</v>
      </c>
      <c r="AY478" t="s">
        <v>74</v>
      </c>
      <c r="AZ478" t="s">
        <v>74</v>
      </c>
      <c r="BA478" t="s">
        <v>74</v>
      </c>
      <c r="BB478">
        <v>53</v>
      </c>
      <c r="BC478">
        <v>56</v>
      </c>
      <c r="BD478" t="s">
        <v>74</v>
      </c>
      <c r="BE478" t="s">
        <v>4094</v>
      </c>
      <c r="BF478" t="str">
        <f>HYPERLINK("http://dx.doi.org/10.1016/0014-5793(89)80683-0","http://dx.doi.org/10.1016/0014-5793(89)80683-0")</f>
        <v>http://dx.doi.org/10.1016/0014-5793(89)80683-0</v>
      </c>
      <c r="BG478" t="s">
        <v>74</v>
      </c>
      <c r="BH478" t="s">
        <v>74</v>
      </c>
      <c r="BI478">
        <v>4</v>
      </c>
      <c r="BJ478" t="s">
        <v>4095</v>
      </c>
      <c r="BK478" t="s">
        <v>92</v>
      </c>
      <c r="BL478" t="s">
        <v>4095</v>
      </c>
      <c r="BM478" t="s">
        <v>4096</v>
      </c>
      <c r="BN478">
        <v>2737301</v>
      </c>
      <c r="BO478" t="s">
        <v>261</v>
      </c>
      <c r="BP478" t="s">
        <v>74</v>
      </c>
      <c r="BQ478" t="s">
        <v>74</v>
      </c>
      <c r="BR478" t="s">
        <v>95</v>
      </c>
      <c r="BS478" t="s">
        <v>4097</v>
      </c>
      <c r="BT478" t="str">
        <f>HYPERLINK("https%3A%2F%2Fwww.webofscience.com%2Fwos%2Fwoscc%2Ffull-record%2FWOS:A1989AB76300011","View Full Record in Web of Science")</f>
        <v>View Full Record in Web of Science</v>
      </c>
    </row>
    <row r="479" spans="1:72" x14ac:dyDescent="0.15">
      <c r="A479" t="s">
        <v>72</v>
      </c>
      <c r="B479" t="s">
        <v>4098</v>
      </c>
      <c r="C479" t="s">
        <v>74</v>
      </c>
      <c r="D479" t="s">
        <v>74</v>
      </c>
      <c r="E479" t="s">
        <v>74</v>
      </c>
      <c r="F479" t="s">
        <v>4098</v>
      </c>
      <c r="G479" t="s">
        <v>74</v>
      </c>
      <c r="H479" t="s">
        <v>74</v>
      </c>
      <c r="I479" t="s">
        <v>4099</v>
      </c>
      <c r="J479" t="s">
        <v>357</v>
      </c>
      <c r="K479" t="s">
        <v>74</v>
      </c>
      <c r="L479" t="s">
        <v>74</v>
      </c>
      <c r="M479" t="s">
        <v>77</v>
      </c>
      <c r="N479" t="s">
        <v>110</v>
      </c>
      <c r="O479" t="s">
        <v>74</v>
      </c>
      <c r="P479" t="s">
        <v>74</v>
      </c>
      <c r="Q479" t="s">
        <v>74</v>
      </c>
      <c r="R479" t="s">
        <v>74</v>
      </c>
      <c r="S479" t="s">
        <v>74</v>
      </c>
      <c r="T479" t="s">
        <v>74</v>
      </c>
      <c r="U479" t="s">
        <v>74</v>
      </c>
      <c r="V479" t="s">
        <v>74</v>
      </c>
      <c r="W479" t="s">
        <v>74</v>
      </c>
      <c r="X479" t="s">
        <v>74</v>
      </c>
      <c r="Y479" t="s">
        <v>4100</v>
      </c>
      <c r="Z479" t="s">
        <v>74</v>
      </c>
      <c r="AA479" t="s">
        <v>74</v>
      </c>
      <c r="AB479" t="s">
        <v>74</v>
      </c>
      <c r="AC479" t="s">
        <v>74</v>
      </c>
      <c r="AD479" t="s">
        <v>74</v>
      </c>
      <c r="AE479" t="s">
        <v>74</v>
      </c>
      <c r="AF479" t="s">
        <v>74</v>
      </c>
      <c r="AG479">
        <v>7</v>
      </c>
      <c r="AH479">
        <v>0</v>
      </c>
      <c r="AI479">
        <v>0</v>
      </c>
      <c r="AJ479">
        <v>0</v>
      </c>
      <c r="AK479">
        <v>0</v>
      </c>
      <c r="AL479" t="s">
        <v>360</v>
      </c>
      <c r="AM479" t="s">
        <v>361</v>
      </c>
      <c r="AN479" t="s">
        <v>2891</v>
      </c>
      <c r="AO479" t="s">
        <v>363</v>
      </c>
      <c r="AP479" t="s">
        <v>74</v>
      </c>
      <c r="AQ479" t="s">
        <v>74</v>
      </c>
      <c r="AR479" t="s">
        <v>357</v>
      </c>
      <c r="AS479" t="s">
        <v>364</v>
      </c>
      <c r="AT479" t="s">
        <v>4101</v>
      </c>
      <c r="AU479">
        <v>1989</v>
      </c>
      <c r="AV479">
        <v>339</v>
      </c>
      <c r="AW479">
        <v>6225</v>
      </c>
      <c r="AX479" t="s">
        <v>74</v>
      </c>
      <c r="AY479" t="s">
        <v>74</v>
      </c>
      <c r="AZ479" t="s">
        <v>74</v>
      </c>
      <c r="BA479" t="s">
        <v>74</v>
      </c>
      <c r="BB479">
        <v>508</v>
      </c>
      <c r="BC479">
        <v>509</v>
      </c>
      <c r="BD479" t="s">
        <v>74</v>
      </c>
      <c r="BE479" t="s">
        <v>4102</v>
      </c>
      <c r="BF479" t="str">
        <f>HYPERLINK("http://dx.doi.org/10.1038/339508a0","http://dx.doi.org/10.1038/339508a0")</f>
        <v>http://dx.doi.org/10.1038/339508a0</v>
      </c>
      <c r="BG479" t="s">
        <v>74</v>
      </c>
      <c r="BH479" t="s">
        <v>74</v>
      </c>
      <c r="BI479">
        <v>2</v>
      </c>
      <c r="BJ479" t="s">
        <v>366</v>
      </c>
      <c r="BK479" t="s">
        <v>92</v>
      </c>
      <c r="BL479" t="s">
        <v>367</v>
      </c>
      <c r="BM479" t="s">
        <v>4103</v>
      </c>
      <c r="BN479" t="s">
        <v>74</v>
      </c>
      <c r="BO479" t="s">
        <v>261</v>
      </c>
      <c r="BP479" t="s">
        <v>74</v>
      </c>
      <c r="BQ479" t="s">
        <v>74</v>
      </c>
      <c r="BR479" t="s">
        <v>95</v>
      </c>
      <c r="BS479" t="s">
        <v>4104</v>
      </c>
      <c r="BT479" t="str">
        <f>HYPERLINK("https%3A%2F%2Fwww.webofscience.com%2Fwos%2Fwoscc%2Ffull-record%2FWOS:A1989AA77100033","View Full Record in Web of Science")</f>
        <v>View Full Record in Web of Science</v>
      </c>
    </row>
    <row r="480" spans="1:72" x14ac:dyDescent="0.15">
      <c r="A480" t="s">
        <v>72</v>
      </c>
      <c r="B480" t="s">
        <v>4105</v>
      </c>
      <c r="C480" t="s">
        <v>74</v>
      </c>
      <c r="D480" t="s">
        <v>74</v>
      </c>
      <c r="E480" t="s">
        <v>74</v>
      </c>
      <c r="F480" t="s">
        <v>4105</v>
      </c>
      <c r="G480" t="s">
        <v>74</v>
      </c>
      <c r="H480" t="s">
        <v>74</v>
      </c>
      <c r="I480" t="s">
        <v>4106</v>
      </c>
      <c r="J480" t="s">
        <v>357</v>
      </c>
      <c r="K480" t="s">
        <v>74</v>
      </c>
      <c r="L480" t="s">
        <v>74</v>
      </c>
      <c r="M480" t="s">
        <v>77</v>
      </c>
      <c r="N480" t="s">
        <v>78</v>
      </c>
      <c r="O480" t="s">
        <v>74</v>
      </c>
      <c r="P480" t="s">
        <v>74</v>
      </c>
      <c r="Q480" t="s">
        <v>74</v>
      </c>
      <c r="R480" t="s">
        <v>74</v>
      </c>
      <c r="S480" t="s">
        <v>74</v>
      </c>
      <c r="T480" t="s">
        <v>74</v>
      </c>
      <c r="U480" t="s">
        <v>74</v>
      </c>
      <c r="V480" t="s">
        <v>74</v>
      </c>
      <c r="W480" t="s">
        <v>4107</v>
      </c>
      <c r="X480" t="s">
        <v>4108</v>
      </c>
      <c r="Y480" t="s">
        <v>4109</v>
      </c>
      <c r="Z480" t="s">
        <v>74</v>
      </c>
      <c r="AA480" t="s">
        <v>4110</v>
      </c>
      <c r="AB480" t="s">
        <v>74</v>
      </c>
      <c r="AC480" t="s">
        <v>74</v>
      </c>
      <c r="AD480" t="s">
        <v>74</v>
      </c>
      <c r="AE480" t="s">
        <v>74</v>
      </c>
      <c r="AF480" t="s">
        <v>74</v>
      </c>
      <c r="AG480">
        <v>23</v>
      </c>
      <c r="AH480">
        <v>77</v>
      </c>
      <c r="AI480">
        <v>85</v>
      </c>
      <c r="AJ480">
        <v>0</v>
      </c>
      <c r="AK480">
        <v>6</v>
      </c>
      <c r="AL480" t="s">
        <v>360</v>
      </c>
      <c r="AM480" t="s">
        <v>361</v>
      </c>
      <c r="AN480" t="s">
        <v>2891</v>
      </c>
      <c r="AO480" t="s">
        <v>363</v>
      </c>
      <c r="AP480" t="s">
        <v>74</v>
      </c>
      <c r="AQ480" t="s">
        <v>74</v>
      </c>
      <c r="AR480" t="s">
        <v>357</v>
      </c>
      <c r="AS480" t="s">
        <v>364</v>
      </c>
      <c r="AT480" t="s">
        <v>4101</v>
      </c>
      <c r="AU480">
        <v>1989</v>
      </c>
      <c r="AV480">
        <v>339</v>
      </c>
      <c r="AW480">
        <v>6225</v>
      </c>
      <c r="AX480" t="s">
        <v>74</v>
      </c>
      <c r="AY480" t="s">
        <v>74</v>
      </c>
      <c r="AZ480" t="s">
        <v>74</v>
      </c>
      <c r="BA480" t="s">
        <v>74</v>
      </c>
      <c r="BB480">
        <v>525</v>
      </c>
      <c r="BC480">
        <v>527</v>
      </c>
      <c r="BD480" t="s">
        <v>74</v>
      </c>
      <c r="BE480" t="s">
        <v>4111</v>
      </c>
      <c r="BF480" t="str">
        <f>HYPERLINK("http://dx.doi.org/10.1038/339525a0","http://dx.doi.org/10.1038/339525a0")</f>
        <v>http://dx.doi.org/10.1038/339525a0</v>
      </c>
      <c r="BG480" t="s">
        <v>74</v>
      </c>
      <c r="BH480" t="s">
        <v>74</v>
      </c>
      <c r="BI480">
        <v>3</v>
      </c>
      <c r="BJ480" t="s">
        <v>366</v>
      </c>
      <c r="BK480" t="s">
        <v>92</v>
      </c>
      <c r="BL480" t="s">
        <v>367</v>
      </c>
      <c r="BM480" t="s">
        <v>4103</v>
      </c>
      <c r="BN480" t="s">
        <v>74</v>
      </c>
      <c r="BO480" t="s">
        <v>74</v>
      </c>
      <c r="BP480" t="s">
        <v>74</v>
      </c>
      <c r="BQ480" t="s">
        <v>74</v>
      </c>
      <c r="BR480" t="s">
        <v>95</v>
      </c>
      <c r="BS480" t="s">
        <v>4112</v>
      </c>
      <c r="BT480" t="str">
        <f>HYPERLINK("https%3A%2F%2Fwww.webofscience.com%2Fwos%2Fwoscc%2Ffull-record%2FWOS:A1989AA77100051","View Full Record in Web of Science")</f>
        <v>View Full Record in Web of Science</v>
      </c>
    </row>
    <row r="481" spans="1:72" x14ac:dyDescent="0.15">
      <c r="A481" t="s">
        <v>72</v>
      </c>
      <c r="B481" t="s">
        <v>1077</v>
      </c>
      <c r="C481" t="s">
        <v>74</v>
      </c>
      <c r="D481" t="s">
        <v>74</v>
      </c>
      <c r="E481" t="s">
        <v>74</v>
      </c>
      <c r="F481" t="s">
        <v>1077</v>
      </c>
      <c r="G481" t="s">
        <v>74</v>
      </c>
      <c r="H481" t="s">
        <v>74</v>
      </c>
      <c r="I481" t="s">
        <v>4113</v>
      </c>
      <c r="J481" t="s">
        <v>4114</v>
      </c>
      <c r="K481" t="s">
        <v>74</v>
      </c>
      <c r="L481" t="s">
        <v>74</v>
      </c>
      <c r="M481" t="s">
        <v>77</v>
      </c>
      <c r="N481" t="s">
        <v>78</v>
      </c>
      <c r="O481" t="s">
        <v>74</v>
      </c>
      <c r="P481" t="s">
        <v>74</v>
      </c>
      <c r="Q481" t="s">
        <v>74</v>
      </c>
      <c r="R481" t="s">
        <v>74</v>
      </c>
      <c r="S481" t="s">
        <v>74</v>
      </c>
      <c r="T481" t="s">
        <v>74</v>
      </c>
      <c r="U481" t="s">
        <v>74</v>
      </c>
      <c r="V481" t="s">
        <v>74</v>
      </c>
      <c r="W481" t="s">
        <v>74</v>
      </c>
      <c r="X481" t="s">
        <v>74</v>
      </c>
      <c r="Y481" t="s">
        <v>4115</v>
      </c>
      <c r="Z481" t="s">
        <v>74</v>
      </c>
      <c r="AA481" t="s">
        <v>74</v>
      </c>
      <c r="AB481" t="s">
        <v>74</v>
      </c>
      <c r="AC481" t="s">
        <v>74</v>
      </c>
      <c r="AD481" t="s">
        <v>74</v>
      </c>
      <c r="AE481" t="s">
        <v>74</v>
      </c>
      <c r="AF481" t="s">
        <v>74</v>
      </c>
      <c r="AG481">
        <v>2</v>
      </c>
      <c r="AH481">
        <v>1</v>
      </c>
      <c r="AI481">
        <v>1</v>
      </c>
      <c r="AJ481">
        <v>0</v>
      </c>
      <c r="AK481">
        <v>0</v>
      </c>
      <c r="AL481" t="s">
        <v>4116</v>
      </c>
      <c r="AM481" t="s">
        <v>361</v>
      </c>
      <c r="AN481" t="s">
        <v>4117</v>
      </c>
      <c r="AO481" t="s">
        <v>4118</v>
      </c>
      <c r="AP481" t="s">
        <v>74</v>
      </c>
      <c r="AQ481" t="s">
        <v>74</v>
      </c>
      <c r="AR481" t="s">
        <v>4119</v>
      </c>
      <c r="AS481" t="s">
        <v>4120</v>
      </c>
      <c r="AT481" t="s">
        <v>4121</v>
      </c>
      <c r="AU481">
        <v>1989</v>
      </c>
      <c r="AV481">
        <v>328</v>
      </c>
      <c r="AW481">
        <v>1598</v>
      </c>
      <c r="AX481" t="s">
        <v>74</v>
      </c>
      <c r="AY481" t="s">
        <v>74</v>
      </c>
      <c r="AZ481" t="s">
        <v>74</v>
      </c>
      <c r="BA481" t="s">
        <v>74</v>
      </c>
      <c r="BB481">
        <v>39</v>
      </c>
      <c r="BC481">
        <v>42</v>
      </c>
      <c r="BD481" t="s">
        <v>74</v>
      </c>
      <c r="BE481" t="s">
        <v>4122</v>
      </c>
      <c r="BF481" t="str">
        <f>HYPERLINK("http://dx.doi.org/10.1098/rsta.1989.0022","http://dx.doi.org/10.1098/rsta.1989.0022")</f>
        <v>http://dx.doi.org/10.1098/rsta.1989.0022</v>
      </c>
      <c r="BG481" t="s">
        <v>74</v>
      </c>
      <c r="BH481" t="s">
        <v>74</v>
      </c>
      <c r="BI481">
        <v>4</v>
      </c>
      <c r="BJ481" t="s">
        <v>366</v>
      </c>
      <c r="BK481" t="s">
        <v>92</v>
      </c>
      <c r="BL481" t="s">
        <v>367</v>
      </c>
      <c r="BM481" t="s">
        <v>4123</v>
      </c>
      <c r="BN481" t="s">
        <v>74</v>
      </c>
      <c r="BO481" t="s">
        <v>74</v>
      </c>
      <c r="BP481" t="s">
        <v>74</v>
      </c>
      <c r="BQ481" t="s">
        <v>74</v>
      </c>
      <c r="BR481" t="s">
        <v>95</v>
      </c>
      <c r="BS481" t="s">
        <v>4124</v>
      </c>
      <c r="BT481" t="str">
        <f>HYPERLINK("https%3A%2F%2Fwww.webofscience.com%2Fwos%2Fwoscc%2Ffull-record%2FWOS:A1989AC54300002","View Full Record in Web of Science")</f>
        <v>View Full Record in Web of Science</v>
      </c>
    </row>
    <row r="482" spans="1:72" x14ac:dyDescent="0.15">
      <c r="A482" t="s">
        <v>72</v>
      </c>
      <c r="B482" t="s">
        <v>4125</v>
      </c>
      <c r="C482" t="s">
        <v>74</v>
      </c>
      <c r="D482" t="s">
        <v>74</v>
      </c>
      <c r="E482" t="s">
        <v>74</v>
      </c>
      <c r="F482" t="s">
        <v>4125</v>
      </c>
      <c r="G482" t="s">
        <v>74</v>
      </c>
      <c r="H482" t="s">
        <v>74</v>
      </c>
      <c r="I482" t="s">
        <v>4126</v>
      </c>
      <c r="J482" t="s">
        <v>4114</v>
      </c>
      <c r="K482" t="s">
        <v>74</v>
      </c>
      <c r="L482" t="s">
        <v>74</v>
      </c>
      <c r="M482" t="s">
        <v>77</v>
      </c>
      <c r="N482" t="s">
        <v>78</v>
      </c>
      <c r="O482" t="s">
        <v>74</v>
      </c>
      <c r="P482" t="s">
        <v>74</v>
      </c>
      <c r="Q482" t="s">
        <v>74</v>
      </c>
      <c r="R482" t="s">
        <v>74</v>
      </c>
      <c r="S482" t="s">
        <v>74</v>
      </c>
      <c r="T482" t="s">
        <v>74</v>
      </c>
      <c r="U482" t="s">
        <v>74</v>
      </c>
      <c r="V482" t="s">
        <v>74</v>
      </c>
      <c r="W482" t="s">
        <v>74</v>
      </c>
      <c r="X482" t="s">
        <v>74</v>
      </c>
      <c r="Y482" t="s">
        <v>4127</v>
      </c>
      <c r="Z482" t="s">
        <v>74</v>
      </c>
      <c r="AA482" t="s">
        <v>74</v>
      </c>
      <c r="AB482" t="s">
        <v>74</v>
      </c>
      <c r="AC482" t="s">
        <v>74</v>
      </c>
      <c r="AD482" t="s">
        <v>74</v>
      </c>
      <c r="AE482" t="s">
        <v>74</v>
      </c>
      <c r="AF482" t="s">
        <v>74</v>
      </c>
      <c r="AG482">
        <v>75</v>
      </c>
      <c r="AH482">
        <v>14</v>
      </c>
      <c r="AI482">
        <v>14</v>
      </c>
      <c r="AJ482">
        <v>2</v>
      </c>
      <c r="AK482">
        <v>2</v>
      </c>
      <c r="AL482" t="s">
        <v>4116</v>
      </c>
      <c r="AM482" t="s">
        <v>361</v>
      </c>
      <c r="AN482" t="s">
        <v>4117</v>
      </c>
      <c r="AO482" t="s">
        <v>4118</v>
      </c>
      <c r="AP482" t="s">
        <v>4128</v>
      </c>
      <c r="AQ482" t="s">
        <v>74</v>
      </c>
      <c r="AR482" t="s">
        <v>4119</v>
      </c>
      <c r="AS482" t="s">
        <v>4120</v>
      </c>
      <c r="AT482" t="s">
        <v>4121</v>
      </c>
      <c r="AU482">
        <v>1989</v>
      </c>
      <c r="AV482">
        <v>328</v>
      </c>
      <c r="AW482">
        <v>1598</v>
      </c>
      <c r="AX482" t="s">
        <v>74</v>
      </c>
      <c r="AY482" t="s">
        <v>74</v>
      </c>
      <c r="AZ482" t="s">
        <v>74</v>
      </c>
      <c r="BA482" t="s">
        <v>74</v>
      </c>
      <c r="BB482">
        <v>271</v>
      </c>
      <c r="BC482" t="s">
        <v>2915</v>
      </c>
      <c r="BD482" t="s">
        <v>74</v>
      </c>
      <c r="BE482" t="s">
        <v>4129</v>
      </c>
      <c r="BF482" t="str">
        <f>HYPERLINK("http://dx.doi.org/10.1098/rsta.1989.0036","http://dx.doi.org/10.1098/rsta.1989.0036")</f>
        <v>http://dx.doi.org/10.1098/rsta.1989.0036</v>
      </c>
      <c r="BG482" t="s">
        <v>74</v>
      </c>
      <c r="BH482" t="s">
        <v>74</v>
      </c>
      <c r="BI482">
        <v>1</v>
      </c>
      <c r="BJ482" t="s">
        <v>366</v>
      </c>
      <c r="BK482" t="s">
        <v>92</v>
      </c>
      <c r="BL482" t="s">
        <v>367</v>
      </c>
      <c r="BM482" t="s">
        <v>4123</v>
      </c>
      <c r="BN482" t="s">
        <v>74</v>
      </c>
      <c r="BO482" t="s">
        <v>74</v>
      </c>
      <c r="BP482" t="s">
        <v>74</v>
      </c>
      <c r="BQ482" t="s">
        <v>74</v>
      </c>
      <c r="BR482" t="s">
        <v>95</v>
      </c>
      <c r="BS482" t="s">
        <v>4130</v>
      </c>
      <c r="BT482" t="str">
        <f>HYPERLINK("https%3A%2F%2Fwww.webofscience.com%2Fwos%2Fwoscc%2Ffull-record%2FWOS:A1989AC54300016","View Full Record in Web of Science")</f>
        <v>View Full Record in Web of Science</v>
      </c>
    </row>
    <row r="483" spans="1:72" x14ac:dyDescent="0.15">
      <c r="A483" t="s">
        <v>72</v>
      </c>
      <c r="B483" t="s">
        <v>4131</v>
      </c>
      <c r="C483" t="s">
        <v>74</v>
      </c>
      <c r="D483" t="s">
        <v>74</v>
      </c>
      <c r="E483" t="s">
        <v>74</v>
      </c>
      <c r="F483" t="s">
        <v>4131</v>
      </c>
      <c r="G483" t="s">
        <v>74</v>
      </c>
      <c r="H483" t="s">
        <v>74</v>
      </c>
      <c r="I483" t="s">
        <v>4132</v>
      </c>
      <c r="J483" t="s">
        <v>2437</v>
      </c>
      <c r="K483" t="s">
        <v>74</v>
      </c>
      <c r="L483" t="s">
        <v>74</v>
      </c>
      <c r="M483" t="s">
        <v>77</v>
      </c>
      <c r="N483" t="s">
        <v>78</v>
      </c>
      <c r="O483" t="s">
        <v>74</v>
      </c>
      <c r="P483" t="s">
        <v>74</v>
      </c>
      <c r="Q483" t="s">
        <v>74</v>
      </c>
      <c r="R483" t="s">
        <v>74</v>
      </c>
      <c r="S483" t="s">
        <v>74</v>
      </c>
      <c r="T483" t="s">
        <v>74</v>
      </c>
      <c r="U483" t="s">
        <v>74</v>
      </c>
      <c r="V483" t="s">
        <v>74</v>
      </c>
      <c r="W483" t="s">
        <v>4133</v>
      </c>
      <c r="X483" t="s">
        <v>4134</v>
      </c>
      <c r="Y483" t="s">
        <v>74</v>
      </c>
      <c r="Z483" t="s">
        <v>74</v>
      </c>
      <c r="AA483" t="s">
        <v>74</v>
      </c>
      <c r="AB483" t="s">
        <v>74</v>
      </c>
      <c r="AC483" t="s">
        <v>4135</v>
      </c>
      <c r="AD483" t="s">
        <v>957</v>
      </c>
      <c r="AE483" t="s">
        <v>74</v>
      </c>
      <c r="AF483" t="s">
        <v>74</v>
      </c>
      <c r="AG483">
        <v>24</v>
      </c>
      <c r="AH483">
        <v>14</v>
      </c>
      <c r="AI483">
        <v>15</v>
      </c>
      <c r="AJ483">
        <v>0</v>
      </c>
      <c r="AK483">
        <v>2</v>
      </c>
      <c r="AL483" t="s">
        <v>2441</v>
      </c>
      <c r="AM483" t="s">
        <v>83</v>
      </c>
      <c r="AN483" t="s">
        <v>2442</v>
      </c>
      <c r="AO483" t="s">
        <v>2443</v>
      </c>
      <c r="AP483" t="s">
        <v>74</v>
      </c>
      <c r="AQ483" t="s">
        <v>74</v>
      </c>
      <c r="AR483" t="s">
        <v>2444</v>
      </c>
      <c r="AS483" t="s">
        <v>2445</v>
      </c>
      <c r="AT483" t="s">
        <v>4136</v>
      </c>
      <c r="AU483">
        <v>1989</v>
      </c>
      <c r="AV483">
        <v>28</v>
      </c>
      <c r="AW483">
        <v>12</v>
      </c>
      <c r="AX483" t="s">
        <v>74</v>
      </c>
      <c r="AY483" t="s">
        <v>74</v>
      </c>
      <c r="AZ483" t="s">
        <v>74</v>
      </c>
      <c r="BA483" t="s">
        <v>74</v>
      </c>
      <c r="BB483">
        <v>5089</v>
      </c>
      <c r="BC483">
        <v>5095</v>
      </c>
      <c r="BD483" t="s">
        <v>74</v>
      </c>
      <c r="BE483" t="s">
        <v>4137</v>
      </c>
      <c r="BF483" t="str">
        <f>HYPERLINK("http://dx.doi.org/10.1021/bi00438a028","http://dx.doi.org/10.1021/bi00438a028")</f>
        <v>http://dx.doi.org/10.1021/bi00438a028</v>
      </c>
      <c r="BG483" t="s">
        <v>74</v>
      </c>
      <c r="BH483" t="s">
        <v>74</v>
      </c>
      <c r="BI483">
        <v>7</v>
      </c>
      <c r="BJ483" t="s">
        <v>2448</v>
      </c>
      <c r="BK483" t="s">
        <v>92</v>
      </c>
      <c r="BL483" t="s">
        <v>2448</v>
      </c>
      <c r="BM483" t="s">
        <v>4138</v>
      </c>
      <c r="BN483">
        <v>2765526</v>
      </c>
      <c r="BO483" t="s">
        <v>74</v>
      </c>
      <c r="BP483" t="s">
        <v>74</v>
      </c>
      <c r="BQ483" t="s">
        <v>74</v>
      </c>
      <c r="BR483" t="s">
        <v>95</v>
      </c>
      <c r="BS483" t="s">
        <v>4139</v>
      </c>
      <c r="BT483" t="str">
        <f>HYPERLINK("https%3A%2F%2Fwww.webofscience.com%2Fwos%2Fwoscc%2Ffull-record%2FWOS:A1989AB03000028","View Full Record in Web of Science")</f>
        <v>View Full Record in Web of Science</v>
      </c>
    </row>
    <row r="484" spans="1:72" x14ac:dyDescent="0.15">
      <c r="A484" t="s">
        <v>72</v>
      </c>
      <c r="B484" t="s">
        <v>4140</v>
      </c>
      <c r="C484" t="s">
        <v>74</v>
      </c>
      <c r="D484" t="s">
        <v>74</v>
      </c>
      <c r="E484" t="s">
        <v>74</v>
      </c>
      <c r="F484" t="s">
        <v>4140</v>
      </c>
      <c r="G484" t="s">
        <v>74</v>
      </c>
      <c r="H484" t="s">
        <v>74</v>
      </c>
      <c r="I484" t="s">
        <v>4141</v>
      </c>
      <c r="J484" t="s">
        <v>2453</v>
      </c>
      <c r="K484" t="s">
        <v>74</v>
      </c>
      <c r="L484" t="s">
        <v>74</v>
      </c>
      <c r="M484" t="s">
        <v>77</v>
      </c>
      <c r="N484" t="s">
        <v>1643</v>
      </c>
      <c r="O484" t="s">
        <v>74</v>
      </c>
      <c r="P484" t="s">
        <v>74</v>
      </c>
      <c r="Q484" t="s">
        <v>74</v>
      </c>
      <c r="R484" t="s">
        <v>74</v>
      </c>
      <c r="S484" t="s">
        <v>74</v>
      </c>
      <c r="T484" t="s">
        <v>74</v>
      </c>
      <c r="U484" t="s">
        <v>74</v>
      </c>
      <c r="V484" t="s">
        <v>74</v>
      </c>
      <c r="W484" t="s">
        <v>4142</v>
      </c>
      <c r="X484" t="s">
        <v>74</v>
      </c>
      <c r="Y484" t="s">
        <v>74</v>
      </c>
      <c r="Z484" t="s">
        <v>74</v>
      </c>
      <c r="AA484" t="s">
        <v>74</v>
      </c>
      <c r="AB484" t="s">
        <v>74</v>
      </c>
      <c r="AC484" t="s">
        <v>74</v>
      </c>
      <c r="AD484" t="s">
        <v>74</v>
      </c>
      <c r="AE484" t="s">
        <v>74</v>
      </c>
      <c r="AF484" t="s">
        <v>74</v>
      </c>
      <c r="AG484">
        <v>1</v>
      </c>
      <c r="AH484">
        <v>0</v>
      </c>
      <c r="AI484">
        <v>0</v>
      </c>
      <c r="AJ484">
        <v>0</v>
      </c>
      <c r="AK484">
        <v>0</v>
      </c>
      <c r="AL484" t="s">
        <v>2454</v>
      </c>
      <c r="AM484" t="s">
        <v>2455</v>
      </c>
      <c r="AN484" t="s">
        <v>2456</v>
      </c>
      <c r="AO484" t="s">
        <v>2457</v>
      </c>
      <c r="AP484" t="s">
        <v>74</v>
      </c>
      <c r="AQ484" t="s">
        <v>74</v>
      </c>
      <c r="AR484" t="s">
        <v>2458</v>
      </c>
      <c r="AS484" t="s">
        <v>2459</v>
      </c>
      <c r="AT484" t="s">
        <v>4143</v>
      </c>
      <c r="AU484">
        <v>1989</v>
      </c>
      <c r="AV484">
        <v>122</v>
      </c>
      <c r="AW484">
        <v>1668</v>
      </c>
      <c r="AX484" t="s">
        <v>74</v>
      </c>
      <c r="AY484" t="s">
        <v>74</v>
      </c>
      <c r="AZ484" t="s">
        <v>74</v>
      </c>
      <c r="BA484" t="s">
        <v>74</v>
      </c>
      <c r="BB484">
        <v>67</v>
      </c>
      <c r="BC484">
        <v>67</v>
      </c>
      <c r="BD484" t="s">
        <v>74</v>
      </c>
      <c r="BE484" t="s">
        <v>74</v>
      </c>
      <c r="BF484" t="s">
        <v>74</v>
      </c>
      <c r="BG484" t="s">
        <v>74</v>
      </c>
      <c r="BH484" t="s">
        <v>74</v>
      </c>
      <c r="BI484">
        <v>1</v>
      </c>
      <c r="BJ484" t="s">
        <v>366</v>
      </c>
      <c r="BK484" t="s">
        <v>92</v>
      </c>
      <c r="BL484" t="s">
        <v>367</v>
      </c>
      <c r="BM484" t="s">
        <v>4144</v>
      </c>
      <c r="BN484" t="s">
        <v>74</v>
      </c>
      <c r="BO484" t="s">
        <v>74</v>
      </c>
      <c r="BP484" t="s">
        <v>74</v>
      </c>
      <c r="BQ484" t="s">
        <v>74</v>
      </c>
      <c r="BR484" t="s">
        <v>95</v>
      </c>
      <c r="BS484" t="s">
        <v>4145</v>
      </c>
      <c r="BT484" t="str">
        <f>HYPERLINK("https%3A%2F%2Fwww.webofscience.com%2Fwos%2Fwoscc%2Ffull-record%2FWOS:A1989AA59800031","View Full Record in Web of Science")</f>
        <v>View Full Record in Web of Science</v>
      </c>
    </row>
    <row r="485" spans="1:72" x14ac:dyDescent="0.15">
      <c r="A485" t="s">
        <v>72</v>
      </c>
      <c r="B485" t="s">
        <v>4146</v>
      </c>
      <c r="C485" t="s">
        <v>74</v>
      </c>
      <c r="D485" t="s">
        <v>74</v>
      </c>
      <c r="E485" t="s">
        <v>74</v>
      </c>
      <c r="F485" t="s">
        <v>4146</v>
      </c>
      <c r="G485" t="s">
        <v>74</v>
      </c>
      <c r="H485" t="s">
        <v>74</v>
      </c>
      <c r="I485" t="s">
        <v>4147</v>
      </c>
      <c r="J485" t="s">
        <v>246</v>
      </c>
      <c r="K485" t="s">
        <v>74</v>
      </c>
      <c r="L485" t="s">
        <v>74</v>
      </c>
      <c r="M485" t="s">
        <v>77</v>
      </c>
      <c r="N485" t="s">
        <v>78</v>
      </c>
      <c r="O485" t="s">
        <v>74</v>
      </c>
      <c r="P485" t="s">
        <v>74</v>
      </c>
      <c r="Q485" t="s">
        <v>74</v>
      </c>
      <c r="R485" t="s">
        <v>74</v>
      </c>
      <c r="S485" t="s">
        <v>74</v>
      </c>
      <c r="T485" t="s">
        <v>74</v>
      </c>
      <c r="U485" t="s">
        <v>74</v>
      </c>
      <c r="V485" t="s">
        <v>74</v>
      </c>
      <c r="W485" t="s">
        <v>4148</v>
      </c>
      <c r="X485" t="s">
        <v>2703</v>
      </c>
      <c r="Y485" t="s">
        <v>4149</v>
      </c>
      <c r="Z485" t="s">
        <v>74</v>
      </c>
      <c r="AA485" t="s">
        <v>74</v>
      </c>
      <c r="AB485" t="s">
        <v>74</v>
      </c>
      <c r="AC485" t="s">
        <v>74</v>
      </c>
      <c r="AD485" t="s">
        <v>74</v>
      </c>
      <c r="AE485" t="s">
        <v>74</v>
      </c>
      <c r="AF485" t="s">
        <v>74</v>
      </c>
      <c r="AG485">
        <v>35</v>
      </c>
      <c r="AH485">
        <v>83</v>
      </c>
      <c r="AI485">
        <v>89</v>
      </c>
      <c r="AJ485">
        <v>0</v>
      </c>
      <c r="AK485">
        <v>8</v>
      </c>
      <c r="AL485" t="s">
        <v>250</v>
      </c>
      <c r="AM485" t="s">
        <v>251</v>
      </c>
      <c r="AN485" t="s">
        <v>252</v>
      </c>
      <c r="AO485" t="s">
        <v>253</v>
      </c>
      <c r="AP485" t="s">
        <v>74</v>
      </c>
      <c r="AQ485" t="s">
        <v>74</v>
      </c>
      <c r="AR485" t="s">
        <v>254</v>
      </c>
      <c r="AS485" t="s">
        <v>255</v>
      </c>
      <c r="AT485" t="s">
        <v>4150</v>
      </c>
      <c r="AU485">
        <v>1989</v>
      </c>
      <c r="AV485">
        <v>54</v>
      </c>
      <c r="AW485" t="s">
        <v>256</v>
      </c>
      <c r="AX485" t="s">
        <v>74</v>
      </c>
      <c r="AY485" t="s">
        <v>74</v>
      </c>
      <c r="AZ485" t="s">
        <v>74</v>
      </c>
      <c r="BA485" t="s">
        <v>74</v>
      </c>
      <c r="BB485">
        <v>189</v>
      </c>
      <c r="BC485">
        <v>197</v>
      </c>
      <c r="BD485" t="s">
        <v>74</v>
      </c>
      <c r="BE485" t="s">
        <v>4151</v>
      </c>
      <c r="BF485" t="str">
        <f>HYPERLINK("http://dx.doi.org/10.3354/meps054189","http://dx.doi.org/10.3354/meps054189")</f>
        <v>http://dx.doi.org/10.3354/meps054189</v>
      </c>
      <c r="BG485" t="s">
        <v>74</v>
      </c>
      <c r="BH485" t="s">
        <v>74</v>
      </c>
      <c r="BI485">
        <v>9</v>
      </c>
      <c r="BJ485" t="s">
        <v>258</v>
      </c>
      <c r="BK485" t="s">
        <v>92</v>
      </c>
      <c r="BL485" t="s">
        <v>259</v>
      </c>
      <c r="BM485" t="s">
        <v>4152</v>
      </c>
      <c r="BN485" t="s">
        <v>74</v>
      </c>
      <c r="BO485" t="s">
        <v>261</v>
      </c>
      <c r="BP485" t="s">
        <v>74</v>
      </c>
      <c r="BQ485" t="s">
        <v>74</v>
      </c>
      <c r="BR485" t="s">
        <v>95</v>
      </c>
      <c r="BS485" t="s">
        <v>4153</v>
      </c>
      <c r="BT485" t="str">
        <f>HYPERLINK("https%3A%2F%2Fwww.webofscience.com%2Fwos%2Fwoscc%2Ffull-record%2FWOS:A1989AB53400019","View Full Record in Web of Science")</f>
        <v>View Full Record in Web of Science</v>
      </c>
    </row>
    <row r="486" spans="1:72" x14ac:dyDescent="0.15">
      <c r="A486" t="s">
        <v>72</v>
      </c>
      <c r="B486" t="s">
        <v>4154</v>
      </c>
      <c r="C486" t="s">
        <v>74</v>
      </c>
      <c r="D486" t="s">
        <v>74</v>
      </c>
      <c r="E486" t="s">
        <v>74</v>
      </c>
      <c r="F486" t="s">
        <v>4154</v>
      </c>
      <c r="G486" t="s">
        <v>74</v>
      </c>
      <c r="H486" t="s">
        <v>74</v>
      </c>
      <c r="I486" t="s">
        <v>1835</v>
      </c>
      <c r="J486" t="s">
        <v>4155</v>
      </c>
      <c r="K486" t="s">
        <v>74</v>
      </c>
      <c r="L486" t="s">
        <v>74</v>
      </c>
      <c r="M486" t="s">
        <v>77</v>
      </c>
      <c r="N486" t="s">
        <v>1473</v>
      </c>
      <c r="O486" t="s">
        <v>74</v>
      </c>
      <c r="P486" t="s">
        <v>74</v>
      </c>
      <c r="Q486" t="s">
        <v>74</v>
      </c>
      <c r="R486" t="s">
        <v>74</v>
      </c>
      <c r="S486" t="s">
        <v>74</v>
      </c>
      <c r="T486" t="s">
        <v>74</v>
      </c>
      <c r="U486" t="s">
        <v>74</v>
      </c>
      <c r="V486" t="s">
        <v>74</v>
      </c>
      <c r="W486" t="s">
        <v>74</v>
      </c>
      <c r="X486" t="s">
        <v>74</v>
      </c>
      <c r="Y486" t="s">
        <v>4156</v>
      </c>
      <c r="Z486" t="s">
        <v>74</v>
      </c>
      <c r="AA486" t="s">
        <v>74</v>
      </c>
      <c r="AB486" t="s">
        <v>74</v>
      </c>
      <c r="AC486" t="s">
        <v>74</v>
      </c>
      <c r="AD486" t="s">
        <v>74</v>
      </c>
      <c r="AE486" t="s">
        <v>74</v>
      </c>
      <c r="AF486" t="s">
        <v>74</v>
      </c>
      <c r="AG486">
        <v>1</v>
      </c>
      <c r="AH486">
        <v>0</v>
      </c>
      <c r="AI486">
        <v>0</v>
      </c>
      <c r="AJ486">
        <v>0</v>
      </c>
      <c r="AK486">
        <v>0</v>
      </c>
      <c r="AL486" t="s">
        <v>4157</v>
      </c>
      <c r="AM486" t="s">
        <v>83</v>
      </c>
      <c r="AN486" t="s">
        <v>4158</v>
      </c>
      <c r="AO486" t="s">
        <v>4159</v>
      </c>
      <c r="AP486" t="s">
        <v>74</v>
      </c>
      <c r="AQ486" t="s">
        <v>74</v>
      </c>
      <c r="AR486" t="s">
        <v>4160</v>
      </c>
      <c r="AS486" t="s">
        <v>4161</v>
      </c>
      <c r="AT486" t="s">
        <v>4162</v>
      </c>
      <c r="AU486">
        <v>1989</v>
      </c>
      <c r="AV486">
        <v>83</v>
      </c>
      <c r="AW486">
        <v>2</v>
      </c>
      <c r="AX486" t="s">
        <v>74</v>
      </c>
      <c r="AY486" t="s">
        <v>74</v>
      </c>
      <c r="AZ486" t="s">
        <v>74</v>
      </c>
      <c r="BA486" t="s">
        <v>74</v>
      </c>
      <c r="BB486">
        <v>700</v>
      </c>
      <c r="BC486">
        <v>701</v>
      </c>
      <c r="BD486" t="s">
        <v>74</v>
      </c>
      <c r="BE486" t="s">
        <v>4163</v>
      </c>
      <c r="BF486" t="str">
        <f>HYPERLINK("http://dx.doi.org/10.2307/1962477","http://dx.doi.org/10.2307/1962477")</f>
        <v>http://dx.doi.org/10.2307/1962477</v>
      </c>
      <c r="BG486" t="s">
        <v>74</v>
      </c>
      <c r="BH486" t="s">
        <v>74</v>
      </c>
      <c r="BI486">
        <v>2</v>
      </c>
      <c r="BJ486" t="s">
        <v>4164</v>
      </c>
      <c r="BK486" t="s">
        <v>1462</v>
      </c>
      <c r="BL486" t="s">
        <v>1463</v>
      </c>
      <c r="BM486" t="s">
        <v>4165</v>
      </c>
      <c r="BN486" t="s">
        <v>74</v>
      </c>
      <c r="BO486" t="s">
        <v>74</v>
      </c>
      <c r="BP486" t="s">
        <v>74</v>
      </c>
      <c r="BQ486" t="s">
        <v>74</v>
      </c>
      <c r="BR486" t="s">
        <v>95</v>
      </c>
      <c r="BS486" t="s">
        <v>4166</v>
      </c>
      <c r="BT486" t="str">
        <f>HYPERLINK("https%3A%2F%2Fwww.webofscience.com%2Fwos%2Fwoscc%2Ffull-record%2FWOS:A1989AC63400099","View Full Record in Web of Science")</f>
        <v>View Full Record in Web of Science</v>
      </c>
    </row>
    <row r="487" spans="1:72" x14ac:dyDescent="0.15">
      <c r="A487" t="s">
        <v>72</v>
      </c>
      <c r="B487" t="s">
        <v>4154</v>
      </c>
      <c r="C487" t="s">
        <v>74</v>
      </c>
      <c r="D487" t="s">
        <v>74</v>
      </c>
      <c r="E487" t="s">
        <v>74</v>
      </c>
      <c r="F487" t="s">
        <v>4154</v>
      </c>
      <c r="G487" t="s">
        <v>74</v>
      </c>
      <c r="H487" t="s">
        <v>74</v>
      </c>
      <c r="I487" t="s">
        <v>3574</v>
      </c>
      <c r="J487" t="s">
        <v>4155</v>
      </c>
      <c r="K487" t="s">
        <v>74</v>
      </c>
      <c r="L487" t="s">
        <v>74</v>
      </c>
      <c r="M487" t="s">
        <v>77</v>
      </c>
      <c r="N487" t="s">
        <v>1473</v>
      </c>
      <c r="O487" t="s">
        <v>74</v>
      </c>
      <c r="P487" t="s">
        <v>74</v>
      </c>
      <c r="Q487" t="s">
        <v>74</v>
      </c>
      <c r="R487" t="s">
        <v>74</v>
      </c>
      <c r="S487" t="s">
        <v>74</v>
      </c>
      <c r="T487" t="s">
        <v>74</v>
      </c>
      <c r="U487" t="s">
        <v>74</v>
      </c>
      <c r="V487" t="s">
        <v>74</v>
      </c>
      <c r="W487" t="s">
        <v>74</v>
      </c>
      <c r="X487" t="s">
        <v>74</v>
      </c>
      <c r="Y487" t="s">
        <v>74</v>
      </c>
      <c r="Z487" t="s">
        <v>74</v>
      </c>
      <c r="AA487" t="s">
        <v>74</v>
      </c>
      <c r="AB487" t="s">
        <v>74</v>
      </c>
      <c r="AC487" t="s">
        <v>74</v>
      </c>
      <c r="AD487" t="s">
        <v>74</v>
      </c>
      <c r="AE487" t="s">
        <v>74</v>
      </c>
      <c r="AF487" t="s">
        <v>74</v>
      </c>
      <c r="AG487">
        <v>1</v>
      </c>
      <c r="AH487">
        <v>0</v>
      </c>
      <c r="AI487">
        <v>0</v>
      </c>
      <c r="AJ487">
        <v>0</v>
      </c>
      <c r="AK487">
        <v>0</v>
      </c>
      <c r="AL487" t="s">
        <v>4157</v>
      </c>
      <c r="AM487" t="s">
        <v>83</v>
      </c>
      <c r="AN487" t="s">
        <v>4158</v>
      </c>
      <c r="AO487" t="s">
        <v>4159</v>
      </c>
      <c r="AP487" t="s">
        <v>74</v>
      </c>
      <c r="AQ487" t="s">
        <v>74</v>
      </c>
      <c r="AR487" t="s">
        <v>4160</v>
      </c>
      <c r="AS487" t="s">
        <v>4161</v>
      </c>
      <c r="AT487" t="s">
        <v>4162</v>
      </c>
      <c r="AU487">
        <v>1989</v>
      </c>
      <c r="AV487">
        <v>83</v>
      </c>
      <c r="AW487">
        <v>2</v>
      </c>
      <c r="AX487" t="s">
        <v>74</v>
      </c>
      <c r="AY487" t="s">
        <v>74</v>
      </c>
      <c r="AZ487" t="s">
        <v>74</v>
      </c>
      <c r="BA487" t="s">
        <v>74</v>
      </c>
      <c r="BB487">
        <v>700</v>
      </c>
      <c r="BC487">
        <v>701</v>
      </c>
      <c r="BD487" t="s">
        <v>74</v>
      </c>
      <c r="BE487" t="s">
        <v>4163</v>
      </c>
      <c r="BF487" t="str">
        <f>HYPERLINK("http://dx.doi.org/10.2307/1962477","http://dx.doi.org/10.2307/1962477")</f>
        <v>http://dx.doi.org/10.2307/1962477</v>
      </c>
      <c r="BG487" t="s">
        <v>74</v>
      </c>
      <c r="BH487" t="s">
        <v>74</v>
      </c>
      <c r="BI487">
        <v>2</v>
      </c>
      <c r="BJ487" t="s">
        <v>4164</v>
      </c>
      <c r="BK487" t="s">
        <v>1462</v>
      </c>
      <c r="BL487" t="s">
        <v>1463</v>
      </c>
      <c r="BM487" t="s">
        <v>4165</v>
      </c>
      <c r="BN487" t="s">
        <v>74</v>
      </c>
      <c r="BO487" t="s">
        <v>74</v>
      </c>
      <c r="BP487" t="s">
        <v>74</v>
      </c>
      <c r="BQ487" t="s">
        <v>74</v>
      </c>
      <c r="BR487" t="s">
        <v>95</v>
      </c>
      <c r="BS487" t="s">
        <v>4167</v>
      </c>
      <c r="BT487" t="str">
        <f>HYPERLINK("https%3A%2F%2Fwww.webofscience.com%2Fwos%2Fwoscc%2Ffull-record%2FWOS:A1989AC63400100","View Full Record in Web of Science")</f>
        <v>View Full Record in Web of Science</v>
      </c>
    </row>
    <row r="488" spans="1:72" x14ac:dyDescent="0.15">
      <c r="A488" t="s">
        <v>72</v>
      </c>
      <c r="B488" t="s">
        <v>4168</v>
      </c>
      <c r="C488" t="s">
        <v>74</v>
      </c>
      <c r="D488" t="s">
        <v>74</v>
      </c>
      <c r="E488" t="s">
        <v>74</v>
      </c>
      <c r="F488" t="s">
        <v>4168</v>
      </c>
      <c r="G488" t="s">
        <v>74</v>
      </c>
      <c r="H488" t="s">
        <v>74</v>
      </c>
      <c r="I488" t="s">
        <v>4169</v>
      </c>
      <c r="J488" t="s">
        <v>2492</v>
      </c>
      <c r="K488" t="s">
        <v>74</v>
      </c>
      <c r="L488" t="s">
        <v>74</v>
      </c>
      <c r="M488" t="s">
        <v>77</v>
      </c>
      <c r="N488" t="s">
        <v>689</v>
      </c>
      <c r="O488" t="s">
        <v>74</v>
      </c>
      <c r="P488" t="s">
        <v>74</v>
      </c>
      <c r="Q488" t="s">
        <v>74</v>
      </c>
      <c r="R488" t="s">
        <v>74</v>
      </c>
      <c r="S488" t="s">
        <v>74</v>
      </c>
      <c r="T488" t="s">
        <v>74</v>
      </c>
      <c r="U488" t="s">
        <v>74</v>
      </c>
      <c r="V488" t="s">
        <v>74</v>
      </c>
      <c r="W488" t="s">
        <v>74</v>
      </c>
      <c r="X488" t="s">
        <v>74</v>
      </c>
      <c r="Y488" t="s">
        <v>4170</v>
      </c>
      <c r="Z488" t="s">
        <v>74</v>
      </c>
      <c r="AA488" t="s">
        <v>4171</v>
      </c>
      <c r="AB488" t="s">
        <v>74</v>
      </c>
      <c r="AC488" t="s">
        <v>74</v>
      </c>
      <c r="AD488" t="s">
        <v>74</v>
      </c>
      <c r="AE488" t="s">
        <v>74</v>
      </c>
      <c r="AF488" t="s">
        <v>74</v>
      </c>
      <c r="AG488">
        <v>0</v>
      </c>
      <c r="AH488">
        <v>28</v>
      </c>
      <c r="AI488">
        <v>28</v>
      </c>
      <c r="AJ488">
        <v>0</v>
      </c>
      <c r="AK488">
        <v>5</v>
      </c>
      <c r="AL488" t="s">
        <v>227</v>
      </c>
      <c r="AM488" t="s">
        <v>209</v>
      </c>
      <c r="AN488" t="s">
        <v>228</v>
      </c>
      <c r="AO488" t="s">
        <v>2494</v>
      </c>
      <c r="AP488" t="s">
        <v>74</v>
      </c>
      <c r="AQ488" t="s">
        <v>74</v>
      </c>
      <c r="AR488" t="s">
        <v>2495</v>
      </c>
      <c r="AS488" t="s">
        <v>2496</v>
      </c>
      <c r="AT488" t="s">
        <v>4162</v>
      </c>
      <c r="AU488">
        <v>1989</v>
      </c>
      <c r="AV488">
        <v>1</v>
      </c>
      <c r="AW488">
        <v>2</v>
      </c>
      <c r="AX488" t="s">
        <v>74</v>
      </c>
      <c r="AY488" t="s">
        <v>74</v>
      </c>
      <c r="AZ488" t="s">
        <v>74</v>
      </c>
      <c r="BA488" t="s">
        <v>74</v>
      </c>
      <c r="BB488">
        <v>97</v>
      </c>
      <c r="BC488">
        <v>108</v>
      </c>
      <c r="BD488" t="s">
        <v>74</v>
      </c>
      <c r="BE488" t="s">
        <v>4172</v>
      </c>
      <c r="BF488" t="str">
        <f>HYPERLINK("http://dx.doi.org/10.1017/S0954102089000167","http://dx.doi.org/10.1017/S0954102089000167")</f>
        <v>http://dx.doi.org/10.1017/S0954102089000167</v>
      </c>
      <c r="BG488" t="s">
        <v>74</v>
      </c>
      <c r="BH488" t="s">
        <v>74</v>
      </c>
      <c r="BI488">
        <v>12</v>
      </c>
      <c r="BJ488" t="s">
        <v>2499</v>
      </c>
      <c r="BK488" t="s">
        <v>92</v>
      </c>
      <c r="BL488" t="s">
        <v>2500</v>
      </c>
      <c r="BM488" t="s">
        <v>4173</v>
      </c>
      <c r="BN488" t="s">
        <v>74</v>
      </c>
      <c r="BO488" t="s">
        <v>74</v>
      </c>
      <c r="BP488" t="s">
        <v>74</v>
      </c>
      <c r="BQ488" t="s">
        <v>74</v>
      </c>
      <c r="BR488" t="s">
        <v>95</v>
      </c>
      <c r="BS488" t="s">
        <v>4174</v>
      </c>
      <c r="BT488" t="str">
        <f>HYPERLINK("https%3A%2F%2Fwww.webofscience.com%2Fwos%2Fwoscc%2Ffull-record%2FWOS:A1989CE36300001","View Full Record in Web of Science")</f>
        <v>View Full Record in Web of Science</v>
      </c>
    </row>
    <row r="489" spans="1:72" x14ac:dyDescent="0.15">
      <c r="A489" t="s">
        <v>72</v>
      </c>
      <c r="B489" t="s">
        <v>3382</v>
      </c>
      <c r="C489" t="s">
        <v>74</v>
      </c>
      <c r="D489" t="s">
        <v>74</v>
      </c>
      <c r="E489" t="s">
        <v>74</v>
      </c>
      <c r="F489" t="s">
        <v>3382</v>
      </c>
      <c r="G489" t="s">
        <v>74</v>
      </c>
      <c r="H489" t="s">
        <v>74</v>
      </c>
      <c r="I489" t="s">
        <v>4175</v>
      </c>
      <c r="J489" t="s">
        <v>2492</v>
      </c>
      <c r="K489" t="s">
        <v>74</v>
      </c>
      <c r="L489" t="s">
        <v>74</v>
      </c>
      <c r="M489" t="s">
        <v>77</v>
      </c>
      <c r="N489" t="s">
        <v>78</v>
      </c>
      <c r="O489" t="s">
        <v>74</v>
      </c>
      <c r="P489" t="s">
        <v>74</v>
      </c>
      <c r="Q489" t="s">
        <v>74</v>
      </c>
      <c r="R489" t="s">
        <v>74</v>
      </c>
      <c r="S489" t="s">
        <v>74</v>
      </c>
      <c r="T489" t="s">
        <v>74</v>
      </c>
      <c r="U489" t="s">
        <v>74</v>
      </c>
      <c r="V489" t="s">
        <v>74</v>
      </c>
      <c r="W489" t="s">
        <v>74</v>
      </c>
      <c r="X489" t="s">
        <v>74</v>
      </c>
      <c r="Y489" t="s">
        <v>3384</v>
      </c>
      <c r="Z489" t="s">
        <v>74</v>
      </c>
      <c r="AA489" t="s">
        <v>74</v>
      </c>
      <c r="AB489" t="s">
        <v>74</v>
      </c>
      <c r="AC489" t="s">
        <v>74</v>
      </c>
      <c r="AD489" t="s">
        <v>74</v>
      </c>
      <c r="AE489" t="s">
        <v>74</v>
      </c>
      <c r="AF489" t="s">
        <v>74</v>
      </c>
      <c r="AG489">
        <v>0</v>
      </c>
      <c r="AH489">
        <v>23</v>
      </c>
      <c r="AI489">
        <v>25</v>
      </c>
      <c r="AJ489">
        <v>0</v>
      </c>
      <c r="AK489">
        <v>1</v>
      </c>
      <c r="AL489" t="s">
        <v>227</v>
      </c>
      <c r="AM489" t="s">
        <v>209</v>
      </c>
      <c r="AN489" t="s">
        <v>228</v>
      </c>
      <c r="AO489" t="s">
        <v>2494</v>
      </c>
      <c r="AP489" t="s">
        <v>74</v>
      </c>
      <c r="AQ489" t="s">
        <v>74</v>
      </c>
      <c r="AR489" t="s">
        <v>2495</v>
      </c>
      <c r="AS489" t="s">
        <v>2496</v>
      </c>
      <c r="AT489" t="s">
        <v>4162</v>
      </c>
      <c r="AU489">
        <v>1989</v>
      </c>
      <c r="AV489">
        <v>1</v>
      </c>
      <c r="AW489">
        <v>2</v>
      </c>
      <c r="AX489" t="s">
        <v>74</v>
      </c>
      <c r="AY489" t="s">
        <v>74</v>
      </c>
      <c r="AZ489" t="s">
        <v>74</v>
      </c>
      <c r="BA489" t="s">
        <v>74</v>
      </c>
      <c r="BB489">
        <v>109</v>
      </c>
      <c r="BC489">
        <v>118</v>
      </c>
      <c r="BD489" t="s">
        <v>74</v>
      </c>
      <c r="BE489" t="s">
        <v>4176</v>
      </c>
      <c r="BF489" t="str">
        <f>HYPERLINK("http://dx.doi.org/10.1017/S0954102089000179","http://dx.doi.org/10.1017/S0954102089000179")</f>
        <v>http://dx.doi.org/10.1017/S0954102089000179</v>
      </c>
      <c r="BG489" t="s">
        <v>74</v>
      </c>
      <c r="BH489" t="s">
        <v>74</v>
      </c>
      <c r="BI489">
        <v>10</v>
      </c>
      <c r="BJ489" t="s">
        <v>2499</v>
      </c>
      <c r="BK489" t="s">
        <v>92</v>
      </c>
      <c r="BL489" t="s">
        <v>2500</v>
      </c>
      <c r="BM489" t="s">
        <v>4173</v>
      </c>
      <c r="BN489" t="s">
        <v>74</v>
      </c>
      <c r="BO489" t="s">
        <v>74</v>
      </c>
      <c r="BP489" t="s">
        <v>74</v>
      </c>
      <c r="BQ489" t="s">
        <v>74</v>
      </c>
      <c r="BR489" t="s">
        <v>95</v>
      </c>
      <c r="BS489" t="s">
        <v>4177</v>
      </c>
      <c r="BT489" t="str">
        <f>HYPERLINK("https%3A%2F%2Fwww.webofscience.com%2Fwos%2Fwoscc%2Ffull-record%2FWOS:A1989CE36300002","View Full Record in Web of Science")</f>
        <v>View Full Record in Web of Science</v>
      </c>
    </row>
    <row r="490" spans="1:72" x14ac:dyDescent="0.15">
      <c r="A490" t="s">
        <v>72</v>
      </c>
      <c r="B490" t="s">
        <v>4178</v>
      </c>
      <c r="C490" t="s">
        <v>74</v>
      </c>
      <c r="D490" t="s">
        <v>74</v>
      </c>
      <c r="E490" t="s">
        <v>74</v>
      </c>
      <c r="F490" t="s">
        <v>4178</v>
      </c>
      <c r="G490" t="s">
        <v>74</v>
      </c>
      <c r="H490" t="s">
        <v>74</v>
      </c>
      <c r="I490" t="s">
        <v>4179</v>
      </c>
      <c r="J490" t="s">
        <v>2492</v>
      </c>
      <c r="K490" t="s">
        <v>74</v>
      </c>
      <c r="L490" t="s">
        <v>74</v>
      </c>
      <c r="M490" t="s">
        <v>77</v>
      </c>
      <c r="N490" t="s">
        <v>78</v>
      </c>
      <c r="O490" t="s">
        <v>74</v>
      </c>
      <c r="P490" t="s">
        <v>74</v>
      </c>
      <c r="Q490" t="s">
        <v>74</v>
      </c>
      <c r="R490" t="s">
        <v>74</v>
      </c>
      <c r="S490" t="s">
        <v>74</v>
      </c>
      <c r="T490" t="s">
        <v>74</v>
      </c>
      <c r="U490" t="s">
        <v>74</v>
      </c>
      <c r="V490" t="s">
        <v>74</v>
      </c>
      <c r="W490" t="s">
        <v>74</v>
      </c>
      <c r="X490" t="s">
        <v>74</v>
      </c>
      <c r="Y490" t="s">
        <v>4180</v>
      </c>
      <c r="Z490" t="s">
        <v>74</v>
      </c>
      <c r="AA490" t="s">
        <v>74</v>
      </c>
      <c r="AB490" t="s">
        <v>74</v>
      </c>
      <c r="AC490" t="s">
        <v>74</v>
      </c>
      <c r="AD490" t="s">
        <v>74</v>
      </c>
      <c r="AE490" t="s">
        <v>74</v>
      </c>
      <c r="AF490" t="s">
        <v>74</v>
      </c>
      <c r="AG490">
        <v>0</v>
      </c>
      <c r="AH490">
        <v>16</v>
      </c>
      <c r="AI490">
        <v>18</v>
      </c>
      <c r="AJ490">
        <v>0</v>
      </c>
      <c r="AK490">
        <v>2</v>
      </c>
      <c r="AL490" t="s">
        <v>227</v>
      </c>
      <c r="AM490" t="s">
        <v>209</v>
      </c>
      <c r="AN490" t="s">
        <v>228</v>
      </c>
      <c r="AO490" t="s">
        <v>2494</v>
      </c>
      <c r="AP490" t="s">
        <v>74</v>
      </c>
      <c r="AQ490" t="s">
        <v>74</v>
      </c>
      <c r="AR490" t="s">
        <v>2495</v>
      </c>
      <c r="AS490" t="s">
        <v>2496</v>
      </c>
      <c r="AT490" t="s">
        <v>4162</v>
      </c>
      <c r="AU490">
        <v>1989</v>
      </c>
      <c r="AV490">
        <v>1</v>
      </c>
      <c r="AW490">
        <v>2</v>
      </c>
      <c r="AX490" t="s">
        <v>74</v>
      </c>
      <c r="AY490" t="s">
        <v>74</v>
      </c>
      <c r="AZ490" t="s">
        <v>74</v>
      </c>
      <c r="BA490" t="s">
        <v>74</v>
      </c>
      <c r="BB490">
        <v>119</v>
      </c>
      <c r="BC490">
        <v>124</v>
      </c>
      <c r="BD490" t="s">
        <v>74</v>
      </c>
      <c r="BE490" t="s">
        <v>74</v>
      </c>
      <c r="BF490" t="s">
        <v>74</v>
      </c>
      <c r="BG490" t="s">
        <v>74</v>
      </c>
      <c r="BH490" t="s">
        <v>74</v>
      </c>
      <c r="BI490">
        <v>6</v>
      </c>
      <c r="BJ490" t="s">
        <v>2499</v>
      </c>
      <c r="BK490" t="s">
        <v>92</v>
      </c>
      <c r="BL490" t="s">
        <v>2500</v>
      </c>
      <c r="BM490" t="s">
        <v>4173</v>
      </c>
      <c r="BN490" t="s">
        <v>74</v>
      </c>
      <c r="BO490" t="s">
        <v>74</v>
      </c>
      <c r="BP490" t="s">
        <v>74</v>
      </c>
      <c r="BQ490" t="s">
        <v>74</v>
      </c>
      <c r="BR490" t="s">
        <v>95</v>
      </c>
      <c r="BS490" t="s">
        <v>4181</v>
      </c>
      <c r="BT490" t="str">
        <f>HYPERLINK("https%3A%2F%2Fwww.webofscience.com%2Fwos%2Fwoscc%2Ffull-record%2FWOS:A1989CE36300003","View Full Record in Web of Science")</f>
        <v>View Full Record in Web of Science</v>
      </c>
    </row>
    <row r="491" spans="1:72" x14ac:dyDescent="0.15">
      <c r="A491" t="s">
        <v>72</v>
      </c>
      <c r="B491" t="s">
        <v>4182</v>
      </c>
      <c r="C491" t="s">
        <v>74</v>
      </c>
      <c r="D491" t="s">
        <v>74</v>
      </c>
      <c r="E491" t="s">
        <v>74</v>
      </c>
      <c r="F491" t="s">
        <v>4182</v>
      </c>
      <c r="G491" t="s">
        <v>74</v>
      </c>
      <c r="H491" t="s">
        <v>74</v>
      </c>
      <c r="I491" t="s">
        <v>4183</v>
      </c>
      <c r="J491" t="s">
        <v>2492</v>
      </c>
      <c r="K491" t="s">
        <v>74</v>
      </c>
      <c r="L491" t="s">
        <v>74</v>
      </c>
      <c r="M491" t="s">
        <v>77</v>
      </c>
      <c r="N491" t="s">
        <v>78</v>
      </c>
      <c r="O491" t="s">
        <v>74</v>
      </c>
      <c r="P491" t="s">
        <v>74</v>
      </c>
      <c r="Q491" t="s">
        <v>74</v>
      </c>
      <c r="R491" t="s">
        <v>74</v>
      </c>
      <c r="S491" t="s">
        <v>74</v>
      </c>
      <c r="T491" t="s">
        <v>74</v>
      </c>
      <c r="U491" t="s">
        <v>74</v>
      </c>
      <c r="V491" t="s">
        <v>74</v>
      </c>
      <c r="W491" t="s">
        <v>74</v>
      </c>
      <c r="X491" t="s">
        <v>74</v>
      </c>
      <c r="Y491" t="s">
        <v>4184</v>
      </c>
      <c r="Z491" t="s">
        <v>74</v>
      </c>
      <c r="AA491" t="s">
        <v>4185</v>
      </c>
      <c r="AB491" t="s">
        <v>4186</v>
      </c>
      <c r="AC491" t="s">
        <v>74</v>
      </c>
      <c r="AD491" t="s">
        <v>74</v>
      </c>
      <c r="AE491" t="s">
        <v>74</v>
      </c>
      <c r="AF491" t="s">
        <v>74</v>
      </c>
      <c r="AG491">
        <v>0</v>
      </c>
      <c r="AH491">
        <v>62</v>
      </c>
      <c r="AI491">
        <v>67</v>
      </c>
      <c r="AJ491">
        <v>0</v>
      </c>
      <c r="AK491">
        <v>4</v>
      </c>
      <c r="AL491" t="s">
        <v>227</v>
      </c>
      <c r="AM491" t="s">
        <v>209</v>
      </c>
      <c r="AN491" t="s">
        <v>228</v>
      </c>
      <c r="AO491" t="s">
        <v>2494</v>
      </c>
      <c r="AP491" t="s">
        <v>74</v>
      </c>
      <c r="AQ491" t="s">
        <v>74</v>
      </c>
      <c r="AR491" t="s">
        <v>2495</v>
      </c>
      <c r="AS491" t="s">
        <v>2496</v>
      </c>
      <c r="AT491" t="s">
        <v>4162</v>
      </c>
      <c r="AU491">
        <v>1989</v>
      </c>
      <c r="AV491">
        <v>1</v>
      </c>
      <c r="AW491">
        <v>2</v>
      </c>
      <c r="AX491" t="s">
        <v>74</v>
      </c>
      <c r="AY491" t="s">
        <v>74</v>
      </c>
      <c r="AZ491" t="s">
        <v>74</v>
      </c>
      <c r="BA491" t="s">
        <v>74</v>
      </c>
      <c r="BB491">
        <v>125</v>
      </c>
      <c r="BC491">
        <v>131</v>
      </c>
      <c r="BD491" t="s">
        <v>74</v>
      </c>
      <c r="BE491" t="s">
        <v>4187</v>
      </c>
      <c r="BF491" t="str">
        <f>HYPERLINK("http://dx.doi.org/10.1017/S0954102089000192","http://dx.doi.org/10.1017/S0954102089000192")</f>
        <v>http://dx.doi.org/10.1017/S0954102089000192</v>
      </c>
      <c r="BG491" t="s">
        <v>74</v>
      </c>
      <c r="BH491" t="s">
        <v>74</v>
      </c>
      <c r="BI491">
        <v>7</v>
      </c>
      <c r="BJ491" t="s">
        <v>2499</v>
      </c>
      <c r="BK491" t="s">
        <v>92</v>
      </c>
      <c r="BL491" t="s">
        <v>2500</v>
      </c>
      <c r="BM491" t="s">
        <v>4173</v>
      </c>
      <c r="BN491" t="s">
        <v>74</v>
      </c>
      <c r="BO491" t="s">
        <v>261</v>
      </c>
      <c r="BP491" t="s">
        <v>74</v>
      </c>
      <c r="BQ491" t="s">
        <v>74</v>
      </c>
      <c r="BR491" t="s">
        <v>95</v>
      </c>
      <c r="BS491" t="s">
        <v>4188</v>
      </c>
      <c r="BT491" t="str">
        <f>HYPERLINK("https%3A%2F%2Fwww.webofscience.com%2Fwos%2Fwoscc%2Ffull-record%2FWOS:A1989CE36300004","View Full Record in Web of Science")</f>
        <v>View Full Record in Web of Science</v>
      </c>
    </row>
    <row r="492" spans="1:72" x14ac:dyDescent="0.15">
      <c r="A492" t="s">
        <v>72</v>
      </c>
      <c r="B492" t="s">
        <v>2076</v>
      </c>
      <c r="C492" t="s">
        <v>74</v>
      </c>
      <c r="D492" t="s">
        <v>74</v>
      </c>
      <c r="E492" t="s">
        <v>74</v>
      </c>
      <c r="F492" t="s">
        <v>2076</v>
      </c>
      <c r="G492" t="s">
        <v>74</v>
      </c>
      <c r="H492" t="s">
        <v>74</v>
      </c>
      <c r="I492" t="s">
        <v>4189</v>
      </c>
      <c r="J492" t="s">
        <v>2492</v>
      </c>
      <c r="K492" t="s">
        <v>74</v>
      </c>
      <c r="L492" t="s">
        <v>74</v>
      </c>
      <c r="M492" t="s">
        <v>77</v>
      </c>
      <c r="N492" t="s">
        <v>78</v>
      </c>
      <c r="O492" t="s">
        <v>74</v>
      </c>
      <c r="P492" t="s">
        <v>74</v>
      </c>
      <c r="Q492" t="s">
        <v>74</v>
      </c>
      <c r="R492" t="s">
        <v>74</v>
      </c>
      <c r="S492" t="s">
        <v>74</v>
      </c>
      <c r="T492" t="s">
        <v>74</v>
      </c>
      <c r="U492" t="s">
        <v>74</v>
      </c>
      <c r="V492" t="s">
        <v>74</v>
      </c>
      <c r="W492" t="s">
        <v>74</v>
      </c>
      <c r="X492" t="s">
        <v>74</v>
      </c>
      <c r="Y492" t="s">
        <v>4190</v>
      </c>
      <c r="Z492" t="s">
        <v>74</v>
      </c>
      <c r="AA492" t="s">
        <v>2084</v>
      </c>
      <c r="AB492" t="s">
        <v>74</v>
      </c>
      <c r="AC492" t="s">
        <v>74</v>
      </c>
      <c r="AD492" t="s">
        <v>74</v>
      </c>
      <c r="AE492" t="s">
        <v>74</v>
      </c>
      <c r="AF492" t="s">
        <v>74</v>
      </c>
      <c r="AG492">
        <v>0</v>
      </c>
      <c r="AH492">
        <v>59</v>
      </c>
      <c r="AI492">
        <v>64</v>
      </c>
      <c r="AJ492">
        <v>0</v>
      </c>
      <c r="AK492">
        <v>5</v>
      </c>
      <c r="AL492" t="s">
        <v>227</v>
      </c>
      <c r="AM492" t="s">
        <v>209</v>
      </c>
      <c r="AN492" t="s">
        <v>228</v>
      </c>
      <c r="AO492" t="s">
        <v>2494</v>
      </c>
      <c r="AP492" t="s">
        <v>74</v>
      </c>
      <c r="AQ492" t="s">
        <v>74</v>
      </c>
      <c r="AR492" t="s">
        <v>2495</v>
      </c>
      <c r="AS492" t="s">
        <v>2496</v>
      </c>
      <c r="AT492" t="s">
        <v>4162</v>
      </c>
      <c r="AU492">
        <v>1989</v>
      </c>
      <c r="AV492">
        <v>1</v>
      </c>
      <c r="AW492">
        <v>2</v>
      </c>
      <c r="AX492" t="s">
        <v>74</v>
      </c>
      <c r="AY492" t="s">
        <v>74</v>
      </c>
      <c r="AZ492" t="s">
        <v>74</v>
      </c>
      <c r="BA492" t="s">
        <v>74</v>
      </c>
      <c r="BB492">
        <v>133</v>
      </c>
      <c r="BC492">
        <v>140</v>
      </c>
      <c r="BD492" t="s">
        <v>74</v>
      </c>
      <c r="BE492" t="s">
        <v>4191</v>
      </c>
      <c r="BF492" t="str">
        <f>HYPERLINK("http://dx.doi.org/10.1017/S0954102089000209","http://dx.doi.org/10.1017/S0954102089000209")</f>
        <v>http://dx.doi.org/10.1017/S0954102089000209</v>
      </c>
      <c r="BG492" t="s">
        <v>74</v>
      </c>
      <c r="BH492" t="s">
        <v>74</v>
      </c>
      <c r="BI492">
        <v>8</v>
      </c>
      <c r="BJ492" t="s">
        <v>2499</v>
      </c>
      <c r="BK492" t="s">
        <v>92</v>
      </c>
      <c r="BL492" t="s">
        <v>2500</v>
      </c>
      <c r="BM492" t="s">
        <v>4173</v>
      </c>
      <c r="BN492" t="s">
        <v>74</v>
      </c>
      <c r="BO492" t="s">
        <v>74</v>
      </c>
      <c r="BP492" t="s">
        <v>74</v>
      </c>
      <c r="BQ492" t="s">
        <v>74</v>
      </c>
      <c r="BR492" t="s">
        <v>95</v>
      </c>
      <c r="BS492" t="s">
        <v>4192</v>
      </c>
      <c r="BT492" t="str">
        <f>HYPERLINK("https%3A%2F%2Fwww.webofscience.com%2Fwos%2Fwoscc%2Ffull-record%2FWOS:A1989CE36300005","View Full Record in Web of Science")</f>
        <v>View Full Record in Web of Science</v>
      </c>
    </row>
    <row r="493" spans="1:72" x14ac:dyDescent="0.15">
      <c r="A493" t="s">
        <v>72</v>
      </c>
      <c r="B493" t="s">
        <v>4193</v>
      </c>
      <c r="C493" t="s">
        <v>74</v>
      </c>
      <c r="D493" t="s">
        <v>74</v>
      </c>
      <c r="E493" t="s">
        <v>74</v>
      </c>
      <c r="F493" t="s">
        <v>4193</v>
      </c>
      <c r="G493" t="s">
        <v>74</v>
      </c>
      <c r="H493" t="s">
        <v>74</v>
      </c>
      <c r="I493" t="s">
        <v>4194</v>
      </c>
      <c r="J493" t="s">
        <v>2492</v>
      </c>
      <c r="K493" t="s">
        <v>74</v>
      </c>
      <c r="L493" t="s">
        <v>74</v>
      </c>
      <c r="M493" t="s">
        <v>77</v>
      </c>
      <c r="N493" t="s">
        <v>78</v>
      </c>
      <c r="O493" t="s">
        <v>74</v>
      </c>
      <c r="P493" t="s">
        <v>74</v>
      </c>
      <c r="Q493" t="s">
        <v>74</v>
      </c>
      <c r="R493" t="s">
        <v>74</v>
      </c>
      <c r="S493" t="s">
        <v>74</v>
      </c>
      <c r="T493" t="s">
        <v>74</v>
      </c>
      <c r="U493" t="s">
        <v>74</v>
      </c>
      <c r="V493" t="s">
        <v>74</v>
      </c>
      <c r="W493" t="s">
        <v>74</v>
      </c>
      <c r="X493" t="s">
        <v>74</v>
      </c>
      <c r="Y493" t="s">
        <v>4195</v>
      </c>
      <c r="Z493" t="s">
        <v>74</v>
      </c>
      <c r="AA493" t="s">
        <v>74</v>
      </c>
      <c r="AB493" t="s">
        <v>74</v>
      </c>
      <c r="AC493" t="s">
        <v>74</v>
      </c>
      <c r="AD493" t="s">
        <v>74</v>
      </c>
      <c r="AE493" t="s">
        <v>74</v>
      </c>
      <c r="AF493" t="s">
        <v>74</v>
      </c>
      <c r="AG493">
        <v>0</v>
      </c>
      <c r="AH493">
        <v>37</v>
      </c>
      <c r="AI493">
        <v>37</v>
      </c>
      <c r="AJ493">
        <v>0</v>
      </c>
      <c r="AK493">
        <v>3</v>
      </c>
      <c r="AL493" t="s">
        <v>227</v>
      </c>
      <c r="AM493" t="s">
        <v>209</v>
      </c>
      <c r="AN493" t="s">
        <v>228</v>
      </c>
      <c r="AO493" t="s">
        <v>2494</v>
      </c>
      <c r="AP493" t="s">
        <v>74</v>
      </c>
      <c r="AQ493" t="s">
        <v>74</v>
      </c>
      <c r="AR493" t="s">
        <v>2495</v>
      </c>
      <c r="AS493" t="s">
        <v>2496</v>
      </c>
      <c r="AT493" t="s">
        <v>4162</v>
      </c>
      <c r="AU493">
        <v>1989</v>
      </c>
      <c r="AV493">
        <v>1</v>
      </c>
      <c r="AW493">
        <v>2</v>
      </c>
      <c r="AX493" t="s">
        <v>74</v>
      </c>
      <c r="AY493" t="s">
        <v>74</v>
      </c>
      <c r="AZ493" t="s">
        <v>74</v>
      </c>
      <c r="BA493" t="s">
        <v>74</v>
      </c>
      <c r="BB493">
        <v>141</v>
      </c>
      <c r="BC493">
        <v>150</v>
      </c>
      <c r="BD493" t="s">
        <v>74</v>
      </c>
      <c r="BE493" t="s">
        <v>4196</v>
      </c>
      <c r="BF493" t="str">
        <f>HYPERLINK("http://dx.doi.org/10.1017/S0954102089000210","http://dx.doi.org/10.1017/S0954102089000210")</f>
        <v>http://dx.doi.org/10.1017/S0954102089000210</v>
      </c>
      <c r="BG493" t="s">
        <v>74</v>
      </c>
      <c r="BH493" t="s">
        <v>74</v>
      </c>
      <c r="BI493">
        <v>10</v>
      </c>
      <c r="BJ493" t="s">
        <v>2499</v>
      </c>
      <c r="BK493" t="s">
        <v>92</v>
      </c>
      <c r="BL493" t="s">
        <v>2500</v>
      </c>
      <c r="BM493" t="s">
        <v>4173</v>
      </c>
      <c r="BN493" t="s">
        <v>74</v>
      </c>
      <c r="BO493" t="s">
        <v>74</v>
      </c>
      <c r="BP493" t="s">
        <v>74</v>
      </c>
      <c r="BQ493" t="s">
        <v>74</v>
      </c>
      <c r="BR493" t="s">
        <v>95</v>
      </c>
      <c r="BS493" t="s">
        <v>4197</v>
      </c>
      <c r="BT493" t="str">
        <f>HYPERLINK("https%3A%2F%2Fwww.webofscience.com%2Fwos%2Fwoscc%2Ffull-record%2FWOS:A1989CE36300006","View Full Record in Web of Science")</f>
        <v>View Full Record in Web of Science</v>
      </c>
    </row>
    <row r="494" spans="1:72" x14ac:dyDescent="0.15">
      <c r="A494" t="s">
        <v>72</v>
      </c>
      <c r="B494" t="s">
        <v>4198</v>
      </c>
      <c r="C494" t="s">
        <v>74</v>
      </c>
      <c r="D494" t="s">
        <v>74</v>
      </c>
      <c r="E494" t="s">
        <v>74</v>
      </c>
      <c r="F494" t="s">
        <v>4198</v>
      </c>
      <c r="G494" t="s">
        <v>74</v>
      </c>
      <c r="H494" t="s">
        <v>74</v>
      </c>
      <c r="I494" t="s">
        <v>4199</v>
      </c>
      <c r="J494" t="s">
        <v>2492</v>
      </c>
      <c r="K494" t="s">
        <v>74</v>
      </c>
      <c r="L494" t="s">
        <v>74</v>
      </c>
      <c r="M494" t="s">
        <v>77</v>
      </c>
      <c r="N494" t="s">
        <v>78</v>
      </c>
      <c r="O494" t="s">
        <v>74</v>
      </c>
      <c r="P494" t="s">
        <v>74</v>
      </c>
      <c r="Q494" t="s">
        <v>74</v>
      </c>
      <c r="R494" t="s">
        <v>74</v>
      </c>
      <c r="S494" t="s">
        <v>74</v>
      </c>
      <c r="T494" t="s">
        <v>74</v>
      </c>
      <c r="U494" t="s">
        <v>74</v>
      </c>
      <c r="V494" t="s">
        <v>74</v>
      </c>
      <c r="W494" t="s">
        <v>74</v>
      </c>
      <c r="X494" t="s">
        <v>74</v>
      </c>
      <c r="Y494" t="s">
        <v>4200</v>
      </c>
      <c r="Z494" t="s">
        <v>74</v>
      </c>
      <c r="AA494" t="s">
        <v>74</v>
      </c>
      <c r="AB494" t="s">
        <v>74</v>
      </c>
      <c r="AC494" t="s">
        <v>74</v>
      </c>
      <c r="AD494" t="s">
        <v>74</v>
      </c>
      <c r="AE494" t="s">
        <v>74</v>
      </c>
      <c r="AF494" t="s">
        <v>74</v>
      </c>
      <c r="AG494">
        <v>0</v>
      </c>
      <c r="AH494">
        <v>19</v>
      </c>
      <c r="AI494">
        <v>20</v>
      </c>
      <c r="AJ494">
        <v>0</v>
      </c>
      <c r="AK494">
        <v>0</v>
      </c>
      <c r="AL494" t="s">
        <v>227</v>
      </c>
      <c r="AM494" t="s">
        <v>209</v>
      </c>
      <c r="AN494" t="s">
        <v>228</v>
      </c>
      <c r="AO494" t="s">
        <v>2494</v>
      </c>
      <c r="AP494" t="s">
        <v>74</v>
      </c>
      <c r="AQ494" t="s">
        <v>74</v>
      </c>
      <c r="AR494" t="s">
        <v>2495</v>
      </c>
      <c r="AS494" t="s">
        <v>2496</v>
      </c>
      <c r="AT494" t="s">
        <v>4162</v>
      </c>
      <c r="AU494">
        <v>1989</v>
      </c>
      <c r="AV494">
        <v>1</v>
      </c>
      <c r="AW494">
        <v>2</v>
      </c>
      <c r="AX494" t="s">
        <v>74</v>
      </c>
      <c r="AY494" t="s">
        <v>74</v>
      </c>
      <c r="AZ494" t="s">
        <v>74</v>
      </c>
      <c r="BA494" t="s">
        <v>74</v>
      </c>
      <c r="BB494">
        <v>151</v>
      </c>
      <c r="BC494">
        <v>155</v>
      </c>
      <c r="BD494" t="s">
        <v>74</v>
      </c>
      <c r="BE494" t="s">
        <v>4201</v>
      </c>
      <c r="BF494" t="str">
        <f>HYPERLINK("http://dx.doi.org/10.1017/S0954102089000222","http://dx.doi.org/10.1017/S0954102089000222")</f>
        <v>http://dx.doi.org/10.1017/S0954102089000222</v>
      </c>
      <c r="BG494" t="s">
        <v>74</v>
      </c>
      <c r="BH494" t="s">
        <v>74</v>
      </c>
      <c r="BI494">
        <v>5</v>
      </c>
      <c r="BJ494" t="s">
        <v>2499</v>
      </c>
      <c r="BK494" t="s">
        <v>92</v>
      </c>
      <c r="BL494" t="s">
        <v>2500</v>
      </c>
      <c r="BM494" t="s">
        <v>4173</v>
      </c>
      <c r="BN494" t="s">
        <v>74</v>
      </c>
      <c r="BO494" t="s">
        <v>74</v>
      </c>
      <c r="BP494" t="s">
        <v>74</v>
      </c>
      <c r="BQ494" t="s">
        <v>74</v>
      </c>
      <c r="BR494" t="s">
        <v>95</v>
      </c>
      <c r="BS494" t="s">
        <v>4202</v>
      </c>
      <c r="BT494" t="str">
        <f>HYPERLINK("https%3A%2F%2Fwww.webofscience.com%2Fwos%2Fwoscc%2Ffull-record%2FWOS:A1989CE36300007","View Full Record in Web of Science")</f>
        <v>View Full Record in Web of Science</v>
      </c>
    </row>
    <row r="495" spans="1:72" x14ac:dyDescent="0.15">
      <c r="A495" t="s">
        <v>72</v>
      </c>
      <c r="B495" t="s">
        <v>4203</v>
      </c>
      <c r="C495" t="s">
        <v>74</v>
      </c>
      <c r="D495" t="s">
        <v>74</v>
      </c>
      <c r="E495" t="s">
        <v>74</v>
      </c>
      <c r="F495" t="s">
        <v>4203</v>
      </c>
      <c r="G495" t="s">
        <v>74</v>
      </c>
      <c r="H495" t="s">
        <v>74</v>
      </c>
      <c r="I495" t="s">
        <v>4204</v>
      </c>
      <c r="J495" t="s">
        <v>2492</v>
      </c>
      <c r="K495" t="s">
        <v>74</v>
      </c>
      <c r="L495" t="s">
        <v>74</v>
      </c>
      <c r="M495" t="s">
        <v>77</v>
      </c>
      <c r="N495" t="s">
        <v>78</v>
      </c>
      <c r="O495" t="s">
        <v>74</v>
      </c>
      <c r="P495" t="s">
        <v>74</v>
      </c>
      <c r="Q495" t="s">
        <v>74</v>
      </c>
      <c r="R495" t="s">
        <v>74</v>
      </c>
      <c r="S495" t="s">
        <v>74</v>
      </c>
      <c r="T495" t="s">
        <v>74</v>
      </c>
      <c r="U495" t="s">
        <v>74</v>
      </c>
      <c r="V495" t="s">
        <v>74</v>
      </c>
      <c r="W495" t="s">
        <v>74</v>
      </c>
      <c r="X495" t="s">
        <v>74</v>
      </c>
      <c r="Y495" t="s">
        <v>4205</v>
      </c>
      <c r="Z495" t="s">
        <v>74</v>
      </c>
      <c r="AA495" t="s">
        <v>74</v>
      </c>
      <c r="AB495" t="s">
        <v>4206</v>
      </c>
      <c r="AC495" t="s">
        <v>74</v>
      </c>
      <c r="AD495" t="s">
        <v>74</v>
      </c>
      <c r="AE495" t="s">
        <v>74</v>
      </c>
      <c r="AF495" t="s">
        <v>74</v>
      </c>
      <c r="AG495">
        <v>0</v>
      </c>
      <c r="AH495">
        <v>5</v>
      </c>
      <c r="AI495">
        <v>5</v>
      </c>
      <c r="AJ495">
        <v>0</v>
      </c>
      <c r="AK495">
        <v>0</v>
      </c>
      <c r="AL495" t="s">
        <v>227</v>
      </c>
      <c r="AM495" t="s">
        <v>209</v>
      </c>
      <c r="AN495" t="s">
        <v>228</v>
      </c>
      <c r="AO495" t="s">
        <v>2494</v>
      </c>
      <c r="AP495" t="s">
        <v>74</v>
      </c>
      <c r="AQ495" t="s">
        <v>74</v>
      </c>
      <c r="AR495" t="s">
        <v>2495</v>
      </c>
      <c r="AS495" t="s">
        <v>2496</v>
      </c>
      <c r="AT495" t="s">
        <v>4162</v>
      </c>
      <c r="AU495">
        <v>1989</v>
      </c>
      <c r="AV495">
        <v>1</v>
      </c>
      <c r="AW495">
        <v>2</v>
      </c>
      <c r="AX495" t="s">
        <v>74</v>
      </c>
      <c r="AY495" t="s">
        <v>74</v>
      </c>
      <c r="AZ495" t="s">
        <v>74</v>
      </c>
      <c r="BA495" t="s">
        <v>74</v>
      </c>
      <c r="BB495">
        <v>157</v>
      </c>
      <c r="BC495">
        <v>163</v>
      </c>
      <c r="BD495" t="s">
        <v>74</v>
      </c>
      <c r="BE495" t="s">
        <v>4207</v>
      </c>
      <c r="BF495" t="str">
        <f>HYPERLINK("http://dx.doi.org/10.1017/S0954102089000234","http://dx.doi.org/10.1017/S0954102089000234")</f>
        <v>http://dx.doi.org/10.1017/S0954102089000234</v>
      </c>
      <c r="BG495" t="s">
        <v>74</v>
      </c>
      <c r="BH495" t="s">
        <v>74</v>
      </c>
      <c r="BI495">
        <v>7</v>
      </c>
      <c r="BJ495" t="s">
        <v>2499</v>
      </c>
      <c r="BK495" t="s">
        <v>92</v>
      </c>
      <c r="BL495" t="s">
        <v>2500</v>
      </c>
      <c r="BM495" t="s">
        <v>4173</v>
      </c>
      <c r="BN495" t="s">
        <v>74</v>
      </c>
      <c r="BO495" t="s">
        <v>74</v>
      </c>
      <c r="BP495" t="s">
        <v>74</v>
      </c>
      <c r="BQ495" t="s">
        <v>74</v>
      </c>
      <c r="BR495" t="s">
        <v>95</v>
      </c>
      <c r="BS495" t="s">
        <v>4208</v>
      </c>
      <c r="BT495" t="str">
        <f>HYPERLINK("https%3A%2F%2Fwww.webofscience.com%2Fwos%2Fwoscc%2Ffull-record%2FWOS:A1989CE36300008","View Full Record in Web of Science")</f>
        <v>View Full Record in Web of Science</v>
      </c>
    </row>
    <row r="496" spans="1:72" x14ac:dyDescent="0.15">
      <c r="A496" t="s">
        <v>72</v>
      </c>
      <c r="B496" t="s">
        <v>4209</v>
      </c>
      <c r="C496" t="s">
        <v>74</v>
      </c>
      <c r="D496" t="s">
        <v>74</v>
      </c>
      <c r="E496" t="s">
        <v>74</v>
      </c>
      <c r="F496" t="s">
        <v>4209</v>
      </c>
      <c r="G496" t="s">
        <v>74</v>
      </c>
      <c r="H496" t="s">
        <v>74</v>
      </c>
      <c r="I496" t="s">
        <v>4210</v>
      </c>
      <c r="J496" t="s">
        <v>2492</v>
      </c>
      <c r="K496" t="s">
        <v>74</v>
      </c>
      <c r="L496" t="s">
        <v>74</v>
      </c>
      <c r="M496" t="s">
        <v>77</v>
      </c>
      <c r="N496" t="s">
        <v>414</v>
      </c>
      <c r="O496" t="s">
        <v>74</v>
      </c>
      <c r="P496" t="s">
        <v>74</v>
      </c>
      <c r="Q496" t="s">
        <v>74</v>
      </c>
      <c r="R496" t="s">
        <v>74</v>
      </c>
      <c r="S496" t="s">
        <v>74</v>
      </c>
      <c r="T496" t="s">
        <v>74</v>
      </c>
      <c r="U496" t="s">
        <v>74</v>
      </c>
      <c r="V496" t="s">
        <v>74</v>
      </c>
      <c r="W496" t="s">
        <v>74</v>
      </c>
      <c r="X496" t="s">
        <v>74</v>
      </c>
      <c r="Y496" t="s">
        <v>4211</v>
      </c>
      <c r="Z496" t="s">
        <v>74</v>
      </c>
      <c r="AA496" t="s">
        <v>74</v>
      </c>
      <c r="AB496" t="s">
        <v>74</v>
      </c>
      <c r="AC496" t="s">
        <v>74</v>
      </c>
      <c r="AD496" t="s">
        <v>74</v>
      </c>
      <c r="AE496" t="s">
        <v>74</v>
      </c>
      <c r="AF496" t="s">
        <v>74</v>
      </c>
      <c r="AG496">
        <v>0</v>
      </c>
      <c r="AH496">
        <v>13</v>
      </c>
      <c r="AI496">
        <v>15</v>
      </c>
      <c r="AJ496">
        <v>0</v>
      </c>
      <c r="AK496">
        <v>1</v>
      </c>
      <c r="AL496" t="s">
        <v>227</v>
      </c>
      <c r="AM496" t="s">
        <v>209</v>
      </c>
      <c r="AN496" t="s">
        <v>228</v>
      </c>
      <c r="AO496" t="s">
        <v>2494</v>
      </c>
      <c r="AP496" t="s">
        <v>74</v>
      </c>
      <c r="AQ496" t="s">
        <v>74</v>
      </c>
      <c r="AR496" t="s">
        <v>2495</v>
      </c>
      <c r="AS496" t="s">
        <v>2496</v>
      </c>
      <c r="AT496" t="s">
        <v>4162</v>
      </c>
      <c r="AU496">
        <v>1989</v>
      </c>
      <c r="AV496">
        <v>1</v>
      </c>
      <c r="AW496">
        <v>2</v>
      </c>
      <c r="AX496" t="s">
        <v>74</v>
      </c>
      <c r="AY496" t="s">
        <v>74</v>
      </c>
      <c r="AZ496" t="s">
        <v>74</v>
      </c>
      <c r="BA496" t="s">
        <v>74</v>
      </c>
      <c r="BB496">
        <v>165</v>
      </c>
      <c r="BC496">
        <v>166</v>
      </c>
      <c r="BD496" t="s">
        <v>74</v>
      </c>
      <c r="BE496" t="s">
        <v>4212</v>
      </c>
      <c r="BF496" t="str">
        <f>HYPERLINK("http://dx.doi.org/10.1017/S0954102089000246","http://dx.doi.org/10.1017/S0954102089000246")</f>
        <v>http://dx.doi.org/10.1017/S0954102089000246</v>
      </c>
      <c r="BG496" t="s">
        <v>74</v>
      </c>
      <c r="BH496" t="s">
        <v>74</v>
      </c>
      <c r="BI496">
        <v>2</v>
      </c>
      <c r="BJ496" t="s">
        <v>2499</v>
      </c>
      <c r="BK496" t="s">
        <v>92</v>
      </c>
      <c r="BL496" t="s">
        <v>2500</v>
      </c>
      <c r="BM496" t="s">
        <v>4173</v>
      </c>
      <c r="BN496" t="s">
        <v>74</v>
      </c>
      <c r="BO496" t="s">
        <v>74</v>
      </c>
      <c r="BP496" t="s">
        <v>74</v>
      </c>
      <c r="BQ496" t="s">
        <v>74</v>
      </c>
      <c r="BR496" t="s">
        <v>95</v>
      </c>
      <c r="BS496" t="s">
        <v>4213</v>
      </c>
      <c r="BT496" t="str">
        <f>HYPERLINK("https%3A%2F%2Fwww.webofscience.com%2Fwos%2Fwoscc%2Ffull-record%2FWOS:A1989CE36300009","View Full Record in Web of Science")</f>
        <v>View Full Record in Web of Science</v>
      </c>
    </row>
    <row r="497" spans="1:72" x14ac:dyDescent="0.15">
      <c r="A497" t="s">
        <v>72</v>
      </c>
      <c r="B497" t="s">
        <v>4214</v>
      </c>
      <c r="C497" t="s">
        <v>74</v>
      </c>
      <c r="D497" t="s">
        <v>74</v>
      </c>
      <c r="E497" t="s">
        <v>74</v>
      </c>
      <c r="F497" t="s">
        <v>4214</v>
      </c>
      <c r="G497" t="s">
        <v>74</v>
      </c>
      <c r="H497" t="s">
        <v>74</v>
      </c>
      <c r="I497" t="s">
        <v>4215</v>
      </c>
      <c r="J497" t="s">
        <v>2492</v>
      </c>
      <c r="K497" t="s">
        <v>74</v>
      </c>
      <c r="L497" t="s">
        <v>74</v>
      </c>
      <c r="M497" t="s">
        <v>77</v>
      </c>
      <c r="N497" t="s">
        <v>414</v>
      </c>
      <c r="O497" t="s">
        <v>74</v>
      </c>
      <c r="P497" t="s">
        <v>74</v>
      </c>
      <c r="Q497" t="s">
        <v>74</v>
      </c>
      <c r="R497" t="s">
        <v>74</v>
      </c>
      <c r="S497" t="s">
        <v>74</v>
      </c>
      <c r="T497" t="s">
        <v>74</v>
      </c>
      <c r="U497" t="s">
        <v>74</v>
      </c>
      <c r="V497" t="s">
        <v>74</v>
      </c>
      <c r="W497" t="s">
        <v>74</v>
      </c>
      <c r="X497" t="s">
        <v>74</v>
      </c>
      <c r="Y497" t="s">
        <v>4216</v>
      </c>
      <c r="Z497" t="s">
        <v>74</v>
      </c>
      <c r="AA497" t="s">
        <v>74</v>
      </c>
      <c r="AB497" t="s">
        <v>4217</v>
      </c>
      <c r="AC497" t="s">
        <v>74</v>
      </c>
      <c r="AD497" t="s">
        <v>74</v>
      </c>
      <c r="AE497" t="s">
        <v>74</v>
      </c>
      <c r="AF497" t="s">
        <v>74</v>
      </c>
      <c r="AG497">
        <v>0</v>
      </c>
      <c r="AH497">
        <v>2</v>
      </c>
      <c r="AI497">
        <v>2</v>
      </c>
      <c r="AJ497">
        <v>0</v>
      </c>
      <c r="AK497">
        <v>0</v>
      </c>
      <c r="AL497" t="s">
        <v>227</v>
      </c>
      <c r="AM497" t="s">
        <v>209</v>
      </c>
      <c r="AN497" t="s">
        <v>228</v>
      </c>
      <c r="AO497" t="s">
        <v>2494</v>
      </c>
      <c r="AP497" t="s">
        <v>74</v>
      </c>
      <c r="AQ497" t="s">
        <v>74</v>
      </c>
      <c r="AR497" t="s">
        <v>2495</v>
      </c>
      <c r="AS497" t="s">
        <v>2496</v>
      </c>
      <c r="AT497" t="s">
        <v>4162</v>
      </c>
      <c r="AU497">
        <v>1989</v>
      </c>
      <c r="AV497">
        <v>1</v>
      </c>
      <c r="AW497">
        <v>2</v>
      </c>
      <c r="AX497" t="s">
        <v>74</v>
      </c>
      <c r="AY497" t="s">
        <v>74</v>
      </c>
      <c r="AZ497" t="s">
        <v>74</v>
      </c>
      <c r="BA497" t="s">
        <v>74</v>
      </c>
      <c r="BB497">
        <v>167</v>
      </c>
      <c r="BC497">
        <v>168</v>
      </c>
      <c r="BD497" t="s">
        <v>74</v>
      </c>
      <c r="BE497" t="s">
        <v>4218</v>
      </c>
      <c r="BF497" t="str">
        <f>HYPERLINK("http://dx.doi.org/10.1017/S0954102089000258","http://dx.doi.org/10.1017/S0954102089000258")</f>
        <v>http://dx.doi.org/10.1017/S0954102089000258</v>
      </c>
      <c r="BG497" t="s">
        <v>74</v>
      </c>
      <c r="BH497" t="s">
        <v>74</v>
      </c>
      <c r="BI497">
        <v>2</v>
      </c>
      <c r="BJ497" t="s">
        <v>2499</v>
      </c>
      <c r="BK497" t="s">
        <v>92</v>
      </c>
      <c r="BL497" t="s">
        <v>2500</v>
      </c>
      <c r="BM497" t="s">
        <v>4173</v>
      </c>
      <c r="BN497" t="s">
        <v>74</v>
      </c>
      <c r="BO497" t="s">
        <v>74</v>
      </c>
      <c r="BP497" t="s">
        <v>74</v>
      </c>
      <c r="BQ497" t="s">
        <v>74</v>
      </c>
      <c r="BR497" t="s">
        <v>95</v>
      </c>
      <c r="BS497" t="s">
        <v>4219</v>
      </c>
      <c r="BT497" t="str">
        <f>HYPERLINK("https%3A%2F%2Fwww.webofscience.com%2Fwos%2Fwoscc%2Ffull-record%2FWOS:A1989CE36300010","View Full Record in Web of Science")</f>
        <v>View Full Record in Web of Science</v>
      </c>
    </row>
    <row r="498" spans="1:72" x14ac:dyDescent="0.15">
      <c r="A498" t="s">
        <v>72</v>
      </c>
      <c r="B498" t="s">
        <v>1976</v>
      </c>
      <c r="C498" t="s">
        <v>74</v>
      </c>
      <c r="D498" t="s">
        <v>74</v>
      </c>
      <c r="E498" t="s">
        <v>74</v>
      </c>
      <c r="F498" t="s">
        <v>1976</v>
      </c>
      <c r="G498" t="s">
        <v>74</v>
      </c>
      <c r="H498" t="s">
        <v>74</v>
      </c>
      <c r="I498" t="s">
        <v>4220</v>
      </c>
      <c r="J498" t="s">
        <v>2492</v>
      </c>
      <c r="K498" t="s">
        <v>74</v>
      </c>
      <c r="L498" t="s">
        <v>74</v>
      </c>
      <c r="M498" t="s">
        <v>77</v>
      </c>
      <c r="N498" t="s">
        <v>414</v>
      </c>
      <c r="O498" t="s">
        <v>74</v>
      </c>
      <c r="P498" t="s">
        <v>74</v>
      </c>
      <c r="Q498" t="s">
        <v>74</v>
      </c>
      <c r="R498" t="s">
        <v>74</v>
      </c>
      <c r="S498" t="s">
        <v>74</v>
      </c>
      <c r="T498" t="s">
        <v>74</v>
      </c>
      <c r="U498" t="s">
        <v>74</v>
      </c>
      <c r="V498" t="s">
        <v>74</v>
      </c>
      <c r="W498" t="s">
        <v>74</v>
      </c>
      <c r="X498" t="s">
        <v>74</v>
      </c>
      <c r="Y498" t="s">
        <v>4221</v>
      </c>
      <c r="Z498" t="s">
        <v>74</v>
      </c>
      <c r="AA498" t="s">
        <v>74</v>
      </c>
      <c r="AB498" t="s">
        <v>74</v>
      </c>
      <c r="AC498" t="s">
        <v>74</v>
      </c>
      <c r="AD498" t="s">
        <v>74</v>
      </c>
      <c r="AE498" t="s">
        <v>74</v>
      </c>
      <c r="AF498" t="s">
        <v>74</v>
      </c>
      <c r="AG498">
        <v>0</v>
      </c>
      <c r="AH498">
        <v>49</v>
      </c>
      <c r="AI498">
        <v>49</v>
      </c>
      <c r="AJ498">
        <v>0</v>
      </c>
      <c r="AK498">
        <v>0</v>
      </c>
      <c r="AL498" t="s">
        <v>227</v>
      </c>
      <c r="AM498" t="s">
        <v>209</v>
      </c>
      <c r="AN498" t="s">
        <v>228</v>
      </c>
      <c r="AO498" t="s">
        <v>2494</v>
      </c>
      <c r="AP498" t="s">
        <v>74</v>
      </c>
      <c r="AQ498" t="s">
        <v>74</v>
      </c>
      <c r="AR498" t="s">
        <v>2495</v>
      </c>
      <c r="AS498" t="s">
        <v>2496</v>
      </c>
      <c r="AT498" t="s">
        <v>4162</v>
      </c>
      <c r="AU498">
        <v>1989</v>
      </c>
      <c r="AV498">
        <v>1</v>
      </c>
      <c r="AW498">
        <v>2</v>
      </c>
      <c r="AX498" t="s">
        <v>74</v>
      </c>
      <c r="AY498" t="s">
        <v>74</v>
      </c>
      <c r="AZ498" t="s">
        <v>74</v>
      </c>
      <c r="BA498" t="s">
        <v>74</v>
      </c>
      <c r="BB498">
        <v>169</v>
      </c>
      <c r="BC498">
        <v>178</v>
      </c>
      <c r="BD498" t="s">
        <v>74</v>
      </c>
      <c r="BE498" t="s">
        <v>4222</v>
      </c>
      <c r="BF498" t="str">
        <f>HYPERLINK("http://dx.doi.org/10.1017/S095410208900026X","http://dx.doi.org/10.1017/S095410208900026X")</f>
        <v>http://dx.doi.org/10.1017/S095410208900026X</v>
      </c>
      <c r="BG498" t="s">
        <v>74</v>
      </c>
      <c r="BH498" t="s">
        <v>74</v>
      </c>
      <c r="BI498">
        <v>10</v>
      </c>
      <c r="BJ498" t="s">
        <v>2499</v>
      </c>
      <c r="BK498" t="s">
        <v>92</v>
      </c>
      <c r="BL498" t="s">
        <v>2500</v>
      </c>
      <c r="BM498" t="s">
        <v>4173</v>
      </c>
      <c r="BN498" t="s">
        <v>74</v>
      </c>
      <c r="BO498" t="s">
        <v>74</v>
      </c>
      <c r="BP498" t="s">
        <v>74</v>
      </c>
      <c r="BQ498" t="s">
        <v>74</v>
      </c>
      <c r="BR498" t="s">
        <v>95</v>
      </c>
      <c r="BS498" t="s">
        <v>4223</v>
      </c>
      <c r="BT498" t="str">
        <f>HYPERLINK("https%3A%2F%2Fwww.webofscience.com%2Fwos%2Fwoscc%2Ffull-record%2FWOS:A1989CE36300011","View Full Record in Web of Science")</f>
        <v>View Full Record in Web of Science</v>
      </c>
    </row>
    <row r="499" spans="1:72" x14ac:dyDescent="0.15">
      <c r="A499" t="s">
        <v>72</v>
      </c>
      <c r="B499" t="s">
        <v>4224</v>
      </c>
      <c r="C499" t="s">
        <v>74</v>
      </c>
      <c r="D499" t="s">
        <v>74</v>
      </c>
      <c r="E499" t="s">
        <v>74</v>
      </c>
      <c r="F499" t="s">
        <v>4224</v>
      </c>
      <c r="G499" t="s">
        <v>74</v>
      </c>
      <c r="H499" t="s">
        <v>74</v>
      </c>
      <c r="I499" t="s">
        <v>4225</v>
      </c>
      <c r="J499" t="s">
        <v>4226</v>
      </c>
      <c r="K499" t="s">
        <v>74</v>
      </c>
      <c r="L499" t="s">
        <v>74</v>
      </c>
      <c r="M499" t="s">
        <v>77</v>
      </c>
      <c r="N499" t="s">
        <v>1473</v>
      </c>
      <c r="O499" t="s">
        <v>74</v>
      </c>
      <c r="P499" t="s">
        <v>74</v>
      </c>
      <c r="Q499" t="s">
        <v>74</v>
      </c>
      <c r="R499" t="s">
        <v>74</v>
      </c>
      <c r="S499" t="s">
        <v>74</v>
      </c>
      <c r="T499" t="s">
        <v>74</v>
      </c>
      <c r="U499" t="s">
        <v>74</v>
      </c>
      <c r="V499" t="s">
        <v>74</v>
      </c>
      <c r="W499" t="s">
        <v>74</v>
      </c>
      <c r="X499" t="s">
        <v>74</v>
      </c>
      <c r="Y499" t="s">
        <v>74</v>
      </c>
      <c r="Z499" t="s">
        <v>74</v>
      </c>
      <c r="AA499" t="s">
        <v>74</v>
      </c>
      <c r="AB499" t="s">
        <v>74</v>
      </c>
      <c r="AC499" t="s">
        <v>74</v>
      </c>
      <c r="AD499" t="s">
        <v>74</v>
      </c>
      <c r="AE499" t="s">
        <v>74</v>
      </c>
      <c r="AF499" t="s">
        <v>74</v>
      </c>
      <c r="AG499">
        <v>1</v>
      </c>
      <c r="AH499">
        <v>0</v>
      </c>
      <c r="AI499">
        <v>0</v>
      </c>
      <c r="AJ499">
        <v>0</v>
      </c>
      <c r="AK499">
        <v>0</v>
      </c>
      <c r="AL499" t="s">
        <v>1838</v>
      </c>
      <c r="AM499" t="s">
        <v>209</v>
      </c>
      <c r="AN499" t="s">
        <v>832</v>
      </c>
      <c r="AO499" t="s">
        <v>4227</v>
      </c>
      <c r="AP499" t="s">
        <v>74</v>
      </c>
      <c r="AQ499" t="s">
        <v>74</v>
      </c>
      <c r="AR499" t="s">
        <v>4228</v>
      </c>
      <c r="AS499" t="s">
        <v>4229</v>
      </c>
      <c r="AT499" t="s">
        <v>4162</v>
      </c>
      <c r="AU499">
        <v>1989</v>
      </c>
      <c r="AV499">
        <v>20</v>
      </c>
      <c r="AW499">
        <v>2</v>
      </c>
      <c r="AX499" t="s">
        <v>74</v>
      </c>
      <c r="AY499" t="s">
        <v>74</v>
      </c>
      <c r="AZ499" t="s">
        <v>74</v>
      </c>
      <c r="BA499" t="s">
        <v>74</v>
      </c>
      <c r="BB499">
        <v>143</v>
      </c>
      <c r="BC499">
        <v>144</v>
      </c>
      <c r="BD499" t="s">
        <v>74</v>
      </c>
      <c r="BE499" t="s">
        <v>74</v>
      </c>
      <c r="BF499" t="s">
        <v>74</v>
      </c>
      <c r="BG499" t="s">
        <v>74</v>
      </c>
      <c r="BH499" t="s">
        <v>74</v>
      </c>
      <c r="BI499">
        <v>2</v>
      </c>
      <c r="BJ499" t="s">
        <v>4230</v>
      </c>
      <c r="BK499" t="s">
        <v>1462</v>
      </c>
      <c r="BL499" t="s">
        <v>3151</v>
      </c>
      <c r="BM499" t="s">
        <v>4231</v>
      </c>
      <c r="BN499" t="s">
        <v>74</v>
      </c>
      <c r="BO499" t="s">
        <v>74</v>
      </c>
      <c r="BP499" t="s">
        <v>74</v>
      </c>
      <c r="BQ499" t="s">
        <v>74</v>
      </c>
      <c r="BR499" t="s">
        <v>95</v>
      </c>
      <c r="BS499" t="s">
        <v>4232</v>
      </c>
      <c r="BT499" t="str">
        <f>HYPERLINK("https%3A%2F%2Fwww.webofscience.com%2Fwos%2Fwoscc%2Ffull-record%2FWOS:A1989AD61100011","View Full Record in Web of Science")</f>
        <v>View Full Record in Web of Science</v>
      </c>
    </row>
    <row r="500" spans="1:72" x14ac:dyDescent="0.15">
      <c r="A500" t="s">
        <v>72</v>
      </c>
      <c r="B500" t="s">
        <v>3515</v>
      </c>
      <c r="C500" t="s">
        <v>74</v>
      </c>
      <c r="D500" t="s">
        <v>74</v>
      </c>
      <c r="E500" t="s">
        <v>74</v>
      </c>
      <c r="F500" t="s">
        <v>3515</v>
      </c>
      <c r="G500" t="s">
        <v>74</v>
      </c>
      <c r="H500" t="s">
        <v>74</v>
      </c>
      <c r="I500" t="s">
        <v>4233</v>
      </c>
      <c r="J500" t="s">
        <v>4234</v>
      </c>
      <c r="K500" t="s">
        <v>74</v>
      </c>
      <c r="L500" t="s">
        <v>74</v>
      </c>
      <c r="M500" t="s">
        <v>77</v>
      </c>
      <c r="N500" t="s">
        <v>78</v>
      </c>
      <c r="O500" t="s">
        <v>74</v>
      </c>
      <c r="P500" t="s">
        <v>74</v>
      </c>
      <c r="Q500" t="s">
        <v>74</v>
      </c>
      <c r="R500" t="s">
        <v>74</v>
      </c>
      <c r="S500" t="s">
        <v>74</v>
      </c>
      <c r="T500" t="s">
        <v>74</v>
      </c>
      <c r="U500" t="s">
        <v>74</v>
      </c>
      <c r="V500" t="s">
        <v>74</v>
      </c>
      <c r="W500" t="s">
        <v>74</v>
      </c>
      <c r="X500" t="s">
        <v>74</v>
      </c>
      <c r="Y500" t="s">
        <v>3518</v>
      </c>
      <c r="Z500" t="s">
        <v>74</v>
      </c>
      <c r="AA500" t="s">
        <v>4235</v>
      </c>
      <c r="AB500" t="s">
        <v>74</v>
      </c>
      <c r="AC500" t="s">
        <v>74</v>
      </c>
      <c r="AD500" t="s">
        <v>74</v>
      </c>
      <c r="AE500" t="s">
        <v>74</v>
      </c>
      <c r="AF500" t="s">
        <v>74</v>
      </c>
      <c r="AG500">
        <v>0</v>
      </c>
      <c r="AH500">
        <v>15</v>
      </c>
      <c r="AI500">
        <v>15</v>
      </c>
      <c r="AJ500">
        <v>0</v>
      </c>
      <c r="AK500">
        <v>3</v>
      </c>
      <c r="AL500" t="s">
        <v>4236</v>
      </c>
      <c r="AM500" t="s">
        <v>4237</v>
      </c>
      <c r="AN500" t="s">
        <v>4238</v>
      </c>
      <c r="AO500" t="s">
        <v>4239</v>
      </c>
      <c r="AP500" t="s">
        <v>74</v>
      </c>
      <c r="AQ500" t="s">
        <v>74</v>
      </c>
      <c r="AR500" t="s">
        <v>4240</v>
      </c>
      <c r="AS500" t="s">
        <v>4241</v>
      </c>
      <c r="AT500" t="s">
        <v>4162</v>
      </c>
      <c r="AU500">
        <v>1989</v>
      </c>
      <c r="AV500">
        <v>43</v>
      </c>
      <c r="AW500">
        <v>2</v>
      </c>
      <c r="AX500" t="s">
        <v>74</v>
      </c>
      <c r="AY500" t="s">
        <v>74</v>
      </c>
      <c r="AZ500" t="s">
        <v>74</v>
      </c>
      <c r="BA500" t="s">
        <v>74</v>
      </c>
      <c r="BB500">
        <v>165</v>
      </c>
      <c r="BC500">
        <v>169</v>
      </c>
      <c r="BD500" t="s">
        <v>74</v>
      </c>
      <c r="BE500" t="s">
        <v>74</v>
      </c>
      <c r="BF500" t="s">
        <v>74</v>
      </c>
      <c r="BG500" t="s">
        <v>74</v>
      </c>
      <c r="BH500" t="s">
        <v>74</v>
      </c>
      <c r="BI500">
        <v>5</v>
      </c>
      <c r="BJ500" t="s">
        <v>2172</v>
      </c>
      <c r="BK500" t="s">
        <v>92</v>
      </c>
      <c r="BL500" t="s">
        <v>2172</v>
      </c>
      <c r="BM500" t="s">
        <v>4242</v>
      </c>
      <c r="BN500" t="s">
        <v>74</v>
      </c>
      <c r="BO500" t="s">
        <v>74</v>
      </c>
      <c r="BP500" t="s">
        <v>74</v>
      </c>
      <c r="BQ500" t="s">
        <v>74</v>
      </c>
      <c r="BR500" t="s">
        <v>95</v>
      </c>
      <c r="BS500" t="s">
        <v>4243</v>
      </c>
      <c r="BT500" t="str">
        <f>HYPERLINK("https%3A%2F%2Fwww.webofscience.com%2Fwos%2Fwoscc%2Ffull-record%2FWOS:A1989AD94500011","View Full Record in Web of Science")</f>
        <v>View Full Record in Web of Science</v>
      </c>
    </row>
    <row r="501" spans="1:72" x14ac:dyDescent="0.15">
      <c r="A501" t="s">
        <v>72</v>
      </c>
      <c r="B501" t="s">
        <v>4244</v>
      </c>
      <c r="C501" t="s">
        <v>74</v>
      </c>
      <c r="D501" t="s">
        <v>74</v>
      </c>
      <c r="E501" t="s">
        <v>74</v>
      </c>
      <c r="F501" t="s">
        <v>4244</v>
      </c>
      <c r="G501" t="s">
        <v>74</v>
      </c>
      <c r="H501" t="s">
        <v>74</v>
      </c>
      <c r="I501" t="s">
        <v>4245</v>
      </c>
      <c r="J501" t="s">
        <v>4246</v>
      </c>
      <c r="K501" t="s">
        <v>74</v>
      </c>
      <c r="L501" t="s">
        <v>74</v>
      </c>
      <c r="M501" t="s">
        <v>77</v>
      </c>
      <c r="N501" t="s">
        <v>78</v>
      </c>
      <c r="O501" t="s">
        <v>74</v>
      </c>
      <c r="P501" t="s">
        <v>74</v>
      </c>
      <c r="Q501" t="s">
        <v>74</v>
      </c>
      <c r="R501" t="s">
        <v>74</v>
      </c>
      <c r="S501" t="s">
        <v>74</v>
      </c>
      <c r="T501" t="s">
        <v>74</v>
      </c>
      <c r="U501" t="s">
        <v>74</v>
      </c>
      <c r="V501" t="s">
        <v>74</v>
      </c>
      <c r="W501" t="s">
        <v>4247</v>
      </c>
      <c r="X501" t="s">
        <v>1541</v>
      </c>
      <c r="Y501" t="s">
        <v>4248</v>
      </c>
      <c r="Z501" t="s">
        <v>74</v>
      </c>
      <c r="AA501" t="s">
        <v>4249</v>
      </c>
      <c r="AB501" t="s">
        <v>4250</v>
      </c>
      <c r="AC501" t="s">
        <v>74</v>
      </c>
      <c r="AD501" t="s">
        <v>74</v>
      </c>
      <c r="AE501" t="s">
        <v>74</v>
      </c>
      <c r="AF501" t="s">
        <v>74</v>
      </c>
      <c r="AG501">
        <v>37</v>
      </c>
      <c r="AH501">
        <v>203</v>
      </c>
      <c r="AI501">
        <v>229</v>
      </c>
      <c r="AJ501">
        <v>0</v>
      </c>
      <c r="AK501">
        <v>29</v>
      </c>
      <c r="AL501" t="s">
        <v>4251</v>
      </c>
      <c r="AM501" t="s">
        <v>83</v>
      </c>
      <c r="AN501" t="s">
        <v>4252</v>
      </c>
      <c r="AO501" t="s">
        <v>4253</v>
      </c>
      <c r="AP501" t="s">
        <v>74</v>
      </c>
      <c r="AQ501" t="s">
        <v>74</v>
      </c>
      <c r="AR501" t="s">
        <v>4246</v>
      </c>
      <c r="AS501" t="s">
        <v>1197</v>
      </c>
      <c r="AT501" t="s">
        <v>4162</v>
      </c>
      <c r="AU501">
        <v>1989</v>
      </c>
      <c r="AV501">
        <v>70</v>
      </c>
      <c r="AW501">
        <v>3</v>
      </c>
      <c r="AX501" t="s">
        <v>74</v>
      </c>
      <c r="AY501" t="s">
        <v>74</v>
      </c>
      <c r="AZ501" t="s">
        <v>74</v>
      </c>
      <c r="BA501" t="s">
        <v>74</v>
      </c>
      <c r="BB501">
        <v>596</v>
      </c>
      <c r="BC501">
        <v>606</v>
      </c>
      <c r="BD501" t="s">
        <v>74</v>
      </c>
      <c r="BE501" t="s">
        <v>4254</v>
      </c>
      <c r="BF501" t="str">
        <f>HYPERLINK("http://dx.doi.org/10.2307/1940211","http://dx.doi.org/10.2307/1940211")</f>
        <v>http://dx.doi.org/10.2307/1940211</v>
      </c>
      <c r="BG501" t="s">
        <v>74</v>
      </c>
      <c r="BH501" t="s">
        <v>74</v>
      </c>
      <c r="BI501">
        <v>11</v>
      </c>
      <c r="BJ501" t="s">
        <v>1197</v>
      </c>
      <c r="BK501" t="s">
        <v>92</v>
      </c>
      <c r="BL501" t="s">
        <v>1198</v>
      </c>
      <c r="BM501" t="s">
        <v>4255</v>
      </c>
      <c r="BN501" t="s">
        <v>74</v>
      </c>
      <c r="BO501" t="s">
        <v>74</v>
      </c>
      <c r="BP501" t="s">
        <v>74</v>
      </c>
      <c r="BQ501" t="s">
        <v>74</v>
      </c>
      <c r="BR501" t="s">
        <v>95</v>
      </c>
      <c r="BS501" t="s">
        <v>4256</v>
      </c>
      <c r="BT501" t="str">
        <f>HYPERLINK("https%3A%2F%2Fwww.webofscience.com%2Fwos%2Fwoscc%2Ffull-record%2FWOS:A1989U965200018","View Full Record in Web of Science")</f>
        <v>View Full Record in Web of Science</v>
      </c>
    </row>
    <row r="502" spans="1:72" x14ac:dyDescent="0.15">
      <c r="A502" t="s">
        <v>72</v>
      </c>
      <c r="B502" t="s">
        <v>4257</v>
      </c>
      <c r="C502" t="s">
        <v>74</v>
      </c>
      <c r="D502" t="s">
        <v>74</v>
      </c>
      <c r="E502" t="s">
        <v>74</v>
      </c>
      <c r="F502" t="s">
        <v>4257</v>
      </c>
      <c r="G502" t="s">
        <v>74</v>
      </c>
      <c r="H502" t="s">
        <v>74</v>
      </c>
      <c r="I502" t="s">
        <v>4258</v>
      </c>
      <c r="J502" t="s">
        <v>4259</v>
      </c>
      <c r="K502" t="s">
        <v>74</v>
      </c>
      <c r="L502" t="s">
        <v>74</v>
      </c>
      <c r="M502" t="s">
        <v>77</v>
      </c>
      <c r="N502" t="s">
        <v>78</v>
      </c>
      <c r="O502" t="s">
        <v>74</v>
      </c>
      <c r="P502" t="s">
        <v>74</v>
      </c>
      <c r="Q502" t="s">
        <v>74</v>
      </c>
      <c r="R502" t="s">
        <v>74</v>
      </c>
      <c r="S502" t="s">
        <v>74</v>
      </c>
      <c r="T502" t="s">
        <v>74</v>
      </c>
      <c r="U502" t="s">
        <v>74</v>
      </c>
      <c r="V502" t="s">
        <v>74</v>
      </c>
      <c r="W502" t="s">
        <v>4260</v>
      </c>
      <c r="X502" t="s">
        <v>74</v>
      </c>
      <c r="Y502" t="s">
        <v>74</v>
      </c>
      <c r="Z502" t="s">
        <v>74</v>
      </c>
      <c r="AA502" t="s">
        <v>4261</v>
      </c>
      <c r="AB502" t="s">
        <v>4262</v>
      </c>
      <c r="AC502" t="s">
        <v>74</v>
      </c>
      <c r="AD502" t="s">
        <v>74</v>
      </c>
      <c r="AE502" t="s">
        <v>74</v>
      </c>
      <c r="AF502" t="s">
        <v>74</v>
      </c>
      <c r="AG502">
        <v>21</v>
      </c>
      <c r="AH502">
        <v>25</v>
      </c>
      <c r="AI502">
        <v>26</v>
      </c>
      <c r="AJ502">
        <v>0</v>
      </c>
      <c r="AK502">
        <v>5</v>
      </c>
      <c r="AL502" t="s">
        <v>4263</v>
      </c>
      <c r="AM502" t="s">
        <v>4264</v>
      </c>
      <c r="AN502" t="s">
        <v>4265</v>
      </c>
      <c r="AO502" t="s">
        <v>4266</v>
      </c>
      <c r="AP502" t="s">
        <v>74</v>
      </c>
      <c r="AQ502" t="s">
        <v>74</v>
      </c>
      <c r="AR502" t="s">
        <v>4259</v>
      </c>
      <c r="AS502" t="s">
        <v>4267</v>
      </c>
      <c r="AT502" t="s">
        <v>4162</v>
      </c>
      <c r="AU502">
        <v>1989</v>
      </c>
      <c r="AV502">
        <v>89</v>
      </c>
      <c r="AW502" t="s">
        <v>74</v>
      </c>
      <c r="AX502">
        <v>2</v>
      </c>
      <c r="AY502" t="s">
        <v>74</v>
      </c>
      <c r="AZ502" t="s">
        <v>74</v>
      </c>
      <c r="BA502" t="s">
        <v>74</v>
      </c>
      <c r="BB502">
        <v>71</v>
      </c>
      <c r="BC502">
        <v>78</v>
      </c>
      <c r="BD502" t="s">
        <v>74</v>
      </c>
      <c r="BE502" t="s">
        <v>4268</v>
      </c>
      <c r="BF502" t="str">
        <f>HYPERLINK("http://dx.doi.org/10.1071/MU9890071","http://dx.doi.org/10.1071/MU9890071")</f>
        <v>http://dx.doi.org/10.1071/MU9890071</v>
      </c>
      <c r="BG502" t="s">
        <v>74</v>
      </c>
      <c r="BH502" t="s">
        <v>74</v>
      </c>
      <c r="BI502">
        <v>8</v>
      </c>
      <c r="BJ502" t="s">
        <v>1435</v>
      </c>
      <c r="BK502" t="s">
        <v>92</v>
      </c>
      <c r="BL502" t="s">
        <v>423</v>
      </c>
      <c r="BM502" t="s">
        <v>4269</v>
      </c>
      <c r="BN502" t="s">
        <v>74</v>
      </c>
      <c r="BO502" t="s">
        <v>74</v>
      </c>
      <c r="BP502" t="s">
        <v>74</v>
      </c>
      <c r="BQ502" t="s">
        <v>74</v>
      </c>
      <c r="BR502" t="s">
        <v>95</v>
      </c>
      <c r="BS502" t="s">
        <v>4270</v>
      </c>
      <c r="BT502" t="str">
        <f>HYPERLINK("https%3A%2F%2Fwww.webofscience.com%2Fwos%2Fwoscc%2Ffull-record%2FWOS:A1989AY55500002","View Full Record in Web of Science")</f>
        <v>View Full Record in Web of Science</v>
      </c>
    </row>
    <row r="503" spans="1:72" x14ac:dyDescent="0.15">
      <c r="A503" t="s">
        <v>72</v>
      </c>
      <c r="B503" t="s">
        <v>4271</v>
      </c>
      <c r="C503" t="s">
        <v>74</v>
      </c>
      <c r="D503" t="s">
        <v>74</v>
      </c>
      <c r="E503" t="s">
        <v>74</v>
      </c>
      <c r="F503" t="s">
        <v>4271</v>
      </c>
      <c r="G503" t="s">
        <v>74</v>
      </c>
      <c r="H503" t="s">
        <v>74</v>
      </c>
      <c r="I503" t="s">
        <v>4272</v>
      </c>
      <c r="J503" t="s">
        <v>76</v>
      </c>
      <c r="K503" t="s">
        <v>74</v>
      </c>
      <c r="L503" t="s">
        <v>74</v>
      </c>
      <c r="M503" t="s">
        <v>77</v>
      </c>
      <c r="N503" t="s">
        <v>78</v>
      </c>
      <c r="O503" t="s">
        <v>74</v>
      </c>
      <c r="P503" t="s">
        <v>74</v>
      </c>
      <c r="Q503" t="s">
        <v>74</v>
      </c>
      <c r="R503" t="s">
        <v>74</v>
      </c>
      <c r="S503" t="s">
        <v>74</v>
      </c>
      <c r="T503" t="s">
        <v>74</v>
      </c>
      <c r="U503" t="s">
        <v>74</v>
      </c>
      <c r="V503" t="s">
        <v>74</v>
      </c>
      <c r="W503" t="s">
        <v>4273</v>
      </c>
      <c r="X503" t="s">
        <v>4274</v>
      </c>
      <c r="Y503" t="s">
        <v>4275</v>
      </c>
      <c r="Z503" t="s">
        <v>74</v>
      </c>
      <c r="AA503" t="s">
        <v>4276</v>
      </c>
      <c r="AB503" t="s">
        <v>4277</v>
      </c>
      <c r="AC503" t="s">
        <v>74</v>
      </c>
      <c r="AD503" t="s">
        <v>74</v>
      </c>
      <c r="AE503" t="s">
        <v>74</v>
      </c>
      <c r="AF503" t="s">
        <v>74</v>
      </c>
      <c r="AG503">
        <v>19</v>
      </c>
      <c r="AH503">
        <v>89</v>
      </c>
      <c r="AI503">
        <v>93</v>
      </c>
      <c r="AJ503">
        <v>0</v>
      </c>
      <c r="AK503">
        <v>5</v>
      </c>
      <c r="AL503" t="s">
        <v>82</v>
      </c>
      <c r="AM503" t="s">
        <v>83</v>
      </c>
      <c r="AN503" t="s">
        <v>84</v>
      </c>
      <c r="AO503" t="s">
        <v>85</v>
      </c>
      <c r="AP503" t="s">
        <v>74</v>
      </c>
      <c r="AQ503" t="s">
        <v>74</v>
      </c>
      <c r="AR503" t="s">
        <v>86</v>
      </c>
      <c r="AS503" t="s">
        <v>87</v>
      </c>
      <c r="AT503" t="s">
        <v>4162</v>
      </c>
      <c r="AU503">
        <v>1989</v>
      </c>
      <c r="AV503">
        <v>16</v>
      </c>
      <c r="AW503">
        <v>6</v>
      </c>
      <c r="AX503" t="s">
        <v>74</v>
      </c>
      <c r="AY503" t="s">
        <v>74</v>
      </c>
      <c r="AZ503" t="s">
        <v>74</v>
      </c>
      <c r="BA503" t="s">
        <v>74</v>
      </c>
      <c r="BB503">
        <v>487</v>
      </c>
      <c r="BC503">
        <v>490</v>
      </c>
      <c r="BD503" t="s">
        <v>74</v>
      </c>
      <c r="BE503" t="s">
        <v>4278</v>
      </c>
      <c r="BF503" t="str">
        <f>HYPERLINK("http://dx.doi.org/10.1029/GL016i006p00487","http://dx.doi.org/10.1029/GL016i006p00487")</f>
        <v>http://dx.doi.org/10.1029/GL016i006p00487</v>
      </c>
      <c r="BG503" t="s">
        <v>74</v>
      </c>
      <c r="BH503" t="s">
        <v>74</v>
      </c>
      <c r="BI503">
        <v>4</v>
      </c>
      <c r="BJ503" t="s">
        <v>91</v>
      </c>
      <c r="BK503" t="s">
        <v>92</v>
      </c>
      <c r="BL503" t="s">
        <v>93</v>
      </c>
      <c r="BM503" t="s">
        <v>4279</v>
      </c>
      <c r="BN503" t="s">
        <v>74</v>
      </c>
      <c r="BO503" t="s">
        <v>74</v>
      </c>
      <c r="BP503" t="s">
        <v>74</v>
      </c>
      <c r="BQ503" t="s">
        <v>74</v>
      </c>
      <c r="BR503" t="s">
        <v>95</v>
      </c>
      <c r="BS503" t="s">
        <v>4280</v>
      </c>
      <c r="BT503" t="str">
        <f>HYPERLINK("https%3A%2F%2Fwww.webofscience.com%2Fwos%2Fwoscc%2Ffull-record%2FWOS:A1989U963700002","View Full Record in Web of Science")</f>
        <v>View Full Record in Web of Science</v>
      </c>
    </row>
    <row r="504" spans="1:72" x14ac:dyDescent="0.15">
      <c r="A504" t="s">
        <v>72</v>
      </c>
      <c r="B504" t="s">
        <v>4281</v>
      </c>
      <c r="C504" t="s">
        <v>74</v>
      </c>
      <c r="D504" t="s">
        <v>74</v>
      </c>
      <c r="E504" t="s">
        <v>74</v>
      </c>
      <c r="F504" t="s">
        <v>4281</v>
      </c>
      <c r="G504" t="s">
        <v>74</v>
      </c>
      <c r="H504" t="s">
        <v>74</v>
      </c>
      <c r="I504" t="s">
        <v>4282</v>
      </c>
      <c r="J504" t="s">
        <v>76</v>
      </c>
      <c r="K504" t="s">
        <v>74</v>
      </c>
      <c r="L504" t="s">
        <v>74</v>
      </c>
      <c r="M504" t="s">
        <v>77</v>
      </c>
      <c r="N504" t="s">
        <v>78</v>
      </c>
      <c r="O504" t="s">
        <v>74</v>
      </c>
      <c r="P504" t="s">
        <v>74</v>
      </c>
      <c r="Q504" t="s">
        <v>74</v>
      </c>
      <c r="R504" t="s">
        <v>74</v>
      </c>
      <c r="S504" t="s">
        <v>74</v>
      </c>
      <c r="T504" t="s">
        <v>74</v>
      </c>
      <c r="U504" t="s">
        <v>74</v>
      </c>
      <c r="V504" t="s">
        <v>74</v>
      </c>
      <c r="W504" t="s">
        <v>74</v>
      </c>
      <c r="X504" t="s">
        <v>74</v>
      </c>
      <c r="Y504" t="s">
        <v>4283</v>
      </c>
      <c r="Z504" t="s">
        <v>74</v>
      </c>
      <c r="AA504" t="s">
        <v>74</v>
      </c>
      <c r="AB504" t="s">
        <v>74</v>
      </c>
      <c r="AC504" t="s">
        <v>74</v>
      </c>
      <c r="AD504" t="s">
        <v>74</v>
      </c>
      <c r="AE504" t="s">
        <v>74</v>
      </c>
      <c r="AF504" t="s">
        <v>74</v>
      </c>
      <c r="AG504">
        <v>3</v>
      </c>
      <c r="AH504">
        <v>14</v>
      </c>
      <c r="AI504">
        <v>16</v>
      </c>
      <c r="AJ504">
        <v>0</v>
      </c>
      <c r="AK504">
        <v>0</v>
      </c>
      <c r="AL504" t="s">
        <v>82</v>
      </c>
      <c r="AM504" t="s">
        <v>83</v>
      </c>
      <c r="AN504" t="s">
        <v>84</v>
      </c>
      <c r="AO504" t="s">
        <v>85</v>
      </c>
      <c r="AP504" t="s">
        <v>74</v>
      </c>
      <c r="AQ504" t="s">
        <v>74</v>
      </c>
      <c r="AR504" t="s">
        <v>86</v>
      </c>
      <c r="AS504" t="s">
        <v>87</v>
      </c>
      <c r="AT504" t="s">
        <v>4162</v>
      </c>
      <c r="AU504">
        <v>1989</v>
      </c>
      <c r="AV504">
        <v>16</v>
      </c>
      <c r="AW504">
        <v>6</v>
      </c>
      <c r="AX504" t="s">
        <v>74</v>
      </c>
      <c r="AY504" t="s">
        <v>74</v>
      </c>
      <c r="AZ504" t="s">
        <v>74</v>
      </c>
      <c r="BA504" t="s">
        <v>74</v>
      </c>
      <c r="BB504">
        <v>491</v>
      </c>
      <c r="BC504">
        <v>494</v>
      </c>
      <c r="BD504" t="s">
        <v>74</v>
      </c>
      <c r="BE504" t="s">
        <v>4284</v>
      </c>
      <c r="BF504" t="str">
        <f>HYPERLINK("http://dx.doi.org/10.1029/GL016i006p00491","http://dx.doi.org/10.1029/GL016i006p00491")</f>
        <v>http://dx.doi.org/10.1029/GL016i006p00491</v>
      </c>
      <c r="BG504" t="s">
        <v>74</v>
      </c>
      <c r="BH504" t="s">
        <v>74</v>
      </c>
      <c r="BI504">
        <v>4</v>
      </c>
      <c r="BJ504" t="s">
        <v>91</v>
      </c>
      <c r="BK504" t="s">
        <v>92</v>
      </c>
      <c r="BL504" t="s">
        <v>93</v>
      </c>
      <c r="BM504" t="s">
        <v>4279</v>
      </c>
      <c r="BN504" t="s">
        <v>74</v>
      </c>
      <c r="BO504" t="s">
        <v>74</v>
      </c>
      <c r="BP504" t="s">
        <v>74</v>
      </c>
      <c r="BQ504" t="s">
        <v>74</v>
      </c>
      <c r="BR504" t="s">
        <v>95</v>
      </c>
      <c r="BS504" t="s">
        <v>4285</v>
      </c>
      <c r="BT504" t="str">
        <f>HYPERLINK("https%3A%2F%2Fwww.webofscience.com%2Fwos%2Fwoscc%2Ffull-record%2FWOS:A1989U963700003","View Full Record in Web of Science")</f>
        <v>View Full Record in Web of Science</v>
      </c>
    </row>
    <row r="505" spans="1:72" x14ac:dyDescent="0.15">
      <c r="A505" t="s">
        <v>72</v>
      </c>
      <c r="B505" t="s">
        <v>4286</v>
      </c>
      <c r="C505" t="s">
        <v>74</v>
      </c>
      <c r="D505" t="s">
        <v>74</v>
      </c>
      <c r="E505" t="s">
        <v>74</v>
      </c>
      <c r="F505" t="s">
        <v>4286</v>
      </c>
      <c r="G505" t="s">
        <v>74</v>
      </c>
      <c r="H505" t="s">
        <v>74</v>
      </c>
      <c r="I505" t="s">
        <v>4225</v>
      </c>
      <c r="J505" t="s">
        <v>4287</v>
      </c>
      <c r="K505" t="s">
        <v>74</v>
      </c>
      <c r="L505" t="s">
        <v>74</v>
      </c>
      <c r="M505" t="s">
        <v>77</v>
      </c>
      <c r="N505" t="s">
        <v>78</v>
      </c>
      <c r="O505" t="s">
        <v>74</v>
      </c>
      <c r="P505" t="s">
        <v>74</v>
      </c>
      <c r="Q505" t="s">
        <v>74</v>
      </c>
      <c r="R505" t="s">
        <v>74</v>
      </c>
      <c r="S505" t="s">
        <v>74</v>
      </c>
      <c r="T505" t="s">
        <v>74</v>
      </c>
      <c r="U505" t="s">
        <v>74</v>
      </c>
      <c r="V505" t="s">
        <v>74</v>
      </c>
      <c r="W505" t="s">
        <v>74</v>
      </c>
      <c r="X505" t="s">
        <v>74</v>
      </c>
      <c r="Y505" t="s">
        <v>4288</v>
      </c>
      <c r="Z505" t="s">
        <v>74</v>
      </c>
      <c r="AA505" t="s">
        <v>74</v>
      </c>
      <c r="AB505" t="s">
        <v>74</v>
      </c>
      <c r="AC505" t="s">
        <v>74</v>
      </c>
      <c r="AD505" t="s">
        <v>74</v>
      </c>
      <c r="AE505" t="s">
        <v>74</v>
      </c>
      <c r="AF505" t="s">
        <v>74</v>
      </c>
      <c r="AG505">
        <v>6</v>
      </c>
      <c r="AH505">
        <v>0</v>
      </c>
      <c r="AI505">
        <v>0</v>
      </c>
      <c r="AJ505">
        <v>0</v>
      </c>
      <c r="AK505">
        <v>0</v>
      </c>
      <c r="AL505" t="s">
        <v>4289</v>
      </c>
      <c r="AM505" t="s">
        <v>361</v>
      </c>
      <c r="AN505" t="s">
        <v>4290</v>
      </c>
      <c r="AO505" t="s">
        <v>4291</v>
      </c>
      <c r="AP505" t="s">
        <v>74</v>
      </c>
      <c r="AQ505" t="s">
        <v>74</v>
      </c>
      <c r="AR505" t="s">
        <v>4292</v>
      </c>
      <c r="AS505" t="s">
        <v>4293</v>
      </c>
      <c r="AT505" t="s">
        <v>4162</v>
      </c>
      <c r="AU505">
        <v>1989</v>
      </c>
      <c r="AV505">
        <v>9</v>
      </c>
      <c r="AW505">
        <v>2</v>
      </c>
      <c r="AX505" t="s">
        <v>74</v>
      </c>
      <c r="AY505" t="s">
        <v>74</v>
      </c>
      <c r="AZ505" t="s">
        <v>74</v>
      </c>
      <c r="BA505" t="s">
        <v>74</v>
      </c>
      <c r="BB505">
        <v>167</v>
      </c>
      <c r="BC505">
        <v>171</v>
      </c>
      <c r="BD505" t="s">
        <v>74</v>
      </c>
      <c r="BE505" t="s">
        <v>4294</v>
      </c>
      <c r="BF505" t="str">
        <f>HYPERLINK("http://dx.doi.org/10.1016/S0272-4944(89)80006-4","http://dx.doi.org/10.1016/S0272-4944(89)80006-4")</f>
        <v>http://dx.doi.org/10.1016/S0272-4944(89)80006-4</v>
      </c>
      <c r="BG505" t="s">
        <v>74</v>
      </c>
      <c r="BH505" t="s">
        <v>74</v>
      </c>
      <c r="BI505">
        <v>5</v>
      </c>
      <c r="BJ505" t="s">
        <v>4295</v>
      </c>
      <c r="BK505" t="s">
        <v>1462</v>
      </c>
      <c r="BL505" t="s">
        <v>4296</v>
      </c>
      <c r="BM505" t="s">
        <v>4297</v>
      </c>
      <c r="BN505" t="s">
        <v>74</v>
      </c>
      <c r="BO505" t="s">
        <v>74</v>
      </c>
      <c r="BP505" t="s">
        <v>74</v>
      </c>
      <c r="BQ505" t="s">
        <v>74</v>
      </c>
      <c r="BR505" t="s">
        <v>95</v>
      </c>
      <c r="BS505" t="s">
        <v>4298</v>
      </c>
      <c r="BT505" t="str">
        <f>HYPERLINK("https%3A%2F%2Fwww.webofscience.com%2Fwos%2Fwoscc%2Ffull-record%2FWOS:A1989AM29200006","View Full Record in Web of Science")</f>
        <v>View Full Record in Web of Science</v>
      </c>
    </row>
    <row r="506" spans="1:72" x14ac:dyDescent="0.15">
      <c r="A506" t="s">
        <v>72</v>
      </c>
      <c r="B506" t="s">
        <v>4299</v>
      </c>
      <c r="C506" t="s">
        <v>74</v>
      </c>
      <c r="D506" t="s">
        <v>74</v>
      </c>
      <c r="E506" t="s">
        <v>74</v>
      </c>
      <c r="F506" t="s">
        <v>4299</v>
      </c>
      <c r="G506" t="s">
        <v>74</v>
      </c>
      <c r="H506" t="s">
        <v>74</v>
      </c>
      <c r="I506" t="s">
        <v>4300</v>
      </c>
      <c r="J506" t="s">
        <v>183</v>
      </c>
      <c r="K506" t="s">
        <v>74</v>
      </c>
      <c r="L506" t="s">
        <v>74</v>
      </c>
      <c r="M506" t="s">
        <v>77</v>
      </c>
      <c r="N506" t="s">
        <v>414</v>
      </c>
      <c r="O506" t="s">
        <v>74</v>
      </c>
      <c r="P506" t="s">
        <v>74</v>
      </c>
      <c r="Q506" t="s">
        <v>74</v>
      </c>
      <c r="R506" t="s">
        <v>74</v>
      </c>
      <c r="S506" t="s">
        <v>74</v>
      </c>
      <c r="T506" t="s">
        <v>74</v>
      </c>
      <c r="U506" t="s">
        <v>74</v>
      </c>
      <c r="V506" t="s">
        <v>74</v>
      </c>
      <c r="W506" t="s">
        <v>74</v>
      </c>
      <c r="X506" t="s">
        <v>74</v>
      </c>
      <c r="Y506" t="s">
        <v>4301</v>
      </c>
      <c r="Z506" t="s">
        <v>74</v>
      </c>
      <c r="AA506" t="s">
        <v>74</v>
      </c>
      <c r="AB506" t="s">
        <v>74</v>
      </c>
      <c r="AC506" t="s">
        <v>74</v>
      </c>
      <c r="AD506" t="s">
        <v>74</v>
      </c>
      <c r="AE506" t="s">
        <v>74</v>
      </c>
      <c r="AF506" t="s">
        <v>74</v>
      </c>
      <c r="AG506">
        <v>7</v>
      </c>
      <c r="AH506">
        <v>18</v>
      </c>
      <c r="AI506">
        <v>18</v>
      </c>
      <c r="AJ506">
        <v>0</v>
      </c>
      <c r="AK506">
        <v>1</v>
      </c>
      <c r="AL506" t="s">
        <v>188</v>
      </c>
      <c r="AM506" t="s">
        <v>189</v>
      </c>
      <c r="AN506" t="s">
        <v>3171</v>
      </c>
      <c r="AO506" t="s">
        <v>191</v>
      </c>
      <c r="AP506" t="s">
        <v>74</v>
      </c>
      <c r="AQ506" t="s">
        <v>74</v>
      </c>
      <c r="AR506" t="s">
        <v>193</v>
      </c>
      <c r="AS506" t="s">
        <v>194</v>
      </c>
      <c r="AT506" t="s">
        <v>4162</v>
      </c>
      <c r="AU506">
        <v>1989</v>
      </c>
      <c r="AV506">
        <v>19</v>
      </c>
      <c r="AW506">
        <v>6</v>
      </c>
      <c r="AX506" t="s">
        <v>74</v>
      </c>
      <c r="AY506" t="s">
        <v>74</v>
      </c>
      <c r="AZ506" t="s">
        <v>74</v>
      </c>
      <c r="BA506" t="s">
        <v>74</v>
      </c>
      <c r="BB506">
        <v>853</v>
      </c>
      <c r="BC506">
        <v>861</v>
      </c>
      <c r="BD506" t="s">
        <v>74</v>
      </c>
      <c r="BE506" t="s">
        <v>4302</v>
      </c>
      <c r="BF506" t="str">
        <f>HYPERLINK("http://dx.doi.org/10.1175/1520-0485(1989)019&lt;0853:SOABWI&gt;2.0.CO;2","http://dx.doi.org/10.1175/1520-0485(1989)019&lt;0853:SOABWI&gt;2.0.CO;2")</f>
        <v>http://dx.doi.org/10.1175/1520-0485(1989)019&lt;0853:SOABWI&gt;2.0.CO;2</v>
      </c>
      <c r="BG506" t="s">
        <v>74</v>
      </c>
      <c r="BH506" t="s">
        <v>74</v>
      </c>
      <c r="BI506">
        <v>9</v>
      </c>
      <c r="BJ506" t="s">
        <v>196</v>
      </c>
      <c r="BK506" t="s">
        <v>92</v>
      </c>
      <c r="BL506" t="s">
        <v>196</v>
      </c>
      <c r="BM506" t="s">
        <v>4303</v>
      </c>
      <c r="BN506" t="s">
        <v>74</v>
      </c>
      <c r="BO506" t="s">
        <v>261</v>
      </c>
      <c r="BP506" t="s">
        <v>74</v>
      </c>
      <c r="BQ506" t="s">
        <v>74</v>
      </c>
      <c r="BR506" t="s">
        <v>95</v>
      </c>
      <c r="BS506" t="s">
        <v>4304</v>
      </c>
      <c r="BT506" t="str">
        <f>HYPERLINK("https%3A%2F%2Fwww.webofscience.com%2Fwos%2Fwoscc%2Ffull-record%2FWOS:A1989U953100010","View Full Record in Web of Science")</f>
        <v>View Full Record in Web of Science</v>
      </c>
    </row>
    <row r="507" spans="1:72" x14ac:dyDescent="0.15">
      <c r="A507" t="s">
        <v>72</v>
      </c>
      <c r="B507" t="s">
        <v>4305</v>
      </c>
      <c r="C507" t="s">
        <v>74</v>
      </c>
      <c r="D507" t="s">
        <v>74</v>
      </c>
      <c r="E507" t="s">
        <v>74</v>
      </c>
      <c r="F507" t="s">
        <v>4305</v>
      </c>
      <c r="G507" t="s">
        <v>74</v>
      </c>
      <c r="H507" t="s">
        <v>74</v>
      </c>
      <c r="I507" t="s">
        <v>4306</v>
      </c>
      <c r="J507" t="s">
        <v>4307</v>
      </c>
      <c r="K507" t="s">
        <v>74</v>
      </c>
      <c r="L507" t="s">
        <v>74</v>
      </c>
      <c r="M507" t="s">
        <v>77</v>
      </c>
      <c r="N507" t="s">
        <v>78</v>
      </c>
      <c r="O507" t="s">
        <v>74</v>
      </c>
      <c r="P507" t="s">
        <v>74</v>
      </c>
      <c r="Q507" t="s">
        <v>74</v>
      </c>
      <c r="R507" t="s">
        <v>74</v>
      </c>
      <c r="S507" t="s">
        <v>74</v>
      </c>
      <c r="T507" t="s">
        <v>74</v>
      </c>
      <c r="U507" t="s">
        <v>74</v>
      </c>
      <c r="V507" t="s">
        <v>74</v>
      </c>
      <c r="W507" t="s">
        <v>4308</v>
      </c>
      <c r="X507" t="s">
        <v>2356</v>
      </c>
      <c r="Y507" t="s">
        <v>4309</v>
      </c>
      <c r="Z507" t="s">
        <v>74</v>
      </c>
      <c r="AA507" t="s">
        <v>1336</v>
      </c>
      <c r="AB507" t="s">
        <v>1337</v>
      </c>
      <c r="AC507" t="s">
        <v>74</v>
      </c>
      <c r="AD507" t="s">
        <v>74</v>
      </c>
      <c r="AE507" t="s">
        <v>74</v>
      </c>
      <c r="AF507" t="s">
        <v>74</v>
      </c>
      <c r="AG507">
        <v>36</v>
      </c>
      <c r="AH507">
        <v>37</v>
      </c>
      <c r="AI507">
        <v>39</v>
      </c>
      <c r="AJ507">
        <v>0</v>
      </c>
      <c r="AK507">
        <v>3</v>
      </c>
      <c r="AL507" t="s">
        <v>267</v>
      </c>
      <c r="AM507" t="s">
        <v>268</v>
      </c>
      <c r="AN507" t="s">
        <v>269</v>
      </c>
      <c r="AO507" t="s">
        <v>4310</v>
      </c>
      <c r="AP507" t="s">
        <v>74</v>
      </c>
      <c r="AQ507" t="s">
        <v>74</v>
      </c>
      <c r="AR507" t="s">
        <v>4311</v>
      </c>
      <c r="AS507" t="s">
        <v>4312</v>
      </c>
      <c r="AT507" t="s">
        <v>4162</v>
      </c>
      <c r="AU507">
        <v>1989</v>
      </c>
      <c r="AV507">
        <v>87</v>
      </c>
      <c r="AW507" t="s">
        <v>4313</v>
      </c>
      <c r="AX507" t="s">
        <v>74</v>
      </c>
      <c r="AY507" t="s">
        <v>74</v>
      </c>
      <c r="AZ507" t="s">
        <v>74</v>
      </c>
      <c r="BA507" t="s">
        <v>74</v>
      </c>
      <c r="BB507">
        <v>315</v>
      </c>
      <c r="BC507">
        <v>321</v>
      </c>
      <c r="BD507" t="s">
        <v>74</v>
      </c>
      <c r="BE507" t="s">
        <v>4314</v>
      </c>
      <c r="BF507" t="str">
        <f>HYPERLINK("http://dx.doi.org/10.1016/0025-3227(89)90068-6","http://dx.doi.org/10.1016/0025-3227(89)90068-6")</f>
        <v>http://dx.doi.org/10.1016/0025-3227(89)90068-6</v>
      </c>
      <c r="BG507" t="s">
        <v>74</v>
      </c>
      <c r="BH507" t="s">
        <v>74</v>
      </c>
      <c r="BI507">
        <v>7</v>
      </c>
      <c r="BJ507" t="s">
        <v>4315</v>
      </c>
      <c r="BK507" t="s">
        <v>92</v>
      </c>
      <c r="BL507" t="s">
        <v>1403</v>
      </c>
      <c r="BM507" t="s">
        <v>4316</v>
      </c>
      <c r="BN507" t="s">
        <v>74</v>
      </c>
      <c r="BO507" t="s">
        <v>74</v>
      </c>
      <c r="BP507" t="s">
        <v>74</v>
      </c>
      <c r="BQ507" t="s">
        <v>74</v>
      </c>
      <c r="BR507" t="s">
        <v>95</v>
      </c>
      <c r="BS507" t="s">
        <v>4317</v>
      </c>
      <c r="BT507" t="str">
        <f>HYPERLINK("https%3A%2F%2Fwww.webofscience.com%2Fwos%2Fwoscc%2Ffull-record%2FWOS:A1989AF90000013","View Full Record in Web of Science")</f>
        <v>View Full Record in Web of Science</v>
      </c>
    </row>
    <row r="508" spans="1:72" x14ac:dyDescent="0.15">
      <c r="A508" t="s">
        <v>72</v>
      </c>
      <c r="B508" t="s">
        <v>3583</v>
      </c>
      <c r="C508" t="s">
        <v>74</v>
      </c>
      <c r="D508" t="s">
        <v>74</v>
      </c>
      <c r="E508" t="s">
        <v>74</v>
      </c>
      <c r="F508" t="s">
        <v>3583</v>
      </c>
      <c r="G508" t="s">
        <v>74</v>
      </c>
      <c r="H508" t="s">
        <v>74</v>
      </c>
      <c r="I508" t="s">
        <v>4318</v>
      </c>
      <c r="J508" t="s">
        <v>357</v>
      </c>
      <c r="K508" t="s">
        <v>74</v>
      </c>
      <c r="L508" t="s">
        <v>74</v>
      </c>
      <c r="M508" t="s">
        <v>77</v>
      </c>
      <c r="N508" t="s">
        <v>110</v>
      </c>
      <c r="O508" t="s">
        <v>74</v>
      </c>
      <c r="P508" t="s">
        <v>74</v>
      </c>
      <c r="Q508" t="s">
        <v>74</v>
      </c>
      <c r="R508" t="s">
        <v>74</v>
      </c>
      <c r="S508" t="s">
        <v>74</v>
      </c>
      <c r="T508" t="s">
        <v>74</v>
      </c>
      <c r="U508" t="s">
        <v>74</v>
      </c>
      <c r="V508" t="s">
        <v>74</v>
      </c>
      <c r="W508" t="s">
        <v>74</v>
      </c>
      <c r="X508" t="s">
        <v>74</v>
      </c>
      <c r="Y508" t="s">
        <v>74</v>
      </c>
      <c r="Z508" t="s">
        <v>74</v>
      </c>
      <c r="AA508" t="s">
        <v>74</v>
      </c>
      <c r="AB508" t="s">
        <v>74</v>
      </c>
      <c r="AC508" t="s">
        <v>74</v>
      </c>
      <c r="AD508" t="s">
        <v>74</v>
      </c>
      <c r="AE508" t="s">
        <v>74</v>
      </c>
      <c r="AF508" t="s">
        <v>74</v>
      </c>
      <c r="AG508">
        <v>0</v>
      </c>
      <c r="AH508">
        <v>0</v>
      </c>
      <c r="AI508">
        <v>0</v>
      </c>
      <c r="AJ508">
        <v>0</v>
      </c>
      <c r="AK508">
        <v>0</v>
      </c>
      <c r="AL508" t="s">
        <v>3073</v>
      </c>
      <c r="AM508" t="s">
        <v>361</v>
      </c>
      <c r="AN508" t="s">
        <v>3074</v>
      </c>
      <c r="AO508" t="s">
        <v>363</v>
      </c>
      <c r="AP508" t="s">
        <v>4319</v>
      </c>
      <c r="AQ508" t="s">
        <v>74</v>
      </c>
      <c r="AR508" t="s">
        <v>357</v>
      </c>
      <c r="AS508" t="s">
        <v>364</v>
      </c>
      <c r="AT508" t="s">
        <v>4320</v>
      </c>
      <c r="AU508">
        <v>1989</v>
      </c>
      <c r="AV508">
        <v>339</v>
      </c>
      <c r="AW508">
        <v>6223</v>
      </c>
      <c r="AX508" t="s">
        <v>74</v>
      </c>
      <c r="AY508" t="s">
        <v>74</v>
      </c>
      <c r="AZ508" t="s">
        <v>74</v>
      </c>
      <c r="BA508" t="s">
        <v>74</v>
      </c>
      <c r="BB508">
        <v>328</v>
      </c>
      <c r="BC508">
        <v>328</v>
      </c>
      <c r="BD508" t="s">
        <v>74</v>
      </c>
      <c r="BE508" t="s">
        <v>74</v>
      </c>
      <c r="BF508" t="s">
        <v>74</v>
      </c>
      <c r="BG508" t="s">
        <v>74</v>
      </c>
      <c r="BH508" t="s">
        <v>74</v>
      </c>
      <c r="BI508">
        <v>1</v>
      </c>
      <c r="BJ508" t="s">
        <v>366</v>
      </c>
      <c r="BK508" t="s">
        <v>92</v>
      </c>
      <c r="BL508" t="s">
        <v>367</v>
      </c>
      <c r="BM508" t="s">
        <v>4321</v>
      </c>
      <c r="BN508" t="s">
        <v>74</v>
      </c>
      <c r="BO508" t="s">
        <v>74</v>
      </c>
      <c r="BP508" t="s">
        <v>74</v>
      </c>
      <c r="BQ508" t="s">
        <v>74</v>
      </c>
      <c r="BR508" t="s">
        <v>95</v>
      </c>
      <c r="BS508" t="s">
        <v>4322</v>
      </c>
      <c r="BT508" t="str">
        <f>HYPERLINK("https%3A%2F%2Fwww.webofscience.com%2Fwos%2Fwoscc%2Ffull-record%2FWOS:A1989U853600014","View Full Record in Web of Science")</f>
        <v>View Full Record in Web of Science</v>
      </c>
    </row>
    <row r="509" spans="1:72" x14ac:dyDescent="0.15">
      <c r="A509" t="s">
        <v>72</v>
      </c>
      <c r="B509" t="s">
        <v>3019</v>
      </c>
      <c r="C509" t="s">
        <v>74</v>
      </c>
      <c r="D509" t="s">
        <v>74</v>
      </c>
      <c r="E509" t="s">
        <v>74</v>
      </c>
      <c r="F509" t="s">
        <v>3019</v>
      </c>
      <c r="G509" t="s">
        <v>74</v>
      </c>
      <c r="H509" t="s">
        <v>74</v>
      </c>
      <c r="I509" t="s">
        <v>4323</v>
      </c>
      <c r="J509" t="s">
        <v>521</v>
      </c>
      <c r="K509" t="s">
        <v>74</v>
      </c>
      <c r="L509" t="s">
        <v>74</v>
      </c>
      <c r="M509" t="s">
        <v>77</v>
      </c>
      <c r="N509" t="s">
        <v>78</v>
      </c>
      <c r="O509" t="s">
        <v>74</v>
      </c>
      <c r="P509" t="s">
        <v>74</v>
      </c>
      <c r="Q509" t="s">
        <v>74</v>
      </c>
      <c r="R509" t="s">
        <v>74</v>
      </c>
      <c r="S509" t="s">
        <v>74</v>
      </c>
      <c r="T509" t="s">
        <v>74</v>
      </c>
      <c r="U509" t="s">
        <v>74</v>
      </c>
      <c r="V509" t="s">
        <v>74</v>
      </c>
      <c r="W509" t="s">
        <v>74</v>
      </c>
      <c r="X509" t="s">
        <v>74</v>
      </c>
      <c r="Y509" t="s">
        <v>3021</v>
      </c>
      <c r="Z509" t="s">
        <v>74</v>
      </c>
      <c r="AA509" t="s">
        <v>74</v>
      </c>
      <c r="AB509" t="s">
        <v>74</v>
      </c>
      <c r="AC509" t="s">
        <v>74</v>
      </c>
      <c r="AD509" t="s">
        <v>74</v>
      </c>
      <c r="AE509" t="s">
        <v>74</v>
      </c>
      <c r="AF509" t="s">
        <v>74</v>
      </c>
      <c r="AG509">
        <v>27</v>
      </c>
      <c r="AH509">
        <v>25</v>
      </c>
      <c r="AI509">
        <v>27</v>
      </c>
      <c r="AJ509">
        <v>0</v>
      </c>
      <c r="AK509">
        <v>2</v>
      </c>
      <c r="AL509" t="s">
        <v>523</v>
      </c>
      <c r="AM509" t="s">
        <v>460</v>
      </c>
      <c r="AN509" t="s">
        <v>524</v>
      </c>
      <c r="AO509" t="s">
        <v>525</v>
      </c>
      <c r="AP509" t="s">
        <v>74</v>
      </c>
      <c r="AQ509" t="s">
        <v>74</v>
      </c>
      <c r="AR509" t="s">
        <v>526</v>
      </c>
      <c r="AS509" t="s">
        <v>527</v>
      </c>
      <c r="AT509" t="s">
        <v>4162</v>
      </c>
      <c r="AU509">
        <v>1989</v>
      </c>
      <c r="AV509">
        <v>9</v>
      </c>
      <c r="AW509">
        <v>6</v>
      </c>
      <c r="AX509" t="s">
        <v>74</v>
      </c>
      <c r="AY509" t="s">
        <v>74</v>
      </c>
      <c r="AZ509" t="s">
        <v>74</v>
      </c>
      <c r="BA509" t="s">
        <v>74</v>
      </c>
      <c r="BB509">
        <v>353</v>
      </c>
      <c r="BC509">
        <v>363</v>
      </c>
      <c r="BD509" t="s">
        <v>74</v>
      </c>
      <c r="BE509" t="s">
        <v>4324</v>
      </c>
      <c r="BF509" t="str">
        <f>HYPERLINK("http://dx.doi.org/10.1007/BF00442525","http://dx.doi.org/10.1007/BF00442525")</f>
        <v>http://dx.doi.org/10.1007/BF00442525</v>
      </c>
      <c r="BG509" t="s">
        <v>74</v>
      </c>
      <c r="BH509" t="s">
        <v>74</v>
      </c>
      <c r="BI509">
        <v>11</v>
      </c>
      <c r="BJ509" t="s">
        <v>528</v>
      </c>
      <c r="BK509" t="s">
        <v>92</v>
      </c>
      <c r="BL509" t="s">
        <v>529</v>
      </c>
      <c r="BM509" t="s">
        <v>4325</v>
      </c>
      <c r="BN509" t="s">
        <v>74</v>
      </c>
      <c r="BO509" t="s">
        <v>74</v>
      </c>
      <c r="BP509" t="s">
        <v>74</v>
      </c>
      <c r="BQ509" t="s">
        <v>74</v>
      </c>
      <c r="BR509" t="s">
        <v>95</v>
      </c>
      <c r="BS509" t="s">
        <v>4326</v>
      </c>
      <c r="BT509" t="str">
        <f>HYPERLINK("https%3A%2F%2Fwww.webofscience.com%2Fwos%2Fwoscc%2Ffull-record%2FWOS:A1989AA69500002","View Full Record in Web of Science")</f>
        <v>View Full Record in Web of Science</v>
      </c>
    </row>
    <row r="510" spans="1:72" x14ac:dyDescent="0.15">
      <c r="A510" t="s">
        <v>72</v>
      </c>
      <c r="B510" t="s">
        <v>4327</v>
      </c>
      <c r="C510" t="s">
        <v>74</v>
      </c>
      <c r="D510" t="s">
        <v>74</v>
      </c>
      <c r="E510" t="s">
        <v>74</v>
      </c>
      <c r="F510" t="s">
        <v>4327</v>
      </c>
      <c r="G510" t="s">
        <v>74</v>
      </c>
      <c r="H510" t="s">
        <v>74</v>
      </c>
      <c r="I510" t="s">
        <v>4328</v>
      </c>
      <c r="J510" t="s">
        <v>521</v>
      </c>
      <c r="K510" t="s">
        <v>74</v>
      </c>
      <c r="L510" t="s">
        <v>74</v>
      </c>
      <c r="M510" t="s">
        <v>77</v>
      </c>
      <c r="N510" t="s">
        <v>78</v>
      </c>
      <c r="O510" t="s">
        <v>74</v>
      </c>
      <c r="P510" t="s">
        <v>74</v>
      </c>
      <c r="Q510" t="s">
        <v>74</v>
      </c>
      <c r="R510" t="s">
        <v>74</v>
      </c>
      <c r="S510" t="s">
        <v>74</v>
      </c>
      <c r="T510" t="s">
        <v>74</v>
      </c>
      <c r="U510" t="s">
        <v>74</v>
      </c>
      <c r="V510" t="s">
        <v>74</v>
      </c>
      <c r="W510" t="s">
        <v>74</v>
      </c>
      <c r="X510" t="s">
        <v>74</v>
      </c>
      <c r="Y510" t="s">
        <v>1816</v>
      </c>
      <c r="Z510" t="s">
        <v>74</v>
      </c>
      <c r="AA510" t="s">
        <v>74</v>
      </c>
      <c r="AB510" t="s">
        <v>74</v>
      </c>
      <c r="AC510" t="s">
        <v>74</v>
      </c>
      <c r="AD510" t="s">
        <v>74</v>
      </c>
      <c r="AE510" t="s">
        <v>74</v>
      </c>
      <c r="AF510" t="s">
        <v>74</v>
      </c>
      <c r="AG510">
        <v>19</v>
      </c>
      <c r="AH510">
        <v>24</v>
      </c>
      <c r="AI510">
        <v>25</v>
      </c>
      <c r="AJ510">
        <v>1</v>
      </c>
      <c r="AK510">
        <v>1</v>
      </c>
      <c r="AL510" t="s">
        <v>523</v>
      </c>
      <c r="AM510" t="s">
        <v>460</v>
      </c>
      <c r="AN510" t="s">
        <v>524</v>
      </c>
      <c r="AO510" t="s">
        <v>525</v>
      </c>
      <c r="AP510" t="s">
        <v>74</v>
      </c>
      <c r="AQ510" t="s">
        <v>74</v>
      </c>
      <c r="AR510" t="s">
        <v>526</v>
      </c>
      <c r="AS510" t="s">
        <v>527</v>
      </c>
      <c r="AT510" t="s">
        <v>4162</v>
      </c>
      <c r="AU510">
        <v>1989</v>
      </c>
      <c r="AV510">
        <v>9</v>
      </c>
      <c r="AW510">
        <v>6</v>
      </c>
      <c r="AX510" t="s">
        <v>74</v>
      </c>
      <c r="AY510" t="s">
        <v>74</v>
      </c>
      <c r="AZ510" t="s">
        <v>74</v>
      </c>
      <c r="BA510" t="s">
        <v>74</v>
      </c>
      <c r="BB510">
        <v>371</v>
      </c>
      <c r="BC510">
        <v>375</v>
      </c>
      <c r="BD510" t="s">
        <v>74</v>
      </c>
      <c r="BE510" t="s">
        <v>4329</v>
      </c>
      <c r="BF510" t="str">
        <f>HYPERLINK("http://dx.doi.org/10.1007/BF00442527","http://dx.doi.org/10.1007/BF00442527")</f>
        <v>http://dx.doi.org/10.1007/BF00442527</v>
      </c>
      <c r="BG510" t="s">
        <v>74</v>
      </c>
      <c r="BH510" t="s">
        <v>74</v>
      </c>
      <c r="BI510">
        <v>5</v>
      </c>
      <c r="BJ510" t="s">
        <v>528</v>
      </c>
      <c r="BK510" t="s">
        <v>92</v>
      </c>
      <c r="BL510" t="s">
        <v>529</v>
      </c>
      <c r="BM510" t="s">
        <v>4325</v>
      </c>
      <c r="BN510" t="s">
        <v>74</v>
      </c>
      <c r="BO510" t="s">
        <v>74</v>
      </c>
      <c r="BP510" t="s">
        <v>74</v>
      </c>
      <c r="BQ510" t="s">
        <v>74</v>
      </c>
      <c r="BR510" t="s">
        <v>95</v>
      </c>
      <c r="BS510" t="s">
        <v>4330</v>
      </c>
      <c r="BT510" t="str">
        <f>HYPERLINK("https%3A%2F%2Fwww.webofscience.com%2Fwos%2Fwoscc%2Ffull-record%2FWOS:A1989AA69500004","View Full Record in Web of Science")</f>
        <v>View Full Record in Web of Science</v>
      </c>
    </row>
    <row r="511" spans="1:72" x14ac:dyDescent="0.15">
      <c r="A511" t="s">
        <v>72</v>
      </c>
      <c r="B511" t="s">
        <v>4331</v>
      </c>
      <c r="C511" t="s">
        <v>74</v>
      </c>
      <c r="D511" t="s">
        <v>74</v>
      </c>
      <c r="E511" t="s">
        <v>74</v>
      </c>
      <c r="F511" t="s">
        <v>4331</v>
      </c>
      <c r="G511" t="s">
        <v>74</v>
      </c>
      <c r="H511" t="s">
        <v>74</v>
      </c>
      <c r="I511" t="s">
        <v>4332</v>
      </c>
      <c r="J511" t="s">
        <v>521</v>
      </c>
      <c r="K511" t="s">
        <v>74</v>
      </c>
      <c r="L511" t="s">
        <v>74</v>
      </c>
      <c r="M511" t="s">
        <v>77</v>
      </c>
      <c r="N511" t="s">
        <v>78</v>
      </c>
      <c r="O511" t="s">
        <v>74</v>
      </c>
      <c r="P511" t="s">
        <v>74</v>
      </c>
      <c r="Q511" t="s">
        <v>74</v>
      </c>
      <c r="R511" t="s">
        <v>74</v>
      </c>
      <c r="S511" t="s">
        <v>74</v>
      </c>
      <c r="T511" t="s">
        <v>74</v>
      </c>
      <c r="U511" t="s">
        <v>74</v>
      </c>
      <c r="V511" t="s">
        <v>74</v>
      </c>
      <c r="W511" t="s">
        <v>4333</v>
      </c>
      <c r="X511" t="s">
        <v>4334</v>
      </c>
      <c r="Y511" t="s">
        <v>4335</v>
      </c>
      <c r="Z511" t="s">
        <v>74</v>
      </c>
      <c r="AA511" t="s">
        <v>4336</v>
      </c>
      <c r="AB511" t="s">
        <v>4337</v>
      </c>
      <c r="AC511" t="s">
        <v>74</v>
      </c>
      <c r="AD511" t="s">
        <v>74</v>
      </c>
      <c r="AE511" t="s">
        <v>74</v>
      </c>
      <c r="AF511" t="s">
        <v>74</v>
      </c>
      <c r="AG511">
        <v>47</v>
      </c>
      <c r="AH511">
        <v>52</v>
      </c>
      <c r="AI511">
        <v>56</v>
      </c>
      <c r="AJ511">
        <v>0</v>
      </c>
      <c r="AK511">
        <v>10</v>
      </c>
      <c r="AL511" t="s">
        <v>523</v>
      </c>
      <c r="AM511" t="s">
        <v>460</v>
      </c>
      <c r="AN511" t="s">
        <v>524</v>
      </c>
      <c r="AO511" t="s">
        <v>525</v>
      </c>
      <c r="AP511" t="s">
        <v>74</v>
      </c>
      <c r="AQ511" t="s">
        <v>74</v>
      </c>
      <c r="AR511" t="s">
        <v>526</v>
      </c>
      <c r="AS511" t="s">
        <v>527</v>
      </c>
      <c r="AT511" t="s">
        <v>4162</v>
      </c>
      <c r="AU511">
        <v>1989</v>
      </c>
      <c r="AV511">
        <v>9</v>
      </c>
      <c r="AW511">
        <v>6</v>
      </c>
      <c r="AX511" t="s">
        <v>74</v>
      </c>
      <c r="AY511" t="s">
        <v>74</v>
      </c>
      <c r="AZ511" t="s">
        <v>74</v>
      </c>
      <c r="BA511" t="s">
        <v>74</v>
      </c>
      <c r="BB511">
        <v>397</v>
      </c>
      <c r="BC511">
        <v>403</v>
      </c>
      <c r="BD511" t="s">
        <v>74</v>
      </c>
      <c r="BE511" t="s">
        <v>4338</v>
      </c>
      <c r="BF511" t="str">
        <f>HYPERLINK("http://dx.doi.org/10.1007/BF00442531","http://dx.doi.org/10.1007/BF00442531")</f>
        <v>http://dx.doi.org/10.1007/BF00442531</v>
      </c>
      <c r="BG511" t="s">
        <v>74</v>
      </c>
      <c r="BH511" t="s">
        <v>74</v>
      </c>
      <c r="BI511">
        <v>7</v>
      </c>
      <c r="BJ511" t="s">
        <v>528</v>
      </c>
      <c r="BK511" t="s">
        <v>92</v>
      </c>
      <c r="BL511" t="s">
        <v>529</v>
      </c>
      <c r="BM511" t="s">
        <v>4325</v>
      </c>
      <c r="BN511" t="s">
        <v>74</v>
      </c>
      <c r="BO511" t="s">
        <v>74</v>
      </c>
      <c r="BP511" t="s">
        <v>74</v>
      </c>
      <c r="BQ511" t="s">
        <v>74</v>
      </c>
      <c r="BR511" t="s">
        <v>95</v>
      </c>
      <c r="BS511" t="s">
        <v>4339</v>
      </c>
      <c r="BT511" t="str">
        <f>HYPERLINK("https%3A%2F%2Fwww.webofscience.com%2Fwos%2Fwoscc%2Ffull-record%2FWOS:A1989AA69500008","View Full Record in Web of Science")</f>
        <v>View Full Record in Web of Science</v>
      </c>
    </row>
    <row r="512" spans="1:72" x14ac:dyDescent="0.15">
      <c r="A512" t="s">
        <v>72</v>
      </c>
      <c r="B512" t="s">
        <v>4340</v>
      </c>
      <c r="C512" t="s">
        <v>74</v>
      </c>
      <c r="D512" t="s">
        <v>74</v>
      </c>
      <c r="E512" t="s">
        <v>74</v>
      </c>
      <c r="F512" t="s">
        <v>4340</v>
      </c>
      <c r="G512" t="s">
        <v>74</v>
      </c>
      <c r="H512" t="s">
        <v>74</v>
      </c>
      <c r="I512" t="s">
        <v>4341</v>
      </c>
      <c r="J512" t="s">
        <v>521</v>
      </c>
      <c r="K512" t="s">
        <v>74</v>
      </c>
      <c r="L512" t="s">
        <v>74</v>
      </c>
      <c r="M512" t="s">
        <v>77</v>
      </c>
      <c r="N512" t="s">
        <v>78</v>
      </c>
      <c r="O512" t="s">
        <v>74</v>
      </c>
      <c r="P512" t="s">
        <v>74</v>
      </c>
      <c r="Q512" t="s">
        <v>74</v>
      </c>
      <c r="R512" t="s">
        <v>74</v>
      </c>
      <c r="S512" t="s">
        <v>74</v>
      </c>
      <c r="T512" t="s">
        <v>74</v>
      </c>
      <c r="U512" t="s">
        <v>74</v>
      </c>
      <c r="V512" t="s">
        <v>74</v>
      </c>
      <c r="W512" t="s">
        <v>74</v>
      </c>
      <c r="X512" t="s">
        <v>74</v>
      </c>
      <c r="Y512" t="s">
        <v>1528</v>
      </c>
      <c r="Z512" t="s">
        <v>74</v>
      </c>
      <c r="AA512" t="s">
        <v>4342</v>
      </c>
      <c r="AB512" t="s">
        <v>4343</v>
      </c>
      <c r="AC512" t="s">
        <v>74</v>
      </c>
      <c r="AD512" t="s">
        <v>74</v>
      </c>
      <c r="AE512" t="s">
        <v>74</v>
      </c>
      <c r="AF512" t="s">
        <v>74</v>
      </c>
      <c r="AG512">
        <v>16</v>
      </c>
      <c r="AH512">
        <v>15</v>
      </c>
      <c r="AI512">
        <v>16</v>
      </c>
      <c r="AJ512">
        <v>0</v>
      </c>
      <c r="AK512">
        <v>1</v>
      </c>
      <c r="AL512" t="s">
        <v>523</v>
      </c>
      <c r="AM512" t="s">
        <v>460</v>
      </c>
      <c r="AN512" t="s">
        <v>524</v>
      </c>
      <c r="AO512" t="s">
        <v>525</v>
      </c>
      <c r="AP512" t="s">
        <v>74</v>
      </c>
      <c r="AQ512" t="s">
        <v>74</v>
      </c>
      <c r="AR512" t="s">
        <v>526</v>
      </c>
      <c r="AS512" t="s">
        <v>527</v>
      </c>
      <c r="AT512" t="s">
        <v>4162</v>
      </c>
      <c r="AU512">
        <v>1989</v>
      </c>
      <c r="AV512">
        <v>9</v>
      </c>
      <c r="AW512">
        <v>6</v>
      </c>
      <c r="AX512" t="s">
        <v>74</v>
      </c>
      <c r="AY512" t="s">
        <v>74</v>
      </c>
      <c r="AZ512" t="s">
        <v>74</v>
      </c>
      <c r="BA512" t="s">
        <v>74</v>
      </c>
      <c r="BB512">
        <v>405</v>
      </c>
      <c r="BC512">
        <v>408</v>
      </c>
      <c r="BD512" t="s">
        <v>74</v>
      </c>
      <c r="BE512" t="s">
        <v>4344</v>
      </c>
      <c r="BF512" t="str">
        <f>HYPERLINK("http://dx.doi.org/10.1007/BF00442532","http://dx.doi.org/10.1007/BF00442532")</f>
        <v>http://dx.doi.org/10.1007/BF00442532</v>
      </c>
      <c r="BG512" t="s">
        <v>74</v>
      </c>
      <c r="BH512" t="s">
        <v>74</v>
      </c>
      <c r="BI512">
        <v>4</v>
      </c>
      <c r="BJ512" t="s">
        <v>528</v>
      </c>
      <c r="BK512" t="s">
        <v>92</v>
      </c>
      <c r="BL512" t="s">
        <v>529</v>
      </c>
      <c r="BM512" t="s">
        <v>4325</v>
      </c>
      <c r="BN512" t="s">
        <v>74</v>
      </c>
      <c r="BO512" t="s">
        <v>74</v>
      </c>
      <c r="BP512" t="s">
        <v>74</v>
      </c>
      <c r="BQ512" t="s">
        <v>74</v>
      </c>
      <c r="BR512" t="s">
        <v>95</v>
      </c>
      <c r="BS512" t="s">
        <v>4345</v>
      </c>
      <c r="BT512" t="str">
        <f>HYPERLINK("https%3A%2F%2Fwww.webofscience.com%2Fwos%2Fwoscc%2Ffull-record%2FWOS:A1989AA69500009","View Full Record in Web of Science")</f>
        <v>View Full Record in Web of Science</v>
      </c>
    </row>
    <row r="513" spans="1:72" x14ac:dyDescent="0.15">
      <c r="A513" t="s">
        <v>72</v>
      </c>
      <c r="B513" t="s">
        <v>4346</v>
      </c>
      <c r="C513" t="s">
        <v>74</v>
      </c>
      <c r="D513" t="s">
        <v>74</v>
      </c>
      <c r="E513" t="s">
        <v>74</v>
      </c>
      <c r="F513" t="s">
        <v>4346</v>
      </c>
      <c r="G513" t="s">
        <v>74</v>
      </c>
      <c r="H513" t="s">
        <v>74</v>
      </c>
      <c r="I513" t="s">
        <v>4347</v>
      </c>
      <c r="J513" t="s">
        <v>4348</v>
      </c>
      <c r="K513" t="s">
        <v>74</v>
      </c>
      <c r="L513" t="s">
        <v>74</v>
      </c>
      <c r="M513" t="s">
        <v>77</v>
      </c>
      <c r="N513" t="s">
        <v>78</v>
      </c>
      <c r="O513" t="s">
        <v>74</v>
      </c>
      <c r="P513" t="s">
        <v>74</v>
      </c>
      <c r="Q513" t="s">
        <v>74</v>
      </c>
      <c r="R513" t="s">
        <v>74</v>
      </c>
      <c r="S513" t="s">
        <v>74</v>
      </c>
      <c r="T513" t="s">
        <v>74</v>
      </c>
      <c r="U513" t="s">
        <v>74</v>
      </c>
      <c r="V513" t="s">
        <v>74</v>
      </c>
      <c r="W513" t="s">
        <v>74</v>
      </c>
      <c r="X513" t="s">
        <v>74</v>
      </c>
      <c r="Y513" t="s">
        <v>1372</v>
      </c>
      <c r="Z513" t="s">
        <v>74</v>
      </c>
      <c r="AA513" t="s">
        <v>74</v>
      </c>
      <c r="AB513" t="s">
        <v>1374</v>
      </c>
      <c r="AC513" t="s">
        <v>74</v>
      </c>
      <c r="AD513" t="s">
        <v>74</v>
      </c>
      <c r="AE513" t="s">
        <v>74</v>
      </c>
      <c r="AF513" t="s">
        <v>74</v>
      </c>
      <c r="AG513">
        <v>44</v>
      </c>
      <c r="AH513">
        <v>37</v>
      </c>
      <c r="AI513">
        <v>40</v>
      </c>
      <c r="AJ513">
        <v>0</v>
      </c>
      <c r="AK513">
        <v>2</v>
      </c>
      <c r="AL513" t="s">
        <v>267</v>
      </c>
      <c r="AM513" t="s">
        <v>268</v>
      </c>
      <c r="AN513" t="s">
        <v>269</v>
      </c>
      <c r="AO513" t="s">
        <v>4349</v>
      </c>
      <c r="AP513" t="s">
        <v>74</v>
      </c>
      <c r="AQ513" t="s">
        <v>74</v>
      </c>
      <c r="AR513" t="s">
        <v>4350</v>
      </c>
      <c r="AS513" t="s">
        <v>4351</v>
      </c>
      <c r="AT513" t="s">
        <v>4162</v>
      </c>
      <c r="AU513">
        <v>1989</v>
      </c>
      <c r="AV513">
        <v>63</v>
      </c>
      <c r="AW513" t="s">
        <v>256</v>
      </c>
      <c r="AX513" t="s">
        <v>74</v>
      </c>
      <c r="AY513" t="s">
        <v>74</v>
      </c>
      <c r="AZ513" t="s">
        <v>74</v>
      </c>
      <c r="BA513" t="s">
        <v>74</v>
      </c>
      <c r="BB513">
        <v>61</v>
      </c>
      <c r="BC513">
        <v>82</v>
      </c>
      <c r="BD513" t="s">
        <v>74</v>
      </c>
      <c r="BE513" t="s">
        <v>4352</v>
      </c>
      <c r="BF513" t="str">
        <f>HYPERLINK("http://dx.doi.org/10.1016/0037-0738(89)90071-7","http://dx.doi.org/10.1016/0037-0738(89)90071-7")</f>
        <v>http://dx.doi.org/10.1016/0037-0738(89)90071-7</v>
      </c>
      <c r="BG513" t="s">
        <v>74</v>
      </c>
      <c r="BH513" t="s">
        <v>74</v>
      </c>
      <c r="BI513">
        <v>22</v>
      </c>
      <c r="BJ513" t="s">
        <v>93</v>
      </c>
      <c r="BK513" t="s">
        <v>92</v>
      </c>
      <c r="BL513" t="s">
        <v>93</v>
      </c>
      <c r="BM513" t="s">
        <v>4353</v>
      </c>
      <c r="BN513" t="s">
        <v>74</v>
      </c>
      <c r="BO513" t="s">
        <v>74</v>
      </c>
      <c r="BP513" t="s">
        <v>74</v>
      </c>
      <c r="BQ513" t="s">
        <v>74</v>
      </c>
      <c r="BR513" t="s">
        <v>95</v>
      </c>
      <c r="BS513" t="s">
        <v>4354</v>
      </c>
      <c r="BT513" t="str">
        <f>HYPERLINK("https%3A%2F%2Fwww.webofscience.com%2Fwos%2Fwoscc%2Ffull-record%2FWOS:A1989AG66700003","View Full Record in Web of Science")</f>
        <v>View Full Record in Web of Science</v>
      </c>
    </row>
    <row r="514" spans="1:72" x14ac:dyDescent="0.15">
      <c r="A514" t="s">
        <v>72</v>
      </c>
      <c r="B514" t="s">
        <v>4355</v>
      </c>
      <c r="C514" t="s">
        <v>74</v>
      </c>
      <c r="D514" t="s">
        <v>74</v>
      </c>
      <c r="E514" t="s">
        <v>74</v>
      </c>
      <c r="F514" t="s">
        <v>4355</v>
      </c>
      <c r="G514" t="s">
        <v>74</v>
      </c>
      <c r="H514" t="s">
        <v>74</v>
      </c>
      <c r="I514" t="s">
        <v>4356</v>
      </c>
      <c r="J514" t="s">
        <v>4357</v>
      </c>
      <c r="K514" t="s">
        <v>74</v>
      </c>
      <c r="L514" t="s">
        <v>74</v>
      </c>
      <c r="M514" t="s">
        <v>77</v>
      </c>
      <c r="N514" t="s">
        <v>78</v>
      </c>
      <c r="O514" t="s">
        <v>74</v>
      </c>
      <c r="P514" t="s">
        <v>74</v>
      </c>
      <c r="Q514" t="s">
        <v>74</v>
      </c>
      <c r="R514" t="s">
        <v>74</v>
      </c>
      <c r="S514" t="s">
        <v>74</v>
      </c>
      <c r="T514" t="s">
        <v>74</v>
      </c>
      <c r="U514" t="s">
        <v>74</v>
      </c>
      <c r="V514" t="s">
        <v>74</v>
      </c>
      <c r="W514" t="s">
        <v>4358</v>
      </c>
      <c r="X514" t="s">
        <v>4359</v>
      </c>
      <c r="Y514" t="s">
        <v>4360</v>
      </c>
      <c r="Z514" t="s">
        <v>74</v>
      </c>
      <c r="AA514" t="s">
        <v>74</v>
      </c>
      <c r="AB514" t="s">
        <v>74</v>
      </c>
      <c r="AC514" t="s">
        <v>74</v>
      </c>
      <c r="AD514" t="s">
        <v>74</v>
      </c>
      <c r="AE514" t="s">
        <v>74</v>
      </c>
      <c r="AF514" t="s">
        <v>74</v>
      </c>
      <c r="AG514">
        <v>21</v>
      </c>
      <c r="AH514">
        <v>71</v>
      </c>
      <c r="AI514">
        <v>81</v>
      </c>
      <c r="AJ514">
        <v>1</v>
      </c>
      <c r="AK514">
        <v>7</v>
      </c>
      <c r="AL514" t="s">
        <v>1962</v>
      </c>
      <c r="AM514" t="s">
        <v>1963</v>
      </c>
      <c r="AN514" t="s">
        <v>1964</v>
      </c>
      <c r="AO514" t="s">
        <v>4361</v>
      </c>
      <c r="AP514" t="s">
        <v>74</v>
      </c>
      <c r="AQ514" t="s">
        <v>74</v>
      </c>
      <c r="AR514" t="s">
        <v>4362</v>
      </c>
      <c r="AS514" t="s">
        <v>4363</v>
      </c>
      <c r="AT514" t="s">
        <v>4162</v>
      </c>
      <c r="AU514">
        <v>1989</v>
      </c>
      <c r="AV514">
        <v>33</v>
      </c>
      <c r="AW514">
        <v>2</v>
      </c>
      <c r="AX514" t="s">
        <v>74</v>
      </c>
      <c r="AY514" t="s">
        <v>74</v>
      </c>
      <c r="AZ514" t="s">
        <v>74</v>
      </c>
      <c r="BA514" t="s">
        <v>74</v>
      </c>
      <c r="BB514">
        <v>219</v>
      </c>
      <c r="BC514">
        <v>234</v>
      </c>
      <c r="BD514" t="s">
        <v>74</v>
      </c>
      <c r="BE514" t="s">
        <v>74</v>
      </c>
      <c r="BF514" t="s">
        <v>74</v>
      </c>
      <c r="BG514" t="s">
        <v>74</v>
      </c>
      <c r="BH514" t="s">
        <v>74</v>
      </c>
      <c r="BI514">
        <v>16</v>
      </c>
      <c r="BJ514" t="s">
        <v>1631</v>
      </c>
      <c r="BK514" t="s">
        <v>92</v>
      </c>
      <c r="BL514" t="s">
        <v>1632</v>
      </c>
      <c r="BM514" t="s">
        <v>4364</v>
      </c>
      <c r="BN514" t="s">
        <v>74</v>
      </c>
      <c r="BO514" t="s">
        <v>74</v>
      </c>
      <c r="BP514" t="s">
        <v>74</v>
      </c>
      <c r="BQ514" t="s">
        <v>74</v>
      </c>
      <c r="BR514" t="s">
        <v>95</v>
      </c>
      <c r="BS514" t="s">
        <v>4365</v>
      </c>
      <c r="BT514" t="str">
        <f>HYPERLINK("https%3A%2F%2Fwww.webofscience.com%2Fwos%2Fwoscc%2Ffull-record%2FWOS:A1989AE89900008","View Full Record in Web of Science")</f>
        <v>View Full Record in Web of Science</v>
      </c>
    </row>
    <row r="515" spans="1:72" x14ac:dyDescent="0.15">
      <c r="A515" t="s">
        <v>72</v>
      </c>
      <c r="B515" t="s">
        <v>2485</v>
      </c>
      <c r="C515" t="s">
        <v>74</v>
      </c>
      <c r="D515" t="s">
        <v>74</v>
      </c>
      <c r="E515" t="s">
        <v>74</v>
      </c>
      <c r="F515" t="s">
        <v>2485</v>
      </c>
      <c r="G515" t="s">
        <v>74</v>
      </c>
      <c r="H515" t="s">
        <v>74</v>
      </c>
      <c r="I515" t="s">
        <v>4366</v>
      </c>
      <c r="J515" t="s">
        <v>2453</v>
      </c>
      <c r="K515" t="s">
        <v>74</v>
      </c>
      <c r="L515" t="s">
        <v>74</v>
      </c>
      <c r="M515" t="s">
        <v>77</v>
      </c>
      <c r="N515" t="s">
        <v>110</v>
      </c>
      <c r="O515" t="s">
        <v>74</v>
      </c>
      <c r="P515" t="s">
        <v>74</v>
      </c>
      <c r="Q515" t="s">
        <v>74</v>
      </c>
      <c r="R515" t="s">
        <v>74</v>
      </c>
      <c r="S515" t="s">
        <v>74</v>
      </c>
      <c r="T515" t="s">
        <v>74</v>
      </c>
      <c r="U515" t="s">
        <v>74</v>
      </c>
      <c r="V515" t="s">
        <v>74</v>
      </c>
      <c r="W515" t="s">
        <v>74</v>
      </c>
      <c r="X515" t="s">
        <v>74</v>
      </c>
      <c r="Y515" t="s">
        <v>74</v>
      </c>
      <c r="Z515" t="s">
        <v>74</v>
      </c>
      <c r="AA515" t="s">
        <v>74</v>
      </c>
      <c r="AB515" t="s">
        <v>74</v>
      </c>
      <c r="AC515" t="s">
        <v>74</v>
      </c>
      <c r="AD515" t="s">
        <v>74</v>
      </c>
      <c r="AE515" t="s">
        <v>74</v>
      </c>
      <c r="AF515" t="s">
        <v>74</v>
      </c>
      <c r="AG515">
        <v>0</v>
      </c>
      <c r="AH515">
        <v>0</v>
      </c>
      <c r="AI515">
        <v>0</v>
      </c>
      <c r="AJ515">
        <v>0</v>
      </c>
      <c r="AK515">
        <v>0</v>
      </c>
      <c r="AL515" t="s">
        <v>4367</v>
      </c>
      <c r="AM515" t="s">
        <v>4368</v>
      </c>
      <c r="AN515" t="s">
        <v>4369</v>
      </c>
      <c r="AO515" t="s">
        <v>2457</v>
      </c>
      <c r="AP515" t="s">
        <v>74</v>
      </c>
      <c r="AQ515" t="s">
        <v>74</v>
      </c>
      <c r="AR515" t="s">
        <v>2458</v>
      </c>
      <c r="AS515" t="s">
        <v>2459</v>
      </c>
      <c r="AT515" t="s">
        <v>4370</v>
      </c>
      <c r="AU515">
        <v>1989</v>
      </c>
      <c r="AV515">
        <v>122</v>
      </c>
      <c r="AW515">
        <v>1666</v>
      </c>
      <c r="AX515" t="s">
        <v>74</v>
      </c>
      <c r="AY515" t="s">
        <v>74</v>
      </c>
      <c r="AZ515" t="s">
        <v>74</v>
      </c>
      <c r="BA515" t="s">
        <v>74</v>
      </c>
      <c r="BB515">
        <v>34</v>
      </c>
      <c r="BC515">
        <v>34</v>
      </c>
      <c r="BD515" t="s">
        <v>74</v>
      </c>
      <c r="BE515" t="s">
        <v>74</v>
      </c>
      <c r="BF515" t="s">
        <v>74</v>
      </c>
      <c r="BG515" t="s">
        <v>74</v>
      </c>
      <c r="BH515" t="s">
        <v>74</v>
      </c>
      <c r="BI515">
        <v>1</v>
      </c>
      <c r="BJ515" t="s">
        <v>366</v>
      </c>
      <c r="BK515" t="s">
        <v>92</v>
      </c>
      <c r="BL515" t="s">
        <v>367</v>
      </c>
      <c r="BM515" t="s">
        <v>4371</v>
      </c>
      <c r="BN515" t="s">
        <v>74</v>
      </c>
      <c r="BO515" t="s">
        <v>74</v>
      </c>
      <c r="BP515" t="s">
        <v>74</v>
      </c>
      <c r="BQ515" t="s">
        <v>74</v>
      </c>
      <c r="BR515" t="s">
        <v>95</v>
      </c>
      <c r="BS515" t="s">
        <v>4372</v>
      </c>
      <c r="BT515" t="str">
        <f>HYPERLINK("https%3A%2F%2Fwww.webofscience.com%2Fwos%2Fwoscc%2Ffull-record%2FWOS:A1989U769500013","View Full Record in Web of Science")</f>
        <v>View Full Record in Web of Science</v>
      </c>
    </row>
    <row r="516" spans="1:72" x14ac:dyDescent="0.15">
      <c r="A516" t="s">
        <v>72</v>
      </c>
      <c r="B516" t="s">
        <v>4373</v>
      </c>
      <c r="C516" t="s">
        <v>74</v>
      </c>
      <c r="D516" t="s">
        <v>74</v>
      </c>
      <c r="E516" t="s">
        <v>74</v>
      </c>
      <c r="F516" t="s">
        <v>4373</v>
      </c>
      <c r="G516" t="s">
        <v>74</v>
      </c>
      <c r="H516" t="s">
        <v>74</v>
      </c>
      <c r="I516" t="s">
        <v>4374</v>
      </c>
      <c r="J516" t="s">
        <v>2453</v>
      </c>
      <c r="K516" t="s">
        <v>74</v>
      </c>
      <c r="L516" t="s">
        <v>74</v>
      </c>
      <c r="M516" t="s">
        <v>77</v>
      </c>
      <c r="N516" t="s">
        <v>110</v>
      </c>
      <c r="O516" t="s">
        <v>74</v>
      </c>
      <c r="P516" t="s">
        <v>74</v>
      </c>
      <c r="Q516" t="s">
        <v>74</v>
      </c>
      <c r="R516" t="s">
        <v>74</v>
      </c>
      <c r="S516" t="s">
        <v>74</v>
      </c>
      <c r="T516" t="s">
        <v>74</v>
      </c>
      <c r="U516" t="s">
        <v>74</v>
      </c>
      <c r="V516" t="s">
        <v>74</v>
      </c>
      <c r="W516" t="s">
        <v>74</v>
      </c>
      <c r="X516" t="s">
        <v>74</v>
      </c>
      <c r="Y516" t="s">
        <v>74</v>
      </c>
      <c r="Z516" t="s">
        <v>74</v>
      </c>
      <c r="AA516" t="s">
        <v>74</v>
      </c>
      <c r="AB516" t="s">
        <v>74</v>
      </c>
      <c r="AC516" t="s">
        <v>74</v>
      </c>
      <c r="AD516" t="s">
        <v>74</v>
      </c>
      <c r="AE516" t="s">
        <v>74</v>
      </c>
      <c r="AF516" t="s">
        <v>74</v>
      </c>
      <c r="AG516">
        <v>0</v>
      </c>
      <c r="AH516">
        <v>0</v>
      </c>
      <c r="AI516">
        <v>0</v>
      </c>
      <c r="AJ516">
        <v>0</v>
      </c>
      <c r="AK516">
        <v>0</v>
      </c>
      <c r="AL516" t="s">
        <v>4375</v>
      </c>
      <c r="AM516" t="s">
        <v>361</v>
      </c>
      <c r="AN516" t="s">
        <v>4376</v>
      </c>
      <c r="AO516" t="s">
        <v>2457</v>
      </c>
      <c r="AP516" t="s">
        <v>74</v>
      </c>
      <c r="AQ516" t="s">
        <v>74</v>
      </c>
      <c r="AR516" t="s">
        <v>2458</v>
      </c>
      <c r="AS516" t="s">
        <v>2459</v>
      </c>
      <c r="AT516" t="s">
        <v>4377</v>
      </c>
      <c r="AU516">
        <v>1989</v>
      </c>
      <c r="AV516">
        <v>122</v>
      </c>
      <c r="AW516">
        <v>1665</v>
      </c>
      <c r="AX516" t="s">
        <v>74</v>
      </c>
      <c r="AY516" t="s">
        <v>74</v>
      </c>
      <c r="AZ516" t="s">
        <v>74</v>
      </c>
      <c r="BA516" t="s">
        <v>74</v>
      </c>
      <c r="BB516">
        <v>21</v>
      </c>
      <c r="BC516">
        <v>22</v>
      </c>
      <c r="BD516" t="s">
        <v>74</v>
      </c>
      <c r="BE516" t="s">
        <v>74</v>
      </c>
      <c r="BF516" t="s">
        <v>74</v>
      </c>
      <c r="BG516" t="s">
        <v>74</v>
      </c>
      <c r="BH516" t="s">
        <v>74</v>
      </c>
      <c r="BI516">
        <v>2</v>
      </c>
      <c r="BJ516" t="s">
        <v>366</v>
      </c>
      <c r="BK516" t="s">
        <v>92</v>
      </c>
      <c r="BL516" t="s">
        <v>367</v>
      </c>
      <c r="BM516" t="s">
        <v>4378</v>
      </c>
      <c r="BN516" t="s">
        <v>74</v>
      </c>
      <c r="BO516" t="s">
        <v>74</v>
      </c>
      <c r="BP516" t="s">
        <v>74</v>
      </c>
      <c r="BQ516" t="s">
        <v>74</v>
      </c>
      <c r="BR516" t="s">
        <v>95</v>
      </c>
      <c r="BS516" t="s">
        <v>4379</v>
      </c>
      <c r="BT516" t="str">
        <f>HYPERLINK("https%3A%2F%2Fwww.webofscience.com%2Fwos%2Fwoscc%2Ffull-record%2FWOS:A1989U659800001","View Full Record in Web of Science")</f>
        <v>View Full Record in Web of Science</v>
      </c>
    </row>
    <row r="517" spans="1:72" x14ac:dyDescent="0.15">
      <c r="A517" t="s">
        <v>72</v>
      </c>
      <c r="B517" t="s">
        <v>2904</v>
      </c>
      <c r="C517" t="s">
        <v>74</v>
      </c>
      <c r="D517" t="s">
        <v>74</v>
      </c>
      <c r="E517" t="s">
        <v>74</v>
      </c>
      <c r="F517" t="s">
        <v>2904</v>
      </c>
      <c r="G517" t="s">
        <v>74</v>
      </c>
      <c r="H517" t="s">
        <v>74</v>
      </c>
      <c r="I517" t="s">
        <v>4380</v>
      </c>
      <c r="J517" t="s">
        <v>2906</v>
      </c>
      <c r="K517" t="s">
        <v>74</v>
      </c>
      <c r="L517" t="s">
        <v>74</v>
      </c>
      <c r="M517" t="s">
        <v>77</v>
      </c>
      <c r="N517" t="s">
        <v>110</v>
      </c>
      <c r="O517" t="s">
        <v>74</v>
      </c>
      <c r="P517" t="s">
        <v>74</v>
      </c>
      <c r="Q517" t="s">
        <v>74</v>
      </c>
      <c r="R517" t="s">
        <v>74</v>
      </c>
      <c r="S517" t="s">
        <v>74</v>
      </c>
      <c r="T517" t="s">
        <v>74</v>
      </c>
      <c r="U517" t="s">
        <v>74</v>
      </c>
      <c r="V517" t="s">
        <v>74</v>
      </c>
      <c r="W517" t="s">
        <v>74</v>
      </c>
      <c r="X517" t="s">
        <v>74</v>
      </c>
      <c r="Y517" t="s">
        <v>4381</v>
      </c>
      <c r="Z517" t="s">
        <v>74</v>
      </c>
      <c r="AA517" t="s">
        <v>74</v>
      </c>
      <c r="AB517" t="s">
        <v>74</v>
      </c>
      <c r="AC517" t="s">
        <v>74</v>
      </c>
      <c r="AD517" t="s">
        <v>74</v>
      </c>
      <c r="AE517" t="s">
        <v>74</v>
      </c>
      <c r="AF517" t="s">
        <v>74</v>
      </c>
      <c r="AG517">
        <v>0</v>
      </c>
      <c r="AH517">
        <v>1</v>
      </c>
      <c r="AI517">
        <v>1</v>
      </c>
      <c r="AJ517">
        <v>0</v>
      </c>
      <c r="AK517">
        <v>15</v>
      </c>
      <c r="AL517" t="s">
        <v>4382</v>
      </c>
      <c r="AM517" t="s">
        <v>4383</v>
      </c>
      <c r="AN517" t="s">
        <v>4384</v>
      </c>
      <c r="AO517" t="s">
        <v>2911</v>
      </c>
      <c r="AP517" t="s">
        <v>74</v>
      </c>
      <c r="AQ517" t="s">
        <v>74</v>
      </c>
      <c r="AR517" t="s">
        <v>2906</v>
      </c>
      <c r="AS517" t="s">
        <v>2913</v>
      </c>
      <c r="AT517" t="s">
        <v>4385</v>
      </c>
      <c r="AU517">
        <v>1989</v>
      </c>
      <c r="AV517">
        <v>3</v>
      </c>
      <c r="AW517">
        <v>10</v>
      </c>
      <c r="AX517" t="s">
        <v>74</v>
      </c>
      <c r="AY517" t="s">
        <v>74</v>
      </c>
      <c r="AZ517" t="s">
        <v>74</v>
      </c>
      <c r="BA517" t="s">
        <v>74</v>
      </c>
      <c r="BB517">
        <v>1</v>
      </c>
      <c r="BC517" t="s">
        <v>2159</v>
      </c>
      <c r="BD517" t="s">
        <v>74</v>
      </c>
      <c r="BE517" t="s">
        <v>74</v>
      </c>
      <c r="BF517" t="s">
        <v>74</v>
      </c>
      <c r="BG517" t="s">
        <v>74</v>
      </c>
      <c r="BH517" t="s">
        <v>74</v>
      </c>
      <c r="BI517">
        <v>0</v>
      </c>
      <c r="BJ517" t="s">
        <v>2916</v>
      </c>
      <c r="BK517" t="s">
        <v>92</v>
      </c>
      <c r="BL517" t="s">
        <v>2917</v>
      </c>
      <c r="BM517" t="s">
        <v>4386</v>
      </c>
      <c r="BN517" t="s">
        <v>74</v>
      </c>
      <c r="BO517" t="s">
        <v>74</v>
      </c>
      <c r="BP517" t="s">
        <v>74</v>
      </c>
      <c r="BQ517" t="s">
        <v>74</v>
      </c>
      <c r="BR517" t="s">
        <v>95</v>
      </c>
      <c r="BS517" t="s">
        <v>4387</v>
      </c>
      <c r="BT517" t="str">
        <f>HYPERLINK("https%3A%2F%2Fwww.webofscience.com%2Fwos%2Fwoscc%2Ffull-record%2FWOS:A1989U591500004","View Full Record in Web of Science")</f>
        <v>View Full Record in Web of Science</v>
      </c>
    </row>
    <row r="518" spans="1:72" x14ac:dyDescent="0.15">
      <c r="A518" t="s">
        <v>72</v>
      </c>
      <c r="B518" t="s">
        <v>4388</v>
      </c>
      <c r="C518" t="s">
        <v>74</v>
      </c>
      <c r="D518" t="s">
        <v>74</v>
      </c>
      <c r="E518" t="s">
        <v>74</v>
      </c>
      <c r="F518" t="s">
        <v>4388</v>
      </c>
      <c r="G518" t="s">
        <v>74</v>
      </c>
      <c r="H518" t="s">
        <v>74</v>
      </c>
      <c r="I518" t="s">
        <v>4389</v>
      </c>
      <c r="J518" t="s">
        <v>357</v>
      </c>
      <c r="K518" t="s">
        <v>74</v>
      </c>
      <c r="L518" t="s">
        <v>74</v>
      </c>
      <c r="M518" t="s">
        <v>77</v>
      </c>
      <c r="N518" t="s">
        <v>110</v>
      </c>
      <c r="O518" t="s">
        <v>74</v>
      </c>
      <c r="P518" t="s">
        <v>74</v>
      </c>
      <c r="Q518" t="s">
        <v>74</v>
      </c>
      <c r="R518" t="s">
        <v>74</v>
      </c>
      <c r="S518" t="s">
        <v>74</v>
      </c>
      <c r="T518" t="s">
        <v>74</v>
      </c>
      <c r="U518" t="s">
        <v>74</v>
      </c>
      <c r="V518" t="s">
        <v>74</v>
      </c>
      <c r="W518" t="s">
        <v>74</v>
      </c>
      <c r="X518" t="s">
        <v>74</v>
      </c>
      <c r="Y518" t="s">
        <v>74</v>
      </c>
      <c r="Z518" t="s">
        <v>74</v>
      </c>
      <c r="AA518" t="s">
        <v>74</v>
      </c>
      <c r="AB518" t="s">
        <v>74</v>
      </c>
      <c r="AC518" t="s">
        <v>74</v>
      </c>
      <c r="AD518" t="s">
        <v>74</v>
      </c>
      <c r="AE518" t="s">
        <v>74</v>
      </c>
      <c r="AF518" t="s">
        <v>74</v>
      </c>
      <c r="AG518">
        <v>0</v>
      </c>
      <c r="AH518">
        <v>0</v>
      </c>
      <c r="AI518">
        <v>0</v>
      </c>
      <c r="AJ518">
        <v>0</v>
      </c>
      <c r="AK518">
        <v>0</v>
      </c>
      <c r="AL518" t="s">
        <v>360</v>
      </c>
      <c r="AM518" t="s">
        <v>361</v>
      </c>
      <c r="AN518" t="s">
        <v>2891</v>
      </c>
      <c r="AO518" t="s">
        <v>363</v>
      </c>
      <c r="AP518" t="s">
        <v>74</v>
      </c>
      <c r="AQ518" t="s">
        <v>74</v>
      </c>
      <c r="AR518" t="s">
        <v>357</v>
      </c>
      <c r="AS518" t="s">
        <v>364</v>
      </c>
      <c r="AT518" t="s">
        <v>4390</v>
      </c>
      <c r="AU518">
        <v>1989</v>
      </c>
      <c r="AV518">
        <v>339</v>
      </c>
      <c r="AW518">
        <v>6219</v>
      </c>
      <c r="AX518" t="s">
        <v>74</v>
      </c>
      <c r="AY518" t="s">
        <v>74</v>
      </c>
      <c r="AZ518" t="s">
        <v>74</v>
      </c>
      <c r="BA518" t="s">
        <v>74</v>
      </c>
      <c r="BB518">
        <v>8</v>
      </c>
      <c r="BC518">
        <v>8</v>
      </c>
      <c r="BD518" t="s">
        <v>74</v>
      </c>
      <c r="BE518" t="s">
        <v>4391</v>
      </c>
      <c r="BF518" t="str">
        <f>HYPERLINK("http://dx.doi.org/10.1038/339008e0","http://dx.doi.org/10.1038/339008e0")</f>
        <v>http://dx.doi.org/10.1038/339008e0</v>
      </c>
      <c r="BG518" t="s">
        <v>74</v>
      </c>
      <c r="BH518" t="s">
        <v>74</v>
      </c>
      <c r="BI518">
        <v>1</v>
      </c>
      <c r="BJ518" t="s">
        <v>366</v>
      </c>
      <c r="BK518" t="s">
        <v>92</v>
      </c>
      <c r="BL518" t="s">
        <v>367</v>
      </c>
      <c r="BM518" t="s">
        <v>4392</v>
      </c>
      <c r="BN518" t="s">
        <v>74</v>
      </c>
      <c r="BO518" t="s">
        <v>261</v>
      </c>
      <c r="BP518" t="s">
        <v>74</v>
      </c>
      <c r="BQ518" t="s">
        <v>74</v>
      </c>
      <c r="BR518" t="s">
        <v>95</v>
      </c>
      <c r="BS518" t="s">
        <v>4393</v>
      </c>
      <c r="BT518" t="str">
        <f>HYPERLINK("https%3A%2F%2Fwww.webofscience.com%2Fwos%2Fwoscc%2Ffull-record%2FWOS:A1989U445100020","View Full Record in Web of Science")</f>
        <v>View Full Record in Web of Science</v>
      </c>
    </row>
    <row r="519" spans="1:72" x14ac:dyDescent="0.15">
      <c r="A519" t="s">
        <v>72</v>
      </c>
      <c r="B519" t="s">
        <v>4394</v>
      </c>
      <c r="C519" t="s">
        <v>74</v>
      </c>
      <c r="D519" t="s">
        <v>74</v>
      </c>
      <c r="E519" t="s">
        <v>74</v>
      </c>
      <c r="F519" t="s">
        <v>4394</v>
      </c>
      <c r="G519" t="s">
        <v>74</v>
      </c>
      <c r="H519" t="s">
        <v>74</v>
      </c>
      <c r="I519" t="s">
        <v>4395</v>
      </c>
      <c r="J519" t="s">
        <v>4396</v>
      </c>
      <c r="K519" t="s">
        <v>74</v>
      </c>
      <c r="L519" t="s">
        <v>74</v>
      </c>
      <c r="M519" t="s">
        <v>77</v>
      </c>
      <c r="N519" t="s">
        <v>78</v>
      </c>
      <c r="O519" t="s">
        <v>74</v>
      </c>
      <c r="P519" t="s">
        <v>74</v>
      </c>
      <c r="Q519" t="s">
        <v>74</v>
      </c>
      <c r="R519" t="s">
        <v>74</v>
      </c>
      <c r="S519" t="s">
        <v>74</v>
      </c>
      <c r="T519" t="s">
        <v>74</v>
      </c>
      <c r="U519" t="s">
        <v>74</v>
      </c>
      <c r="V519" t="s">
        <v>74</v>
      </c>
      <c r="W519" t="s">
        <v>4397</v>
      </c>
      <c r="X519" t="s">
        <v>74</v>
      </c>
      <c r="Y519" t="s">
        <v>4398</v>
      </c>
      <c r="Z519" t="s">
        <v>74</v>
      </c>
      <c r="AA519" t="s">
        <v>74</v>
      </c>
      <c r="AB519" t="s">
        <v>74</v>
      </c>
      <c r="AC519" t="s">
        <v>74</v>
      </c>
      <c r="AD519" t="s">
        <v>74</v>
      </c>
      <c r="AE519" t="s">
        <v>74</v>
      </c>
      <c r="AF519" t="s">
        <v>74</v>
      </c>
      <c r="AG519">
        <v>51</v>
      </c>
      <c r="AH519">
        <v>119</v>
      </c>
      <c r="AI519">
        <v>126</v>
      </c>
      <c r="AJ519">
        <v>0</v>
      </c>
      <c r="AK519">
        <v>7</v>
      </c>
      <c r="AL519" t="s">
        <v>4399</v>
      </c>
      <c r="AM519" t="s">
        <v>83</v>
      </c>
      <c r="AN519" t="s">
        <v>4400</v>
      </c>
      <c r="AO519" t="s">
        <v>4401</v>
      </c>
      <c r="AP519" t="s">
        <v>74</v>
      </c>
      <c r="AQ519" t="s">
        <v>74</v>
      </c>
      <c r="AR519" t="s">
        <v>4402</v>
      </c>
      <c r="AS519" t="s">
        <v>4403</v>
      </c>
      <c r="AT519" t="s">
        <v>4404</v>
      </c>
      <c r="AU519">
        <v>1989</v>
      </c>
      <c r="AV519">
        <v>74</v>
      </c>
      <c r="AW519" t="s">
        <v>4405</v>
      </c>
      <c r="AX519" t="s">
        <v>74</v>
      </c>
      <c r="AY519" t="s">
        <v>74</v>
      </c>
      <c r="AZ519" t="s">
        <v>74</v>
      </c>
      <c r="BA519" t="s">
        <v>74</v>
      </c>
      <c r="BB519">
        <v>656</v>
      </c>
      <c r="BC519">
        <v>667</v>
      </c>
      <c r="BD519" t="s">
        <v>74</v>
      </c>
      <c r="BE519" t="s">
        <v>74</v>
      </c>
      <c r="BF519" t="s">
        <v>74</v>
      </c>
      <c r="BG519" t="s">
        <v>74</v>
      </c>
      <c r="BH519" t="s">
        <v>74</v>
      </c>
      <c r="BI519">
        <v>12</v>
      </c>
      <c r="BJ519" t="s">
        <v>4406</v>
      </c>
      <c r="BK519" t="s">
        <v>92</v>
      </c>
      <c r="BL519" t="s">
        <v>4406</v>
      </c>
      <c r="BM519" t="s">
        <v>4407</v>
      </c>
      <c r="BN519" t="s">
        <v>74</v>
      </c>
      <c r="BO519" t="s">
        <v>74</v>
      </c>
      <c r="BP519" t="s">
        <v>74</v>
      </c>
      <c r="BQ519" t="s">
        <v>74</v>
      </c>
      <c r="BR519" t="s">
        <v>95</v>
      </c>
      <c r="BS519" t="s">
        <v>4408</v>
      </c>
      <c r="BT519" t="str">
        <f>HYPERLINK("https%3A%2F%2Fwww.webofscience.com%2Fwos%2Fwoscc%2Ffull-record%2FWOS:A1989AC13300015","View Full Record in Web of Science")</f>
        <v>View Full Record in Web of Science</v>
      </c>
    </row>
    <row r="520" spans="1:72" x14ac:dyDescent="0.15">
      <c r="A520" t="s">
        <v>72</v>
      </c>
      <c r="B520" t="s">
        <v>4409</v>
      </c>
      <c r="C520" t="s">
        <v>74</v>
      </c>
      <c r="D520" t="s">
        <v>74</v>
      </c>
      <c r="E520" t="s">
        <v>74</v>
      </c>
      <c r="F520" t="s">
        <v>4409</v>
      </c>
      <c r="G520" t="s">
        <v>74</v>
      </c>
      <c r="H520" t="s">
        <v>74</v>
      </c>
      <c r="I520" t="s">
        <v>4410</v>
      </c>
      <c r="J520" t="s">
        <v>4411</v>
      </c>
      <c r="K520" t="s">
        <v>74</v>
      </c>
      <c r="L520" t="s">
        <v>74</v>
      </c>
      <c r="M520" t="s">
        <v>77</v>
      </c>
      <c r="N520" t="s">
        <v>78</v>
      </c>
      <c r="O520" t="s">
        <v>74</v>
      </c>
      <c r="P520" t="s">
        <v>74</v>
      </c>
      <c r="Q520" t="s">
        <v>74</v>
      </c>
      <c r="R520" t="s">
        <v>74</v>
      </c>
      <c r="S520" t="s">
        <v>74</v>
      </c>
      <c r="T520" t="s">
        <v>74</v>
      </c>
      <c r="U520" t="s">
        <v>74</v>
      </c>
      <c r="V520" t="s">
        <v>74</v>
      </c>
      <c r="W520" t="s">
        <v>1706</v>
      </c>
      <c r="X520" t="s">
        <v>1541</v>
      </c>
      <c r="Y520" t="s">
        <v>4412</v>
      </c>
      <c r="Z520" t="s">
        <v>74</v>
      </c>
      <c r="AA520" t="s">
        <v>74</v>
      </c>
      <c r="AB520" t="s">
        <v>74</v>
      </c>
      <c r="AC520" t="s">
        <v>74</v>
      </c>
      <c r="AD520" t="s">
        <v>74</v>
      </c>
      <c r="AE520" t="s">
        <v>74</v>
      </c>
      <c r="AF520" t="s">
        <v>74</v>
      </c>
      <c r="AG520">
        <v>42</v>
      </c>
      <c r="AH520">
        <v>26</v>
      </c>
      <c r="AI520">
        <v>30</v>
      </c>
      <c r="AJ520">
        <v>0</v>
      </c>
      <c r="AK520">
        <v>4</v>
      </c>
      <c r="AL520" t="s">
        <v>4413</v>
      </c>
      <c r="AM520" t="s">
        <v>361</v>
      </c>
      <c r="AN520" t="s">
        <v>4290</v>
      </c>
      <c r="AO520" t="s">
        <v>4414</v>
      </c>
      <c r="AP520" t="s">
        <v>74</v>
      </c>
      <c r="AQ520" t="s">
        <v>74</v>
      </c>
      <c r="AR520" t="s">
        <v>4415</v>
      </c>
      <c r="AS520" t="s">
        <v>4416</v>
      </c>
      <c r="AT520" t="s">
        <v>4404</v>
      </c>
      <c r="AU520">
        <v>1989</v>
      </c>
      <c r="AV520">
        <v>145</v>
      </c>
      <c r="AW520">
        <v>3</v>
      </c>
      <c r="AX520" t="s">
        <v>74</v>
      </c>
      <c r="AY520" t="s">
        <v>74</v>
      </c>
      <c r="AZ520" t="s">
        <v>74</v>
      </c>
      <c r="BA520" t="s">
        <v>74</v>
      </c>
      <c r="BB520">
        <v>263</v>
      </c>
      <c r="BC520">
        <v>275</v>
      </c>
      <c r="BD520" t="s">
        <v>74</v>
      </c>
      <c r="BE520" t="s">
        <v>74</v>
      </c>
      <c r="BF520" t="s">
        <v>74</v>
      </c>
      <c r="BG520" t="s">
        <v>74</v>
      </c>
      <c r="BH520" t="s">
        <v>74</v>
      </c>
      <c r="BI520">
        <v>13</v>
      </c>
      <c r="BJ520" t="s">
        <v>566</v>
      </c>
      <c r="BK520" t="s">
        <v>92</v>
      </c>
      <c r="BL520" t="s">
        <v>566</v>
      </c>
      <c r="BM520" t="s">
        <v>4417</v>
      </c>
      <c r="BN520">
        <v>2736383</v>
      </c>
      <c r="BO520" t="s">
        <v>74</v>
      </c>
      <c r="BP520" t="s">
        <v>74</v>
      </c>
      <c r="BQ520" t="s">
        <v>74</v>
      </c>
      <c r="BR520" t="s">
        <v>95</v>
      </c>
      <c r="BS520" t="s">
        <v>4418</v>
      </c>
      <c r="BT520" t="str">
        <f>HYPERLINK("https%3A%2F%2Fwww.webofscience.com%2Fwos%2Fwoscc%2Ffull-record%2FWOS:A1989U710000011","View Full Record in Web of Science")</f>
        <v>View Full Record in Web of Science</v>
      </c>
    </row>
    <row r="521" spans="1:72" x14ac:dyDescent="0.15">
      <c r="A521" t="s">
        <v>72</v>
      </c>
      <c r="B521" t="s">
        <v>4419</v>
      </c>
      <c r="C521" t="s">
        <v>74</v>
      </c>
      <c r="D521" t="s">
        <v>74</v>
      </c>
      <c r="E521" t="s">
        <v>74</v>
      </c>
      <c r="F521" t="s">
        <v>4419</v>
      </c>
      <c r="G521" t="s">
        <v>74</v>
      </c>
      <c r="H521" t="s">
        <v>74</v>
      </c>
      <c r="I521" t="s">
        <v>4420</v>
      </c>
      <c r="J521" t="s">
        <v>3787</v>
      </c>
      <c r="K521" t="s">
        <v>74</v>
      </c>
      <c r="L521" t="s">
        <v>74</v>
      </c>
      <c r="M521" t="s">
        <v>77</v>
      </c>
      <c r="N521" t="s">
        <v>78</v>
      </c>
      <c r="O521" t="s">
        <v>74</v>
      </c>
      <c r="P521" t="s">
        <v>74</v>
      </c>
      <c r="Q521" t="s">
        <v>74</v>
      </c>
      <c r="R521" t="s">
        <v>74</v>
      </c>
      <c r="S521" t="s">
        <v>74</v>
      </c>
      <c r="T521" t="s">
        <v>74</v>
      </c>
      <c r="U521" t="s">
        <v>74</v>
      </c>
      <c r="V521" t="s">
        <v>74</v>
      </c>
      <c r="W521" t="s">
        <v>4421</v>
      </c>
      <c r="X521" t="s">
        <v>4422</v>
      </c>
      <c r="Y521" t="s">
        <v>4423</v>
      </c>
      <c r="Z521" t="s">
        <v>74</v>
      </c>
      <c r="AA521" t="s">
        <v>4424</v>
      </c>
      <c r="AB521" t="s">
        <v>4425</v>
      </c>
      <c r="AC521" t="s">
        <v>74</v>
      </c>
      <c r="AD521" t="s">
        <v>74</v>
      </c>
      <c r="AE521" t="s">
        <v>74</v>
      </c>
      <c r="AF521" t="s">
        <v>74</v>
      </c>
      <c r="AG521">
        <v>34</v>
      </c>
      <c r="AH521">
        <v>6</v>
      </c>
      <c r="AI521">
        <v>6</v>
      </c>
      <c r="AJ521">
        <v>0</v>
      </c>
      <c r="AK521">
        <v>1</v>
      </c>
      <c r="AL521" t="s">
        <v>3789</v>
      </c>
      <c r="AM521" t="s">
        <v>298</v>
      </c>
      <c r="AN521" t="s">
        <v>3790</v>
      </c>
      <c r="AO521" t="s">
        <v>3791</v>
      </c>
      <c r="AP521" t="s">
        <v>74</v>
      </c>
      <c r="AQ521" t="s">
        <v>74</v>
      </c>
      <c r="AR521" t="s">
        <v>3787</v>
      </c>
      <c r="AS521" t="s">
        <v>3792</v>
      </c>
      <c r="AT521" t="s">
        <v>4426</v>
      </c>
      <c r="AU521">
        <v>1989</v>
      </c>
      <c r="AV521">
        <v>91</v>
      </c>
      <c r="AW521">
        <v>2</v>
      </c>
      <c r="AX521" t="s">
        <v>74</v>
      </c>
      <c r="AY521" t="s">
        <v>74</v>
      </c>
      <c r="AZ521" t="s">
        <v>74</v>
      </c>
      <c r="BA521" t="s">
        <v>74</v>
      </c>
      <c r="BB521">
        <v>408</v>
      </c>
      <c r="BC521">
        <v>415</v>
      </c>
      <c r="BD521" t="s">
        <v>74</v>
      </c>
      <c r="BE521" t="s">
        <v>4427</v>
      </c>
      <c r="BF521" t="str">
        <f>HYPERLINK("http://dx.doi.org/10.2307/1368319","http://dx.doi.org/10.2307/1368319")</f>
        <v>http://dx.doi.org/10.2307/1368319</v>
      </c>
      <c r="BG521" t="s">
        <v>74</v>
      </c>
      <c r="BH521" t="s">
        <v>74</v>
      </c>
      <c r="BI521">
        <v>8</v>
      </c>
      <c r="BJ521" t="s">
        <v>1435</v>
      </c>
      <c r="BK521" t="s">
        <v>92</v>
      </c>
      <c r="BL521" t="s">
        <v>423</v>
      </c>
      <c r="BM521" t="s">
        <v>4428</v>
      </c>
      <c r="BN521" t="s">
        <v>74</v>
      </c>
      <c r="BO521" t="s">
        <v>74</v>
      </c>
      <c r="BP521" t="s">
        <v>74</v>
      </c>
      <c r="BQ521" t="s">
        <v>74</v>
      </c>
      <c r="BR521" t="s">
        <v>95</v>
      </c>
      <c r="BS521" t="s">
        <v>4429</v>
      </c>
      <c r="BT521" t="str">
        <f>HYPERLINK("https%3A%2F%2Fwww.webofscience.com%2Fwos%2Fwoscc%2Ffull-record%2FWOS:A1989U902800020","View Full Record in Web of Science")</f>
        <v>View Full Record in Web of Science</v>
      </c>
    </row>
    <row r="522" spans="1:72" x14ac:dyDescent="0.15">
      <c r="A522" t="s">
        <v>72</v>
      </c>
      <c r="B522" t="s">
        <v>4430</v>
      </c>
      <c r="C522" t="s">
        <v>74</v>
      </c>
      <c r="D522" t="s">
        <v>74</v>
      </c>
      <c r="E522" t="s">
        <v>74</v>
      </c>
      <c r="F522" t="s">
        <v>4430</v>
      </c>
      <c r="G522" t="s">
        <v>74</v>
      </c>
      <c r="H522" t="s">
        <v>74</v>
      </c>
      <c r="I522" t="s">
        <v>4431</v>
      </c>
      <c r="J522" t="s">
        <v>4432</v>
      </c>
      <c r="K522" t="s">
        <v>74</v>
      </c>
      <c r="L522" t="s">
        <v>74</v>
      </c>
      <c r="M522" t="s">
        <v>77</v>
      </c>
      <c r="N522" t="s">
        <v>78</v>
      </c>
      <c r="O522" t="s">
        <v>74</v>
      </c>
      <c r="P522" t="s">
        <v>74</v>
      </c>
      <c r="Q522" t="s">
        <v>74</v>
      </c>
      <c r="R522" t="s">
        <v>74</v>
      </c>
      <c r="S522" t="s">
        <v>74</v>
      </c>
      <c r="T522" t="s">
        <v>74</v>
      </c>
      <c r="U522" t="s">
        <v>74</v>
      </c>
      <c r="V522" t="s">
        <v>74</v>
      </c>
      <c r="W522" t="s">
        <v>74</v>
      </c>
      <c r="X522" t="s">
        <v>74</v>
      </c>
      <c r="Y522" t="s">
        <v>4433</v>
      </c>
      <c r="Z522" t="s">
        <v>74</v>
      </c>
      <c r="AA522" t="s">
        <v>74</v>
      </c>
      <c r="AB522" t="s">
        <v>74</v>
      </c>
      <c r="AC522" t="s">
        <v>74</v>
      </c>
      <c r="AD522" t="s">
        <v>74</v>
      </c>
      <c r="AE522" t="s">
        <v>74</v>
      </c>
      <c r="AF522" t="s">
        <v>74</v>
      </c>
      <c r="AG522">
        <v>36</v>
      </c>
      <c r="AH522">
        <v>24</v>
      </c>
      <c r="AI522">
        <v>27</v>
      </c>
      <c r="AJ522">
        <v>0</v>
      </c>
      <c r="AK522">
        <v>4</v>
      </c>
      <c r="AL522" t="s">
        <v>4434</v>
      </c>
      <c r="AM522" t="s">
        <v>361</v>
      </c>
      <c r="AN522" t="s">
        <v>4435</v>
      </c>
      <c r="AO522" t="s">
        <v>4436</v>
      </c>
      <c r="AP522" t="s">
        <v>4437</v>
      </c>
      <c r="AQ522" t="s">
        <v>74</v>
      </c>
      <c r="AR522" t="s">
        <v>4438</v>
      </c>
      <c r="AS522" t="s">
        <v>4439</v>
      </c>
      <c r="AT522" t="s">
        <v>4426</v>
      </c>
      <c r="AU522">
        <v>1989</v>
      </c>
      <c r="AV522">
        <v>28</v>
      </c>
      <c r="AW522">
        <v>5</v>
      </c>
      <c r="AX522" t="s">
        <v>74</v>
      </c>
      <c r="AY522" t="s">
        <v>74</v>
      </c>
      <c r="AZ522" t="s">
        <v>74</v>
      </c>
      <c r="BA522" t="s">
        <v>74</v>
      </c>
      <c r="BB522">
        <v>507</v>
      </c>
      <c r="BC522">
        <v>516</v>
      </c>
      <c r="BD522" t="s">
        <v>74</v>
      </c>
      <c r="BE522" t="s">
        <v>4440</v>
      </c>
      <c r="BF522" t="str">
        <f>HYPERLINK("http://dx.doi.org/10.1016/0272-7714(89)90026-7","http://dx.doi.org/10.1016/0272-7714(89)90026-7")</f>
        <v>http://dx.doi.org/10.1016/0272-7714(89)90026-7</v>
      </c>
      <c r="BG522" t="s">
        <v>74</v>
      </c>
      <c r="BH522" t="s">
        <v>74</v>
      </c>
      <c r="BI522">
        <v>10</v>
      </c>
      <c r="BJ522" t="s">
        <v>215</v>
      </c>
      <c r="BK522" t="s">
        <v>92</v>
      </c>
      <c r="BL522" t="s">
        <v>215</v>
      </c>
      <c r="BM522" t="s">
        <v>4441</v>
      </c>
      <c r="BN522" t="s">
        <v>74</v>
      </c>
      <c r="BO522" t="s">
        <v>74</v>
      </c>
      <c r="BP522" t="s">
        <v>74</v>
      </c>
      <c r="BQ522" t="s">
        <v>74</v>
      </c>
      <c r="BR522" t="s">
        <v>95</v>
      </c>
      <c r="BS522" t="s">
        <v>4442</v>
      </c>
      <c r="BT522" t="str">
        <f>HYPERLINK("https%3A%2F%2Fwww.webofscience.com%2Fwos%2Fwoscc%2Ffull-record%2FWOS:A1989AJ38900004","View Full Record in Web of Science")</f>
        <v>View Full Record in Web of Science</v>
      </c>
    </row>
    <row r="523" spans="1:72" x14ac:dyDescent="0.15">
      <c r="A523" t="s">
        <v>72</v>
      </c>
      <c r="B523" t="s">
        <v>4443</v>
      </c>
      <c r="C523" t="s">
        <v>74</v>
      </c>
      <c r="D523" t="s">
        <v>74</v>
      </c>
      <c r="E523" t="s">
        <v>74</v>
      </c>
      <c r="F523" t="s">
        <v>4443</v>
      </c>
      <c r="G523" t="s">
        <v>74</v>
      </c>
      <c r="H523" t="s">
        <v>74</v>
      </c>
      <c r="I523" t="s">
        <v>4444</v>
      </c>
      <c r="J523" t="s">
        <v>1110</v>
      </c>
      <c r="K523" t="s">
        <v>74</v>
      </c>
      <c r="L523" t="s">
        <v>74</v>
      </c>
      <c r="M523" t="s">
        <v>77</v>
      </c>
      <c r="N523" t="s">
        <v>78</v>
      </c>
      <c r="O523" t="s">
        <v>74</v>
      </c>
      <c r="P523" t="s">
        <v>74</v>
      </c>
      <c r="Q523" t="s">
        <v>74</v>
      </c>
      <c r="R523" t="s">
        <v>74</v>
      </c>
      <c r="S523" t="s">
        <v>74</v>
      </c>
      <c r="T523" t="s">
        <v>74</v>
      </c>
      <c r="U523" t="s">
        <v>74</v>
      </c>
      <c r="V523" t="s">
        <v>74</v>
      </c>
      <c r="W523" t="s">
        <v>4445</v>
      </c>
      <c r="X523" t="s">
        <v>4446</v>
      </c>
      <c r="Y523" t="s">
        <v>74</v>
      </c>
      <c r="Z523" t="s">
        <v>74</v>
      </c>
      <c r="AA523" t="s">
        <v>74</v>
      </c>
      <c r="AB523" t="s">
        <v>74</v>
      </c>
      <c r="AC523" t="s">
        <v>74</v>
      </c>
      <c r="AD523" t="s">
        <v>74</v>
      </c>
      <c r="AE523" t="s">
        <v>74</v>
      </c>
      <c r="AF523" t="s">
        <v>74</v>
      </c>
      <c r="AG523">
        <v>45</v>
      </c>
      <c r="AH523">
        <v>2</v>
      </c>
      <c r="AI523">
        <v>2</v>
      </c>
      <c r="AJ523">
        <v>0</v>
      </c>
      <c r="AK523">
        <v>0</v>
      </c>
      <c r="AL523" t="s">
        <v>1871</v>
      </c>
      <c r="AM523" t="s">
        <v>1007</v>
      </c>
      <c r="AN523" t="s">
        <v>4447</v>
      </c>
      <c r="AO523" t="s">
        <v>1116</v>
      </c>
      <c r="AP523" t="s">
        <v>4448</v>
      </c>
      <c r="AQ523" t="s">
        <v>74</v>
      </c>
      <c r="AR523" t="s">
        <v>1117</v>
      </c>
      <c r="AS523" t="s">
        <v>1118</v>
      </c>
      <c r="AT523" t="s">
        <v>4426</v>
      </c>
      <c r="AU523">
        <v>1989</v>
      </c>
      <c r="AV523">
        <v>6</v>
      </c>
      <c r="AW523">
        <v>3</v>
      </c>
      <c r="AX523" t="s">
        <v>74</v>
      </c>
      <c r="AY523" t="s">
        <v>74</v>
      </c>
      <c r="AZ523" t="s">
        <v>74</v>
      </c>
      <c r="BA523" t="s">
        <v>74</v>
      </c>
      <c r="BB523">
        <v>187</v>
      </c>
      <c r="BC523">
        <v>195</v>
      </c>
      <c r="BD523" t="s">
        <v>74</v>
      </c>
      <c r="BE523" t="s">
        <v>4449</v>
      </c>
      <c r="BF523" t="str">
        <f>HYPERLINK("http://dx.doi.org/10.1007/BF01874775","http://dx.doi.org/10.1007/BF01874775")</f>
        <v>http://dx.doi.org/10.1007/BF01874775</v>
      </c>
      <c r="BG523" t="s">
        <v>74</v>
      </c>
      <c r="BH523" t="s">
        <v>74</v>
      </c>
      <c r="BI523">
        <v>9</v>
      </c>
      <c r="BJ523" t="s">
        <v>1120</v>
      </c>
      <c r="BK523" t="s">
        <v>92</v>
      </c>
      <c r="BL523" t="s">
        <v>1120</v>
      </c>
      <c r="BM523" t="s">
        <v>4450</v>
      </c>
      <c r="BN523">
        <v>24227074</v>
      </c>
      <c r="BO523" t="s">
        <v>74</v>
      </c>
      <c r="BP523" t="s">
        <v>74</v>
      </c>
      <c r="BQ523" t="s">
        <v>74</v>
      </c>
      <c r="BR523" t="s">
        <v>95</v>
      </c>
      <c r="BS523" t="s">
        <v>4451</v>
      </c>
      <c r="BT523" t="str">
        <f>HYPERLINK("https%3A%2F%2Fwww.webofscience.com%2Fwos%2Fwoscc%2Ffull-record%2FWOS:A1989AB23600007","View Full Record in Web of Science")</f>
        <v>View Full Record in Web of Science</v>
      </c>
    </row>
    <row r="524" spans="1:72" x14ac:dyDescent="0.15">
      <c r="A524" t="s">
        <v>72</v>
      </c>
      <c r="B524" t="s">
        <v>4452</v>
      </c>
      <c r="C524" t="s">
        <v>74</v>
      </c>
      <c r="D524" t="s">
        <v>74</v>
      </c>
      <c r="E524" t="s">
        <v>74</v>
      </c>
      <c r="F524" t="s">
        <v>4452</v>
      </c>
      <c r="G524" t="s">
        <v>74</v>
      </c>
      <c r="H524" t="s">
        <v>74</v>
      </c>
      <c r="I524" t="s">
        <v>4453</v>
      </c>
      <c r="J524" t="s">
        <v>76</v>
      </c>
      <c r="K524" t="s">
        <v>74</v>
      </c>
      <c r="L524" t="s">
        <v>74</v>
      </c>
      <c r="M524" t="s">
        <v>77</v>
      </c>
      <c r="N524" t="s">
        <v>78</v>
      </c>
      <c r="O524" t="s">
        <v>74</v>
      </c>
      <c r="P524" t="s">
        <v>74</v>
      </c>
      <c r="Q524" t="s">
        <v>74</v>
      </c>
      <c r="R524" t="s">
        <v>74</v>
      </c>
      <c r="S524" t="s">
        <v>74</v>
      </c>
      <c r="T524" t="s">
        <v>74</v>
      </c>
      <c r="U524" t="s">
        <v>74</v>
      </c>
      <c r="V524" t="s">
        <v>74</v>
      </c>
      <c r="W524" t="s">
        <v>74</v>
      </c>
      <c r="X524" t="s">
        <v>74</v>
      </c>
      <c r="Y524" t="s">
        <v>4454</v>
      </c>
      <c r="Z524" t="s">
        <v>74</v>
      </c>
      <c r="AA524" t="s">
        <v>4455</v>
      </c>
      <c r="AB524" t="s">
        <v>74</v>
      </c>
      <c r="AC524" t="s">
        <v>74</v>
      </c>
      <c r="AD524" t="s">
        <v>74</v>
      </c>
      <c r="AE524" t="s">
        <v>74</v>
      </c>
      <c r="AF524" t="s">
        <v>74</v>
      </c>
      <c r="AG524">
        <v>9</v>
      </c>
      <c r="AH524">
        <v>46</v>
      </c>
      <c r="AI524">
        <v>46</v>
      </c>
      <c r="AJ524">
        <v>0</v>
      </c>
      <c r="AK524">
        <v>8</v>
      </c>
      <c r="AL524" t="s">
        <v>82</v>
      </c>
      <c r="AM524" t="s">
        <v>83</v>
      </c>
      <c r="AN524" t="s">
        <v>84</v>
      </c>
      <c r="AO524" t="s">
        <v>85</v>
      </c>
      <c r="AP524" t="s">
        <v>74</v>
      </c>
      <c r="AQ524" t="s">
        <v>74</v>
      </c>
      <c r="AR524" t="s">
        <v>86</v>
      </c>
      <c r="AS524" t="s">
        <v>87</v>
      </c>
      <c r="AT524" t="s">
        <v>4426</v>
      </c>
      <c r="AU524">
        <v>1989</v>
      </c>
      <c r="AV524">
        <v>16</v>
      </c>
      <c r="AW524">
        <v>5</v>
      </c>
      <c r="AX524" t="s">
        <v>74</v>
      </c>
      <c r="AY524" t="s">
        <v>74</v>
      </c>
      <c r="AZ524" t="s">
        <v>74</v>
      </c>
      <c r="BA524" t="s">
        <v>74</v>
      </c>
      <c r="BB524">
        <v>377</v>
      </c>
      <c r="BC524">
        <v>380</v>
      </c>
      <c r="BD524" t="s">
        <v>74</v>
      </c>
      <c r="BE524" t="s">
        <v>4456</v>
      </c>
      <c r="BF524" t="str">
        <f>HYPERLINK("http://dx.doi.org/10.1029/GL016i005p00377","http://dx.doi.org/10.1029/GL016i005p00377")</f>
        <v>http://dx.doi.org/10.1029/GL016i005p00377</v>
      </c>
      <c r="BG524" t="s">
        <v>74</v>
      </c>
      <c r="BH524" t="s">
        <v>74</v>
      </c>
      <c r="BI524">
        <v>4</v>
      </c>
      <c r="BJ524" t="s">
        <v>91</v>
      </c>
      <c r="BK524" t="s">
        <v>92</v>
      </c>
      <c r="BL524" t="s">
        <v>93</v>
      </c>
      <c r="BM524" t="s">
        <v>4457</v>
      </c>
      <c r="BN524" t="s">
        <v>74</v>
      </c>
      <c r="BO524" t="s">
        <v>74</v>
      </c>
      <c r="BP524" t="s">
        <v>74</v>
      </c>
      <c r="BQ524" t="s">
        <v>74</v>
      </c>
      <c r="BR524" t="s">
        <v>95</v>
      </c>
      <c r="BS524" t="s">
        <v>4458</v>
      </c>
      <c r="BT524" t="str">
        <f>HYPERLINK("https%3A%2F%2Fwww.webofscience.com%2Fwos%2Fwoscc%2Ffull-record%2FWOS:A1989U492700010","View Full Record in Web of Science")</f>
        <v>View Full Record in Web of Science</v>
      </c>
    </row>
    <row r="525" spans="1:72" x14ac:dyDescent="0.15">
      <c r="A525" t="s">
        <v>72</v>
      </c>
      <c r="B525" t="s">
        <v>4459</v>
      </c>
      <c r="C525" t="s">
        <v>74</v>
      </c>
      <c r="D525" t="s">
        <v>74</v>
      </c>
      <c r="E525" t="s">
        <v>74</v>
      </c>
      <c r="F525" t="s">
        <v>4459</v>
      </c>
      <c r="G525" t="s">
        <v>74</v>
      </c>
      <c r="H525" t="s">
        <v>74</v>
      </c>
      <c r="I525" t="s">
        <v>4460</v>
      </c>
      <c r="J525" t="s">
        <v>76</v>
      </c>
      <c r="K525" t="s">
        <v>74</v>
      </c>
      <c r="L525" t="s">
        <v>74</v>
      </c>
      <c r="M525" t="s">
        <v>77</v>
      </c>
      <c r="N525" t="s">
        <v>78</v>
      </c>
      <c r="O525" t="s">
        <v>74</v>
      </c>
      <c r="P525" t="s">
        <v>74</v>
      </c>
      <c r="Q525" t="s">
        <v>74</v>
      </c>
      <c r="R525" t="s">
        <v>74</v>
      </c>
      <c r="S525" t="s">
        <v>74</v>
      </c>
      <c r="T525" t="s">
        <v>74</v>
      </c>
      <c r="U525" t="s">
        <v>74</v>
      </c>
      <c r="V525" t="s">
        <v>74</v>
      </c>
      <c r="W525" t="s">
        <v>74</v>
      </c>
      <c r="X525" t="s">
        <v>74</v>
      </c>
      <c r="Y525" t="s">
        <v>4461</v>
      </c>
      <c r="Z525" t="s">
        <v>74</v>
      </c>
      <c r="AA525" t="s">
        <v>4462</v>
      </c>
      <c r="AB525" t="s">
        <v>74</v>
      </c>
      <c r="AC525" t="s">
        <v>74</v>
      </c>
      <c r="AD525" t="s">
        <v>74</v>
      </c>
      <c r="AE525" t="s">
        <v>74</v>
      </c>
      <c r="AF525" t="s">
        <v>74</v>
      </c>
      <c r="AG525">
        <v>10</v>
      </c>
      <c r="AH525">
        <v>16</v>
      </c>
      <c r="AI525">
        <v>16</v>
      </c>
      <c r="AJ525">
        <v>0</v>
      </c>
      <c r="AK525">
        <v>5</v>
      </c>
      <c r="AL525" t="s">
        <v>82</v>
      </c>
      <c r="AM525" t="s">
        <v>83</v>
      </c>
      <c r="AN525" t="s">
        <v>84</v>
      </c>
      <c r="AO525" t="s">
        <v>85</v>
      </c>
      <c r="AP525" t="s">
        <v>74</v>
      </c>
      <c r="AQ525" t="s">
        <v>74</v>
      </c>
      <c r="AR525" t="s">
        <v>86</v>
      </c>
      <c r="AS525" t="s">
        <v>87</v>
      </c>
      <c r="AT525" t="s">
        <v>4426</v>
      </c>
      <c r="AU525">
        <v>1989</v>
      </c>
      <c r="AV525">
        <v>16</v>
      </c>
      <c r="AW525">
        <v>5</v>
      </c>
      <c r="AX525" t="s">
        <v>74</v>
      </c>
      <c r="AY525" t="s">
        <v>74</v>
      </c>
      <c r="AZ525" t="s">
        <v>74</v>
      </c>
      <c r="BA525" t="s">
        <v>74</v>
      </c>
      <c r="BB525">
        <v>381</v>
      </c>
      <c r="BC525">
        <v>384</v>
      </c>
      <c r="BD525" t="s">
        <v>74</v>
      </c>
      <c r="BE525" t="s">
        <v>4463</v>
      </c>
      <c r="BF525" t="str">
        <f>HYPERLINK("http://dx.doi.org/10.1029/GL016i005p00381","http://dx.doi.org/10.1029/GL016i005p00381")</f>
        <v>http://dx.doi.org/10.1029/GL016i005p00381</v>
      </c>
      <c r="BG525" t="s">
        <v>74</v>
      </c>
      <c r="BH525" t="s">
        <v>74</v>
      </c>
      <c r="BI525">
        <v>4</v>
      </c>
      <c r="BJ525" t="s">
        <v>91</v>
      </c>
      <c r="BK525" t="s">
        <v>92</v>
      </c>
      <c r="BL525" t="s">
        <v>93</v>
      </c>
      <c r="BM525" t="s">
        <v>4457</v>
      </c>
      <c r="BN525" t="s">
        <v>74</v>
      </c>
      <c r="BO525" t="s">
        <v>74</v>
      </c>
      <c r="BP525" t="s">
        <v>74</v>
      </c>
      <c r="BQ525" t="s">
        <v>74</v>
      </c>
      <c r="BR525" t="s">
        <v>95</v>
      </c>
      <c r="BS525" t="s">
        <v>4464</v>
      </c>
      <c r="BT525" t="str">
        <f>HYPERLINK("https%3A%2F%2Fwww.webofscience.com%2Fwos%2Fwoscc%2Ffull-record%2FWOS:A1989U492700011","View Full Record in Web of Science")</f>
        <v>View Full Record in Web of Science</v>
      </c>
    </row>
    <row r="526" spans="1:72" x14ac:dyDescent="0.15">
      <c r="A526" t="s">
        <v>72</v>
      </c>
      <c r="B526" t="s">
        <v>4465</v>
      </c>
      <c r="C526" t="s">
        <v>74</v>
      </c>
      <c r="D526" t="s">
        <v>74</v>
      </c>
      <c r="E526" t="s">
        <v>74</v>
      </c>
      <c r="F526" t="s">
        <v>4465</v>
      </c>
      <c r="G526" t="s">
        <v>74</v>
      </c>
      <c r="H526" t="s">
        <v>74</v>
      </c>
      <c r="I526" t="s">
        <v>4466</v>
      </c>
      <c r="J526" t="s">
        <v>4467</v>
      </c>
      <c r="K526" t="s">
        <v>74</v>
      </c>
      <c r="L526" t="s">
        <v>74</v>
      </c>
      <c r="M526" t="s">
        <v>77</v>
      </c>
      <c r="N526" t="s">
        <v>78</v>
      </c>
      <c r="O526" t="s">
        <v>74</v>
      </c>
      <c r="P526" t="s">
        <v>74</v>
      </c>
      <c r="Q526" t="s">
        <v>74</v>
      </c>
      <c r="R526" t="s">
        <v>74</v>
      </c>
      <c r="S526" t="s">
        <v>74</v>
      </c>
      <c r="T526" t="s">
        <v>74</v>
      </c>
      <c r="U526" t="s">
        <v>74</v>
      </c>
      <c r="V526" t="s">
        <v>74</v>
      </c>
      <c r="W526" t="s">
        <v>74</v>
      </c>
      <c r="X526" t="s">
        <v>74</v>
      </c>
      <c r="Y526" t="s">
        <v>4468</v>
      </c>
      <c r="Z526" t="s">
        <v>74</v>
      </c>
      <c r="AA526" t="s">
        <v>4469</v>
      </c>
      <c r="AB526" t="s">
        <v>4470</v>
      </c>
      <c r="AC526" t="s">
        <v>74</v>
      </c>
      <c r="AD526" t="s">
        <v>74</v>
      </c>
      <c r="AE526" t="s">
        <v>74</v>
      </c>
      <c r="AF526" t="s">
        <v>74</v>
      </c>
      <c r="AG526">
        <v>49</v>
      </c>
      <c r="AH526">
        <v>60</v>
      </c>
      <c r="AI526">
        <v>64</v>
      </c>
      <c r="AJ526">
        <v>0</v>
      </c>
      <c r="AK526">
        <v>9</v>
      </c>
      <c r="AL526" t="s">
        <v>4471</v>
      </c>
      <c r="AM526" t="s">
        <v>1474</v>
      </c>
      <c r="AN526" t="s">
        <v>4472</v>
      </c>
      <c r="AO526" t="s">
        <v>4473</v>
      </c>
      <c r="AP526" t="s">
        <v>74</v>
      </c>
      <c r="AQ526" t="s">
        <v>74</v>
      </c>
      <c r="AR526" t="s">
        <v>4474</v>
      </c>
      <c r="AS526" t="s">
        <v>4475</v>
      </c>
      <c r="AT526" t="s">
        <v>4426</v>
      </c>
      <c r="AU526">
        <v>1989</v>
      </c>
      <c r="AV526">
        <v>143</v>
      </c>
      <c r="AW526" t="s">
        <v>74</v>
      </c>
      <c r="AX526" t="s">
        <v>74</v>
      </c>
      <c r="AY526" t="s">
        <v>74</v>
      </c>
      <c r="AZ526" t="s">
        <v>74</v>
      </c>
      <c r="BA526" t="s">
        <v>74</v>
      </c>
      <c r="BB526">
        <v>195</v>
      </c>
      <c r="BC526">
        <v>210</v>
      </c>
      <c r="BD526" t="s">
        <v>74</v>
      </c>
      <c r="BE526" t="s">
        <v>74</v>
      </c>
      <c r="BF526" t="s">
        <v>74</v>
      </c>
      <c r="BG526" t="s">
        <v>74</v>
      </c>
      <c r="BH526" t="s">
        <v>74</v>
      </c>
      <c r="BI526">
        <v>16</v>
      </c>
      <c r="BJ526" t="s">
        <v>868</v>
      </c>
      <c r="BK526" t="s">
        <v>92</v>
      </c>
      <c r="BL526" t="s">
        <v>869</v>
      </c>
      <c r="BM526" t="s">
        <v>4476</v>
      </c>
      <c r="BN526" t="s">
        <v>74</v>
      </c>
      <c r="BO526" t="s">
        <v>74</v>
      </c>
      <c r="BP526" t="s">
        <v>74</v>
      </c>
      <c r="BQ526" t="s">
        <v>74</v>
      </c>
      <c r="BR526" t="s">
        <v>95</v>
      </c>
      <c r="BS526" t="s">
        <v>4477</v>
      </c>
      <c r="BT526" t="str">
        <f>HYPERLINK("https%3A%2F%2Fwww.webofscience.com%2Fwos%2Fwoscc%2Ffull-record%2FWOS:A1989U762400013","View Full Record in Web of Science")</f>
        <v>View Full Record in Web of Science</v>
      </c>
    </row>
    <row r="527" spans="1:72" x14ac:dyDescent="0.15">
      <c r="A527" t="s">
        <v>72</v>
      </c>
      <c r="B527" t="s">
        <v>4478</v>
      </c>
      <c r="C527" t="s">
        <v>74</v>
      </c>
      <c r="D527" t="s">
        <v>74</v>
      </c>
      <c r="E527" t="s">
        <v>74</v>
      </c>
      <c r="F527" t="s">
        <v>4478</v>
      </c>
      <c r="G527" t="s">
        <v>74</v>
      </c>
      <c r="H527" t="s">
        <v>74</v>
      </c>
      <c r="I527" t="s">
        <v>4479</v>
      </c>
      <c r="J527" t="s">
        <v>4480</v>
      </c>
      <c r="K527" t="s">
        <v>74</v>
      </c>
      <c r="L527" t="s">
        <v>74</v>
      </c>
      <c r="M527" t="s">
        <v>77</v>
      </c>
      <c r="N527" t="s">
        <v>414</v>
      </c>
      <c r="O527" t="s">
        <v>74</v>
      </c>
      <c r="P527" t="s">
        <v>74</v>
      </c>
      <c r="Q527" t="s">
        <v>74</v>
      </c>
      <c r="R527" t="s">
        <v>74</v>
      </c>
      <c r="S527" t="s">
        <v>74</v>
      </c>
      <c r="T527" t="s">
        <v>74</v>
      </c>
      <c r="U527" t="s">
        <v>74</v>
      </c>
      <c r="V527" t="s">
        <v>74</v>
      </c>
      <c r="W527" t="s">
        <v>4481</v>
      </c>
      <c r="X527" t="s">
        <v>4482</v>
      </c>
      <c r="Y527" t="s">
        <v>74</v>
      </c>
      <c r="Z527" t="s">
        <v>74</v>
      </c>
      <c r="AA527" t="s">
        <v>74</v>
      </c>
      <c r="AB527" t="s">
        <v>74</v>
      </c>
      <c r="AC527" t="s">
        <v>74</v>
      </c>
      <c r="AD527" t="s">
        <v>74</v>
      </c>
      <c r="AE527" t="s">
        <v>74</v>
      </c>
      <c r="AF527" t="s">
        <v>74</v>
      </c>
      <c r="AG527">
        <v>18</v>
      </c>
      <c r="AH527">
        <v>45</v>
      </c>
      <c r="AI527">
        <v>49</v>
      </c>
      <c r="AJ527">
        <v>0</v>
      </c>
      <c r="AK527">
        <v>12</v>
      </c>
      <c r="AL527" t="s">
        <v>958</v>
      </c>
      <c r="AM527" t="s">
        <v>460</v>
      </c>
      <c r="AN527" t="s">
        <v>4483</v>
      </c>
      <c r="AO527" t="s">
        <v>4484</v>
      </c>
      <c r="AP527" t="s">
        <v>74</v>
      </c>
      <c r="AQ527" t="s">
        <v>74</v>
      </c>
      <c r="AR527" t="s">
        <v>4485</v>
      </c>
      <c r="AS527" t="s">
        <v>4486</v>
      </c>
      <c r="AT527" t="s">
        <v>4426</v>
      </c>
      <c r="AU527">
        <v>1989</v>
      </c>
      <c r="AV527">
        <v>250</v>
      </c>
      <c r="AW527">
        <v>2</v>
      </c>
      <c r="AX527" t="s">
        <v>74</v>
      </c>
      <c r="AY527" t="s">
        <v>74</v>
      </c>
      <c r="AZ527" t="s">
        <v>74</v>
      </c>
      <c r="BA527" t="s">
        <v>74</v>
      </c>
      <c r="BB527">
        <v>229</v>
      </c>
      <c r="BC527">
        <v>231</v>
      </c>
      <c r="BD527" t="s">
        <v>74</v>
      </c>
      <c r="BE527" t="s">
        <v>4487</v>
      </c>
      <c r="BF527" t="str">
        <f>HYPERLINK("http://dx.doi.org/10.1002/jez.1402500215","http://dx.doi.org/10.1002/jez.1402500215")</f>
        <v>http://dx.doi.org/10.1002/jez.1402500215</v>
      </c>
      <c r="BG527" t="s">
        <v>74</v>
      </c>
      <c r="BH527" t="s">
        <v>74</v>
      </c>
      <c r="BI527">
        <v>3</v>
      </c>
      <c r="BJ527" t="s">
        <v>423</v>
      </c>
      <c r="BK527" t="s">
        <v>92</v>
      </c>
      <c r="BL527" t="s">
        <v>423</v>
      </c>
      <c r="BM527" t="s">
        <v>4488</v>
      </c>
      <c r="BN527" t="s">
        <v>74</v>
      </c>
      <c r="BO527" t="s">
        <v>74</v>
      </c>
      <c r="BP527" t="s">
        <v>74</v>
      </c>
      <c r="BQ527" t="s">
        <v>74</v>
      </c>
      <c r="BR527" t="s">
        <v>95</v>
      </c>
      <c r="BS527" t="s">
        <v>4489</v>
      </c>
      <c r="BT527" t="str">
        <f>HYPERLINK("https%3A%2F%2Fwww.webofscience.com%2Fwos%2Fwoscc%2Ffull-record%2FWOS:A1989U540500014","View Full Record in Web of Science")</f>
        <v>View Full Record in Web of Science</v>
      </c>
    </row>
    <row r="528" spans="1:72" x14ac:dyDescent="0.15">
      <c r="A528" t="s">
        <v>72</v>
      </c>
      <c r="B528" t="s">
        <v>1581</v>
      </c>
      <c r="C528" t="s">
        <v>74</v>
      </c>
      <c r="D528" t="s">
        <v>74</v>
      </c>
      <c r="E528" t="s">
        <v>74</v>
      </c>
      <c r="F528" t="s">
        <v>1581</v>
      </c>
      <c r="G528" t="s">
        <v>74</v>
      </c>
      <c r="H528" t="s">
        <v>74</v>
      </c>
      <c r="I528" t="s">
        <v>4490</v>
      </c>
      <c r="J528" t="s">
        <v>3849</v>
      </c>
      <c r="K528" t="s">
        <v>74</v>
      </c>
      <c r="L528" t="s">
        <v>74</v>
      </c>
      <c r="M528" t="s">
        <v>77</v>
      </c>
      <c r="N528" t="s">
        <v>78</v>
      </c>
      <c r="O528" t="s">
        <v>74</v>
      </c>
      <c r="P528" t="s">
        <v>74</v>
      </c>
      <c r="Q528" t="s">
        <v>74</v>
      </c>
      <c r="R528" t="s">
        <v>74</v>
      </c>
      <c r="S528" t="s">
        <v>74</v>
      </c>
      <c r="T528" t="s">
        <v>74</v>
      </c>
      <c r="U528" t="s">
        <v>74</v>
      </c>
      <c r="V528" t="s">
        <v>74</v>
      </c>
      <c r="W528" t="s">
        <v>74</v>
      </c>
      <c r="X528" t="s">
        <v>74</v>
      </c>
      <c r="Y528" t="s">
        <v>1583</v>
      </c>
      <c r="Z528" t="s">
        <v>74</v>
      </c>
      <c r="AA528" t="s">
        <v>74</v>
      </c>
      <c r="AB528" t="s">
        <v>74</v>
      </c>
      <c r="AC528" t="s">
        <v>74</v>
      </c>
      <c r="AD528" t="s">
        <v>74</v>
      </c>
      <c r="AE528" t="s">
        <v>74</v>
      </c>
      <c r="AF528" t="s">
        <v>74</v>
      </c>
      <c r="AG528">
        <v>2</v>
      </c>
      <c r="AH528">
        <v>6</v>
      </c>
      <c r="AI528">
        <v>6</v>
      </c>
      <c r="AJ528">
        <v>0</v>
      </c>
      <c r="AK528">
        <v>1</v>
      </c>
      <c r="AL528" t="s">
        <v>208</v>
      </c>
      <c r="AM528" t="s">
        <v>209</v>
      </c>
      <c r="AN528" t="s">
        <v>210</v>
      </c>
      <c r="AO528" t="s">
        <v>3851</v>
      </c>
      <c r="AP528" t="s">
        <v>74</v>
      </c>
      <c r="AQ528" t="s">
        <v>74</v>
      </c>
      <c r="AR528" t="s">
        <v>3852</v>
      </c>
      <c r="AS528" t="s">
        <v>3853</v>
      </c>
      <c r="AT528" t="s">
        <v>4426</v>
      </c>
      <c r="AU528">
        <v>1989</v>
      </c>
      <c r="AV528">
        <v>55</v>
      </c>
      <c r="AW528" t="s">
        <v>74</v>
      </c>
      <c r="AX528">
        <v>2</v>
      </c>
      <c r="AY528" t="s">
        <v>74</v>
      </c>
      <c r="AZ528" t="s">
        <v>74</v>
      </c>
      <c r="BA528" t="s">
        <v>74</v>
      </c>
      <c r="BB528">
        <v>261</v>
      </c>
      <c r="BC528">
        <v>261</v>
      </c>
      <c r="BD528" t="s">
        <v>74</v>
      </c>
      <c r="BE528" t="s">
        <v>4491</v>
      </c>
      <c r="BF528" t="str">
        <f>HYPERLINK("http://dx.doi.org/10.1093/mollus/55.2.261","http://dx.doi.org/10.1093/mollus/55.2.261")</f>
        <v>http://dx.doi.org/10.1093/mollus/55.2.261</v>
      </c>
      <c r="BG528" t="s">
        <v>74</v>
      </c>
      <c r="BH528" t="s">
        <v>74</v>
      </c>
      <c r="BI528">
        <v>1</v>
      </c>
      <c r="BJ528" t="s">
        <v>3855</v>
      </c>
      <c r="BK528" t="s">
        <v>92</v>
      </c>
      <c r="BL528" t="s">
        <v>3855</v>
      </c>
      <c r="BM528" t="s">
        <v>4492</v>
      </c>
      <c r="BN528" t="s">
        <v>74</v>
      </c>
      <c r="BO528" t="s">
        <v>74</v>
      </c>
      <c r="BP528" t="s">
        <v>74</v>
      </c>
      <c r="BQ528" t="s">
        <v>74</v>
      </c>
      <c r="BR528" t="s">
        <v>95</v>
      </c>
      <c r="BS528" t="s">
        <v>4493</v>
      </c>
      <c r="BT528" t="str">
        <f>HYPERLINK("https%3A%2F%2Fwww.webofscience.com%2Fwos%2Fwoscc%2Ffull-record%2FWOS:A1989U734800011","View Full Record in Web of Science")</f>
        <v>View Full Record in Web of Science</v>
      </c>
    </row>
    <row r="529" spans="1:72" x14ac:dyDescent="0.15">
      <c r="A529" t="s">
        <v>72</v>
      </c>
      <c r="B529" t="s">
        <v>4494</v>
      </c>
      <c r="C529" t="s">
        <v>74</v>
      </c>
      <c r="D529" t="s">
        <v>74</v>
      </c>
      <c r="E529" t="s">
        <v>74</v>
      </c>
      <c r="F529" t="s">
        <v>4494</v>
      </c>
      <c r="G529" t="s">
        <v>74</v>
      </c>
      <c r="H529" t="s">
        <v>74</v>
      </c>
      <c r="I529" t="s">
        <v>4495</v>
      </c>
      <c r="J529" t="s">
        <v>202</v>
      </c>
      <c r="K529" t="s">
        <v>74</v>
      </c>
      <c r="L529" t="s">
        <v>74</v>
      </c>
      <c r="M529" t="s">
        <v>77</v>
      </c>
      <c r="N529" t="s">
        <v>414</v>
      </c>
      <c r="O529" t="s">
        <v>74</v>
      </c>
      <c r="P529" t="s">
        <v>74</v>
      </c>
      <c r="Q529" t="s">
        <v>74</v>
      </c>
      <c r="R529" t="s">
        <v>74</v>
      </c>
      <c r="S529" t="s">
        <v>74</v>
      </c>
      <c r="T529" t="s">
        <v>74</v>
      </c>
      <c r="U529" t="s">
        <v>74</v>
      </c>
      <c r="V529" t="s">
        <v>74</v>
      </c>
      <c r="W529" t="s">
        <v>74</v>
      </c>
      <c r="X529" t="s">
        <v>74</v>
      </c>
      <c r="Y529" t="s">
        <v>4496</v>
      </c>
      <c r="Z529" t="s">
        <v>74</v>
      </c>
      <c r="AA529" t="s">
        <v>74</v>
      </c>
      <c r="AB529" t="s">
        <v>74</v>
      </c>
      <c r="AC529" t="s">
        <v>74</v>
      </c>
      <c r="AD529" t="s">
        <v>74</v>
      </c>
      <c r="AE529" t="s">
        <v>74</v>
      </c>
      <c r="AF529" t="s">
        <v>74</v>
      </c>
      <c r="AG529">
        <v>18</v>
      </c>
      <c r="AH529">
        <v>12</v>
      </c>
      <c r="AI529">
        <v>12</v>
      </c>
      <c r="AJ529">
        <v>1</v>
      </c>
      <c r="AK529">
        <v>3</v>
      </c>
      <c r="AL529" t="s">
        <v>208</v>
      </c>
      <c r="AM529" t="s">
        <v>209</v>
      </c>
      <c r="AN529" t="s">
        <v>210</v>
      </c>
      <c r="AO529" t="s">
        <v>211</v>
      </c>
      <c r="AP529" t="s">
        <v>74</v>
      </c>
      <c r="AQ529" t="s">
        <v>74</v>
      </c>
      <c r="AR529" t="s">
        <v>212</v>
      </c>
      <c r="AS529" t="s">
        <v>213</v>
      </c>
      <c r="AT529" t="s">
        <v>4426</v>
      </c>
      <c r="AU529">
        <v>1989</v>
      </c>
      <c r="AV529">
        <v>11</v>
      </c>
      <c r="AW529">
        <v>3</v>
      </c>
      <c r="AX529" t="s">
        <v>74</v>
      </c>
      <c r="AY529" t="s">
        <v>74</v>
      </c>
      <c r="AZ529" t="s">
        <v>74</v>
      </c>
      <c r="BA529" t="s">
        <v>74</v>
      </c>
      <c r="BB529">
        <v>619</v>
      </c>
      <c r="BC529">
        <v>624</v>
      </c>
      <c r="BD529" t="s">
        <v>74</v>
      </c>
      <c r="BE529" t="s">
        <v>4497</v>
      </c>
      <c r="BF529" t="str">
        <f>HYPERLINK("http://dx.doi.org/10.1093/plankt/11.3.619","http://dx.doi.org/10.1093/plankt/11.3.619")</f>
        <v>http://dx.doi.org/10.1093/plankt/11.3.619</v>
      </c>
      <c r="BG529" t="s">
        <v>74</v>
      </c>
      <c r="BH529" t="s">
        <v>74</v>
      </c>
      <c r="BI529">
        <v>6</v>
      </c>
      <c r="BJ529" t="s">
        <v>215</v>
      </c>
      <c r="BK529" t="s">
        <v>92</v>
      </c>
      <c r="BL529" t="s">
        <v>215</v>
      </c>
      <c r="BM529" t="s">
        <v>4498</v>
      </c>
      <c r="BN529" t="s">
        <v>74</v>
      </c>
      <c r="BO529" t="s">
        <v>74</v>
      </c>
      <c r="BP529" t="s">
        <v>74</v>
      </c>
      <c r="BQ529" t="s">
        <v>74</v>
      </c>
      <c r="BR529" t="s">
        <v>95</v>
      </c>
      <c r="BS529" t="s">
        <v>4499</v>
      </c>
      <c r="BT529" t="str">
        <f>HYPERLINK("https%3A%2F%2Fwww.webofscience.com%2Fwos%2Fwoscc%2Ffull-record%2FWOS:A1989U540800017","View Full Record in Web of Science")</f>
        <v>View Full Record in Web of Science</v>
      </c>
    </row>
    <row r="530" spans="1:72" x14ac:dyDescent="0.15">
      <c r="A530" t="s">
        <v>72</v>
      </c>
      <c r="B530" t="s">
        <v>4500</v>
      </c>
      <c r="C530" t="s">
        <v>74</v>
      </c>
      <c r="D530" t="s">
        <v>74</v>
      </c>
      <c r="E530" t="s">
        <v>74</v>
      </c>
      <c r="F530" t="s">
        <v>4500</v>
      </c>
      <c r="G530" t="s">
        <v>74</v>
      </c>
      <c r="H530" t="s">
        <v>74</v>
      </c>
      <c r="I530" t="s">
        <v>4501</v>
      </c>
      <c r="J530" t="s">
        <v>4502</v>
      </c>
      <c r="K530" t="s">
        <v>74</v>
      </c>
      <c r="L530" t="s">
        <v>74</v>
      </c>
      <c r="M530" t="s">
        <v>77</v>
      </c>
      <c r="N530" t="s">
        <v>78</v>
      </c>
      <c r="O530" t="s">
        <v>74</v>
      </c>
      <c r="P530" t="s">
        <v>74</v>
      </c>
      <c r="Q530" t="s">
        <v>74</v>
      </c>
      <c r="R530" t="s">
        <v>74</v>
      </c>
      <c r="S530" t="s">
        <v>74</v>
      </c>
      <c r="T530" t="s">
        <v>74</v>
      </c>
      <c r="U530" t="s">
        <v>74</v>
      </c>
      <c r="V530" t="s">
        <v>74</v>
      </c>
      <c r="W530" t="s">
        <v>74</v>
      </c>
      <c r="X530" t="s">
        <v>74</v>
      </c>
      <c r="Y530" t="s">
        <v>4503</v>
      </c>
      <c r="Z530" t="s">
        <v>74</v>
      </c>
      <c r="AA530" t="s">
        <v>74</v>
      </c>
      <c r="AB530" t="s">
        <v>74</v>
      </c>
      <c r="AC530" t="s">
        <v>74</v>
      </c>
      <c r="AD530" t="s">
        <v>74</v>
      </c>
      <c r="AE530" t="s">
        <v>74</v>
      </c>
      <c r="AF530" t="s">
        <v>74</v>
      </c>
      <c r="AG530">
        <v>13</v>
      </c>
      <c r="AH530">
        <v>21</v>
      </c>
      <c r="AI530">
        <v>21</v>
      </c>
      <c r="AJ530">
        <v>0</v>
      </c>
      <c r="AK530">
        <v>4</v>
      </c>
      <c r="AL530" t="s">
        <v>3226</v>
      </c>
      <c r="AM530" t="s">
        <v>959</v>
      </c>
      <c r="AN530" t="s">
        <v>3227</v>
      </c>
      <c r="AO530" t="s">
        <v>4504</v>
      </c>
      <c r="AP530" t="s">
        <v>4505</v>
      </c>
      <c r="AQ530" t="s">
        <v>74</v>
      </c>
      <c r="AR530" t="s">
        <v>4502</v>
      </c>
      <c r="AS530" t="s">
        <v>4506</v>
      </c>
      <c r="AT530" t="s">
        <v>4426</v>
      </c>
      <c r="AU530">
        <v>1989</v>
      </c>
      <c r="AV530">
        <v>55</v>
      </c>
      <c r="AW530">
        <v>1</v>
      </c>
      <c r="AX530" t="s">
        <v>74</v>
      </c>
      <c r="AY530" t="s">
        <v>74</v>
      </c>
      <c r="AZ530" t="s">
        <v>74</v>
      </c>
      <c r="BA530" t="s">
        <v>74</v>
      </c>
      <c r="BB530">
        <v>19</v>
      </c>
      <c r="BC530">
        <v>22</v>
      </c>
      <c r="BD530" t="s">
        <v>74</v>
      </c>
      <c r="BE530" t="s">
        <v>4507</v>
      </c>
      <c r="BF530" t="str">
        <f>HYPERLINK("http://dx.doi.org/10.2307/3565867","http://dx.doi.org/10.2307/3565867")</f>
        <v>http://dx.doi.org/10.2307/3565867</v>
      </c>
      <c r="BG530" t="s">
        <v>74</v>
      </c>
      <c r="BH530" t="s">
        <v>74</v>
      </c>
      <c r="BI530">
        <v>4</v>
      </c>
      <c r="BJ530" t="s">
        <v>1197</v>
      </c>
      <c r="BK530" t="s">
        <v>92</v>
      </c>
      <c r="BL530" t="s">
        <v>1198</v>
      </c>
      <c r="BM530" t="s">
        <v>4508</v>
      </c>
      <c r="BN530" t="s">
        <v>74</v>
      </c>
      <c r="BO530" t="s">
        <v>74</v>
      </c>
      <c r="BP530" t="s">
        <v>74</v>
      </c>
      <c r="BQ530" t="s">
        <v>74</v>
      </c>
      <c r="BR530" t="s">
        <v>95</v>
      </c>
      <c r="BS530" t="s">
        <v>4509</v>
      </c>
      <c r="BT530" t="str">
        <f>HYPERLINK("https%3A%2F%2Fwww.webofscience.com%2Fwos%2Fwoscc%2Ffull-record%2FWOS:A1989AA59600003","View Full Record in Web of Science")</f>
        <v>View Full Record in Web of Science</v>
      </c>
    </row>
    <row r="531" spans="1:72" x14ac:dyDescent="0.15">
      <c r="A531" t="s">
        <v>72</v>
      </c>
      <c r="B531" t="s">
        <v>4510</v>
      </c>
      <c r="C531" t="s">
        <v>74</v>
      </c>
      <c r="D531" t="s">
        <v>74</v>
      </c>
      <c r="E531" t="s">
        <v>74</v>
      </c>
      <c r="F531" t="s">
        <v>4510</v>
      </c>
      <c r="G531" t="s">
        <v>74</v>
      </c>
      <c r="H531" t="s">
        <v>74</v>
      </c>
      <c r="I531" t="s">
        <v>4511</v>
      </c>
      <c r="J531" t="s">
        <v>2025</v>
      </c>
      <c r="K531" t="s">
        <v>74</v>
      </c>
      <c r="L531" t="s">
        <v>74</v>
      </c>
      <c r="M531" t="s">
        <v>171</v>
      </c>
      <c r="N531" t="s">
        <v>78</v>
      </c>
      <c r="O531" t="s">
        <v>74</v>
      </c>
      <c r="P531" t="s">
        <v>74</v>
      </c>
      <c r="Q531" t="s">
        <v>74</v>
      </c>
      <c r="R531" t="s">
        <v>74</v>
      </c>
      <c r="S531" t="s">
        <v>74</v>
      </c>
      <c r="T531" t="s">
        <v>74</v>
      </c>
      <c r="U531" t="s">
        <v>74</v>
      </c>
      <c r="V531" t="s">
        <v>74</v>
      </c>
      <c r="W531" t="s">
        <v>74</v>
      </c>
      <c r="X531" t="s">
        <v>74</v>
      </c>
      <c r="Y531" t="s">
        <v>4512</v>
      </c>
      <c r="Z531" t="s">
        <v>74</v>
      </c>
      <c r="AA531" t="s">
        <v>74</v>
      </c>
      <c r="AB531" t="s">
        <v>74</v>
      </c>
      <c r="AC531" t="s">
        <v>74</v>
      </c>
      <c r="AD531" t="s">
        <v>74</v>
      </c>
      <c r="AE531" t="s">
        <v>74</v>
      </c>
      <c r="AF531" t="s">
        <v>74</v>
      </c>
      <c r="AG531">
        <v>10</v>
      </c>
      <c r="AH531">
        <v>0</v>
      </c>
      <c r="AI531">
        <v>0</v>
      </c>
      <c r="AJ531">
        <v>0</v>
      </c>
      <c r="AK531">
        <v>0</v>
      </c>
      <c r="AL531" t="s">
        <v>173</v>
      </c>
      <c r="AM531" t="s">
        <v>174</v>
      </c>
      <c r="AN531" t="s">
        <v>175</v>
      </c>
      <c r="AO531" t="s">
        <v>2027</v>
      </c>
      <c r="AP531" t="s">
        <v>74</v>
      </c>
      <c r="AQ531" t="s">
        <v>74</v>
      </c>
      <c r="AR531" t="s">
        <v>2028</v>
      </c>
      <c r="AS531" t="s">
        <v>2029</v>
      </c>
      <c r="AT531" t="s">
        <v>4404</v>
      </c>
      <c r="AU531">
        <v>1989</v>
      </c>
      <c r="AV531">
        <v>29</v>
      </c>
      <c r="AW531">
        <v>3</v>
      </c>
      <c r="AX531" t="s">
        <v>74</v>
      </c>
      <c r="AY531" t="s">
        <v>74</v>
      </c>
      <c r="AZ531" t="s">
        <v>74</v>
      </c>
      <c r="BA531" t="s">
        <v>74</v>
      </c>
      <c r="BB531">
        <v>486</v>
      </c>
      <c r="BC531">
        <v>493</v>
      </c>
      <c r="BD531" t="s">
        <v>74</v>
      </c>
      <c r="BE531" t="s">
        <v>74</v>
      </c>
      <c r="BF531" t="s">
        <v>74</v>
      </c>
      <c r="BG531" t="s">
        <v>74</v>
      </c>
      <c r="BH531" t="s">
        <v>74</v>
      </c>
      <c r="BI531">
        <v>8</v>
      </c>
      <c r="BJ531" t="s">
        <v>196</v>
      </c>
      <c r="BK531" t="s">
        <v>92</v>
      </c>
      <c r="BL531" t="s">
        <v>196</v>
      </c>
      <c r="BM531" t="s">
        <v>4513</v>
      </c>
      <c r="BN531" t="s">
        <v>74</v>
      </c>
      <c r="BO531" t="s">
        <v>74</v>
      </c>
      <c r="BP531" t="s">
        <v>74</v>
      </c>
      <c r="BQ531" t="s">
        <v>74</v>
      </c>
      <c r="BR531" t="s">
        <v>95</v>
      </c>
      <c r="BS531" t="s">
        <v>4514</v>
      </c>
      <c r="BT531" t="str">
        <f>HYPERLINK("https%3A%2F%2Fwww.webofscience.com%2Fwos%2Fwoscc%2Ffull-record%2FWOS:A1989AD55800024","View Full Record in Web of Science")</f>
        <v>View Full Record in Web of Science</v>
      </c>
    </row>
    <row r="532" spans="1:72" x14ac:dyDescent="0.15">
      <c r="A532" t="s">
        <v>72</v>
      </c>
      <c r="B532" t="s">
        <v>4515</v>
      </c>
      <c r="C532" t="s">
        <v>74</v>
      </c>
      <c r="D532" t="s">
        <v>74</v>
      </c>
      <c r="E532" t="s">
        <v>74</v>
      </c>
      <c r="F532" t="s">
        <v>4515</v>
      </c>
      <c r="G532" t="s">
        <v>74</v>
      </c>
      <c r="H532" t="s">
        <v>74</v>
      </c>
      <c r="I532" t="s">
        <v>4516</v>
      </c>
      <c r="J532" t="s">
        <v>4517</v>
      </c>
      <c r="K532" t="s">
        <v>74</v>
      </c>
      <c r="L532" t="s">
        <v>74</v>
      </c>
      <c r="M532" t="s">
        <v>77</v>
      </c>
      <c r="N532" t="s">
        <v>1643</v>
      </c>
      <c r="O532" t="s">
        <v>74</v>
      </c>
      <c r="P532" t="s">
        <v>74</v>
      </c>
      <c r="Q532" t="s">
        <v>74</v>
      </c>
      <c r="R532" t="s">
        <v>74</v>
      </c>
      <c r="S532" t="s">
        <v>74</v>
      </c>
      <c r="T532" t="s">
        <v>74</v>
      </c>
      <c r="U532" t="s">
        <v>74</v>
      </c>
      <c r="V532" t="s">
        <v>74</v>
      </c>
      <c r="W532" t="s">
        <v>74</v>
      </c>
      <c r="X532" t="s">
        <v>74</v>
      </c>
      <c r="Y532" t="s">
        <v>4518</v>
      </c>
      <c r="Z532" t="s">
        <v>74</v>
      </c>
      <c r="AA532" t="s">
        <v>74</v>
      </c>
      <c r="AB532" t="s">
        <v>74</v>
      </c>
      <c r="AC532" t="s">
        <v>74</v>
      </c>
      <c r="AD532" t="s">
        <v>74</v>
      </c>
      <c r="AE532" t="s">
        <v>74</v>
      </c>
      <c r="AF532" t="s">
        <v>74</v>
      </c>
      <c r="AG532">
        <v>1</v>
      </c>
      <c r="AH532">
        <v>0</v>
      </c>
      <c r="AI532">
        <v>0</v>
      </c>
      <c r="AJ532">
        <v>0</v>
      </c>
      <c r="AK532">
        <v>0</v>
      </c>
      <c r="AL532" t="s">
        <v>1708</v>
      </c>
      <c r="AM532" t="s">
        <v>1709</v>
      </c>
      <c r="AN532" t="s">
        <v>1710</v>
      </c>
      <c r="AO532" t="s">
        <v>4519</v>
      </c>
      <c r="AP532" t="s">
        <v>74</v>
      </c>
      <c r="AQ532" t="s">
        <v>74</v>
      </c>
      <c r="AR532" t="s">
        <v>4520</v>
      </c>
      <c r="AS532" t="s">
        <v>4521</v>
      </c>
      <c r="AT532" t="s">
        <v>4426</v>
      </c>
      <c r="AU532">
        <v>1989</v>
      </c>
      <c r="AV532">
        <v>42</v>
      </c>
      <c r="AW532">
        <v>5</v>
      </c>
      <c r="AX532" t="s">
        <v>74</v>
      </c>
      <c r="AY532" t="s">
        <v>74</v>
      </c>
      <c r="AZ532" t="s">
        <v>74</v>
      </c>
      <c r="BA532" t="s">
        <v>74</v>
      </c>
      <c r="BB532">
        <v>118</v>
      </c>
      <c r="BC532" t="s">
        <v>2159</v>
      </c>
      <c r="BD532" t="s">
        <v>74</v>
      </c>
      <c r="BE532" t="s">
        <v>4522</v>
      </c>
      <c r="BF532" t="str">
        <f>HYPERLINK("http://dx.doi.org/10.1063/1.2811035","http://dx.doi.org/10.1063/1.2811035")</f>
        <v>http://dx.doi.org/10.1063/1.2811035</v>
      </c>
      <c r="BG532" t="s">
        <v>74</v>
      </c>
      <c r="BH532" t="s">
        <v>74</v>
      </c>
      <c r="BI532">
        <v>0</v>
      </c>
      <c r="BJ532" t="s">
        <v>4523</v>
      </c>
      <c r="BK532" t="s">
        <v>92</v>
      </c>
      <c r="BL532" t="s">
        <v>4524</v>
      </c>
      <c r="BM532" t="s">
        <v>4525</v>
      </c>
      <c r="BN532" t="s">
        <v>74</v>
      </c>
      <c r="BO532" t="s">
        <v>74</v>
      </c>
      <c r="BP532" t="s">
        <v>74</v>
      </c>
      <c r="BQ532" t="s">
        <v>74</v>
      </c>
      <c r="BR532" t="s">
        <v>95</v>
      </c>
      <c r="BS532" t="s">
        <v>4526</v>
      </c>
      <c r="BT532" t="str">
        <f>HYPERLINK("https%3A%2F%2Fwww.webofscience.com%2Fwos%2Fwoscc%2Ffull-record%2FWOS:A1989U473600016","View Full Record in Web of Science")</f>
        <v>View Full Record in Web of Science</v>
      </c>
    </row>
    <row r="533" spans="1:72" x14ac:dyDescent="0.15">
      <c r="A533" t="s">
        <v>72</v>
      </c>
      <c r="B533" t="s">
        <v>4527</v>
      </c>
      <c r="C533" t="s">
        <v>74</v>
      </c>
      <c r="D533" t="s">
        <v>74</v>
      </c>
      <c r="E533" t="s">
        <v>74</v>
      </c>
      <c r="F533" t="s">
        <v>4527</v>
      </c>
      <c r="G533" t="s">
        <v>74</v>
      </c>
      <c r="H533" t="s">
        <v>74</v>
      </c>
      <c r="I533" t="s">
        <v>4528</v>
      </c>
      <c r="J533" t="s">
        <v>4529</v>
      </c>
      <c r="K533" t="s">
        <v>74</v>
      </c>
      <c r="L533" t="s">
        <v>74</v>
      </c>
      <c r="M533" t="s">
        <v>77</v>
      </c>
      <c r="N533" t="s">
        <v>78</v>
      </c>
      <c r="O533" t="s">
        <v>74</v>
      </c>
      <c r="P533" t="s">
        <v>74</v>
      </c>
      <c r="Q533" t="s">
        <v>74</v>
      </c>
      <c r="R533" t="s">
        <v>74</v>
      </c>
      <c r="S533" t="s">
        <v>74</v>
      </c>
      <c r="T533" t="s">
        <v>74</v>
      </c>
      <c r="U533" t="s">
        <v>74</v>
      </c>
      <c r="V533" t="s">
        <v>74</v>
      </c>
      <c r="W533" t="s">
        <v>4530</v>
      </c>
      <c r="X533" t="s">
        <v>4531</v>
      </c>
      <c r="Y533" t="s">
        <v>4532</v>
      </c>
      <c r="Z533" t="s">
        <v>74</v>
      </c>
      <c r="AA533" t="s">
        <v>74</v>
      </c>
      <c r="AB533" t="s">
        <v>74</v>
      </c>
      <c r="AC533" t="s">
        <v>74</v>
      </c>
      <c r="AD533" t="s">
        <v>74</v>
      </c>
      <c r="AE533" t="s">
        <v>74</v>
      </c>
      <c r="AF533" t="s">
        <v>74</v>
      </c>
      <c r="AG533">
        <v>21</v>
      </c>
      <c r="AH533">
        <v>43</v>
      </c>
      <c r="AI533">
        <v>43</v>
      </c>
      <c r="AJ533">
        <v>0</v>
      </c>
      <c r="AK533">
        <v>1</v>
      </c>
      <c r="AL533" t="s">
        <v>2725</v>
      </c>
      <c r="AM533" t="s">
        <v>2726</v>
      </c>
      <c r="AN533" t="s">
        <v>2727</v>
      </c>
      <c r="AO533" t="s">
        <v>4533</v>
      </c>
      <c r="AP533" t="s">
        <v>74</v>
      </c>
      <c r="AQ533" t="s">
        <v>74</v>
      </c>
      <c r="AR533" t="s">
        <v>4534</v>
      </c>
      <c r="AS533" t="s">
        <v>4535</v>
      </c>
      <c r="AT533" t="s">
        <v>4426</v>
      </c>
      <c r="AU533">
        <v>1989</v>
      </c>
      <c r="AV533">
        <v>85</v>
      </c>
      <c r="AW533">
        <v>5</v>
      </c>
      <c r="AX533" t="s">
        <v>74</v>
      </c>
      <c r="AY533" t="s">
        <v>74</v>
      </c>
      <c r="AZ533" t="s">
        <v>74</v>
      </c>
      <c r="BA533" t="s">
        <v>74</v>
      </c>
      <c r="BB533">
        <v>317</v>
      </c>
      <c r="BC533">
        <v>322</v>
      </c>
      <c r="BD533" t="s">
        <v>74</v>
      </c>
      <c r="BE533" t="s">
        <v>74</v>
      </c>
      <c r="BF533" t="s">
        <v>74</v>
      </c>
      <c r="BG533" t="s">
        <v>74</v>
      </c>
      <c r="BH533" t="s">
        <v>74</v>
      </c>
      <c r="BI533">
        <v>6</v>
      </c>
      <c r="BJ533" t="s">
        <v>366</v>
      </c>
      <c r="BK533" t="s">
        <v>92</v>
      </c>
      <c r="BL533" t="s">
        <v>367</v>
      </c>
      <c r="BM533" t="s">
        <v>4536</v>
      </c>
      <c r="BN533" t="s">
        <v>74</v>
      </c>
      <c r="BO533" t="s">
        <v>74</v>
      </c>
      <c r="BP533" t="s">
        <v>74</v>
      </c>
      <c r="BQ533" t="s">
        <v>74</v>
      </c>
      <c r="BR533" t="s">
        <v>95</v>
      </c>
      <c r="BS533" t="s">
        <v>4537</v>
      </c>
      <c r="BT533" t="str">
        <f>HYPERLINK("https%3A%2F%2Fwww.webofscience.com%2Fwos%2Fwoscc%2Ffull-record%2FWOS:A1989AH37700018","View Full Record in Web of Science")</f>
        <v>View Full Record in Web of Science</v>
      </c>
    </row>
    <row r="534" spans="1:72" x14ac:dyDescent="0.15">
      <c r="A534" t="s">
        <v>72</v>
      </c>
      <c r="B534" t="s">
        <v>4538</v>
      </c>
      <c r="C534" t="s">
        <v>74</v>
      </c>
      <c r="D534" t="s">
        <v>74</v>
      </c>
      <c r="E534" t="s">
        <v>74</v>
      </c>
      <c r="F534" t="s">
        <v>4538</v>
      </c>
      <c r="G534" t="s">
        <v>74</v>
      </c>
      <c r="H534" t="s">
        <v>74</v>
      </c>
      <c r="I534" t="s">
        <v>4539</v>
      </c>
      <c r="J534" t="s">
        <v>4540</v>
      </c>
      <c r="K534" t="s">
        <v>74</v>
      </c>
      <c r="L534" t="s">
        <v>74</v>
      </c>
      <c r="M534" t="s">
        <v>77</v>
      </c>
      <c r="N534" t="s">
        <v>78</v>
      </c>
      <c r="O534" t="s">
        <v>74</v>
      </c>
      <c r="P534" t="s">
        <v>74</v>
      </c>
      <c r="Q534" t="s">
        <v>74</v>
      </c>
      <c r="R534" t="s">
        <v>74</v>
      </c>
      <c r="S534" t="s">
        <v>74</v>
      </c>
      <c r="T534" t="s">
        <v>74</v>
      </c>
      <c r="U534" t="s">
        <v>74</v>
      </c>
      <c r="V534" t="s">
        <v>74</v>
      </c>
      <c r="W534" t="s">
        <v>74</v>
      </c>
      <c r="X534" t="s">
        <v>74</v>
      </c>
      <c r="Y534" t="s">
        <v>4541</v>
      </c>
      <c r="Z534" t="s">
        <v>74</v>
      </c>
      <c r="AA534" t="s">
        <v>74</v>
      </c>
      <c r="AB534" t="s">
        <v>74</v>
      </c>
      <c r="AC534" t="s">
        <v>74</v>
      </c>
      <c r="AD534" t="s">
        <v>74</v>
      </c>
      <c r="AE534" t="s">
        <v>74</v>
      </c>
      <c r="AF534" t="s">
        <v>74</v>
      </c>
      <c r="AG534">
        <v>25</v>
      </c>
      <c r="AH534">
        <v>6</v>
      </c>
      <c r="AI534">
        <v>8</v>
      </c>
      <c r="AJ534">
        <v>0</v>
      </c>
      <c r="AK534">
        <v>4</v>
      </c>
      <c r="AL534" t="s">
        <v>523</v>
      </c>
      <c r="AM534" t="s">
        <v>460</v>
      </c>
      <c r="AN534" t="s">
        <v>524</v>
      </c>
      <c r="AO534" t="s">
        <v>4542</v>
      </c>
      <c r="AP534" t="s">
        <v>74</v>
      </c>
      <c r="AQ534" t="s">
        <v>74</v>
      </c>
      <c r="AR534" t="s">
        <v>4543</v>
      </c>
      <c r="AS534" t="s">
        <v>4544</v>
      </c>
      <c r="AT534" t="s">
        <v>4426</v>
      </c>
      <c r="AU534">
        <v>1989</v>
      </c>
      <c r="AV534">
        <v>188</v>
      </c>
      <c r="AW534">
        <v>5</v>
      </c>
      <c r="AX534" t="s">
        <v>74</v>
      </c>
      <c r="AY534" t="s">
        <v>74</v>
      </c>
      <c r="AZ534" t="s">
        <v>74</v>
      </c>
      <c r="BA534" t="s">
        <v>74</v>
      </c>
      <c r="BB534">
        <v>419</v>
      </c>
      <c r="BC534">
        <v>425</v>
      </c>
      <c r="BD534" t="s">
        <v>74</v>
      </c>
      <c r="BE534" t="s">
        <v>4545</v>
      </c>
      <c r="BF534" t="str">
        <f>HYPERLINK("http://dx.doi.org/10.1007/BF01122539","http://dx.doi.org/10.1007/BF01122539")</f>
        <v>http://dx.doi.org/10.1007/BF01122539</v>
      </c>
      <c r="BG534" t="s">
        <v>74</v>
      </c>
      <c r="BH534" t="s">
        <v>74</v>
      </c>
      <c r="BI534">
        <v>7</v>
      </c>
      <c r="BJ534" t="s">
        <v>4546</v>
      </c>
      <c r="BK534" t="s">
        <v>92</v>
      </c>
      <c r="BL534" t="s">
        <v>4546</v>
      </c>
      <c r="BM534" t="s">
        <v>4547</v>
      </c>
      <c r="BN534" t="s">
        <v>74</v>
      </c>
      <c r="BO534" t="s">
        <v>74</v>
      </c>
      <c r="BP534" t="s">
        <v>74</v>
      </c>
      <c r="BQ534" t="s">
        <v>74</v>
      </c>
      <c r="BR534" t="s">
        <v>95</v>
      </c>
      <c r="BS534" t="s">
        <v>4548</v>
      </c>
      <c r="BT534" t="str">
        <f>HYPERLINK("https%3A%2F%2Fwww.webofscience.com%2Fwos%2Fwoscc%2Ffull-record%2FWOS:A1989U427000002","View Full Record in Web of Science")</f>
        <v>View Full Record in Web of Science</v>
      </c>
    </row>
    <row r="535" spans="1:72" x14ac:dyDescent="0.15">
      <c r="A535" t="s">
        <v>72</v>
      </c>
      <c r="B535" t="s">
        <v>4549</v>
      </c>
      <c r="C535" t="s">
        <v>74</v>
      </c>
      <c r="D535" t="s">
        <v>74</v>
      </c>
      <c r="E535" t="s">
        <v>74</v>
      </c>
      <c r="F535" t="s">
        <v>4549</v>
      </c>
      <c r="G535" t="s">
        <v>74</v>
      </c>
      <c r="H535" t="s">
        <v>74</v>
      </c>
      <c r="I535" t="s">
        <v>4550</v>
      </c>
      <c r="J535" t="s">
        <v>246</v>
      </c>
      <c r="K535" t="s">
        <v>74</v>
      </c>
      <c r="L535" t="s">
        <v>74</v>
      </c>
      <c r="M535" t="s">
        <v>77</v>
      </c>
      <c r="N535" t="s">
        <v>78</v>
      </c>
      <c r="O535" t="s">
        <v>74</v>
      </c>
      <c r="P535" t="s">
        <v>74</v>
      </c>
      <c r="Q535" t="s">
        <v>74</v>
      </c>
      <c r="R535" t="s">
        <v>74</v>
      </c>
      <c r="S535" t="s">
        <v>74</v>
      </c>
      <c r="T535" t="s">
        <v>74</v>
      </c>
      <c r="U535" t="s">
        <v>74</v>
      </c>
      <c r="V535" t="s">
        <v>74</v>
      </c>
      <c r="W535" t="s">
        <v>4551</v>
      </c>
      <c r="X535" t="s">
        <v>4552</v>
      </c>
      <c r="Y535" t="s">
        <v>74</v>
      </c>
      <c r="Z535" t="s">
        <v>74</v>
      </c>
      <c r="AA535" t="s">
        <v>74</v>
      </c>
      <c r="AB535" t="s">
        <v>74</v>
      </c>
      <c r="AC535" t="s">
        <v>74</v>
      </c>
      <c r="AD535" t="s">
        <v>74</v>
      </c>
      <c r="AE535" t="s">
        <v>74</v>
      </c>
      <c r="AF535" t="s">
        <v>74</v>
      </c>
      <c r="AG535">
        <v>41</v>
      </c>
      <c r="AH535">
        <v>42</v>
      </c>
      <c r="AI535">
        <v>45</v>
      </c>
      <c r="AJ535">
        <v>0</v>
      </c>
      <c r="AK535">
        <v>6</v>
      </c>
      <c r="AL535" t="s">
        <v>250</v>
      </c>
      <c r="AM535" t="s">
        <v>251</v>
      </c>
      <c r="AN535" t="s">
        <v>252</v>
      </c>
      <c r="AO535" t="s">
        <v>253</v>
      </c>
      <c r="AP535" t="s">
        <v>74</v>
      </c>
      <c r="AQ535" t="s">
        <v>74</v>
      </c>
      <c r="AR535" t="s">
        <v>254</v>
      </c>
      <c r="AS535" t="s">
        <v>255</v>
      </c>
      <c r="AT535" t="s">
        <v>4553</v>
      </c>
      <c r="AU535">
        <v>1989</v>
      </c>
      <c r="AV535">
        <v>53</v>
      </c>
      <c r="AW535">
        <v>2</v>
      </c>
      <c r="AX535" t="s">
        <v>74</v>
      </c>
      <c r="AY535" t="s">
        <v>74</v>
      </c>
      <c r="AZ535" t="s">
        <v>74</v>
      </c>
      <c r="BA535" t="s">
        <v>74</v>
      </c>
      <c r="BB535">
        <v>143</v>
      </c>
      <c r="BC535">
        <v>151</v>
      </c>
      <c r="BD535" t="s">
        <v>74</v>
      </c>
      <c r="BE535" t="s">
        <v>4554</v>
      </c>
      <c r="BF535" t="str">
        <f>HYPERLINK("http://dx.doi.org/10.3354/meps053143","http://dx.doi.org/10.3354/meps053143")</f>
        <v>http://dx.doi.org/10.3354/meps053143</v>
      </c>
      <c r="BG535" t="s">
        <v>74</v>
      </c>
      <c r="BH535" t="s">
        <v>74</v>
      </c>
      <c r="BI535">
        <v>9</v>
      </c>
      <c r="BJ535" t="s">
        <v>258</v>
      </c>
      <c r="BK535" t="s">
        <v>92</v>
      </c>
      <c r="BL535" t="s">
        <v>259</v>
      </c>
      <c r="BM535" t="s">
        <v>4555</v>
      </c>
      <c r="BN535" t="s">
        <v>74</v>
      </c>
      <c r="BO535" t="s">
        <v>261</v>
      </c>
      <c r="BP535" t="s">
        <v>74</v>
      </c>
      <c r="BQ535" t="s">
        <v>74</v>
      </c>
      <c r="BR535" t="s">
        <v>95</v>
      </c>
      <c r="BS535" t="s">
        <v>4556</v>
      </c>
      <c r="BT535" t="str">
        <f>HYPERLINK("https%3A%2F%2Fwww.webofscience.com%2Fwos%2Fwoscc%2Ffull-record%2FWOS:A1989U403700004","View Full Record in Web of Science")</f>
        <v>View Full Record in Web of Science</v>
      </c>
    </row>
    <row r="536" spans="1:72" x14ac:dyDescent="0.15">
      <c r="A536" t="s">
        <v>72</v>
      </c>
      <c r="B536" t="s">
        <v>4557</v>
      </c>
      <c r="C536" t="s">
        <v>74</v>
      </c>
      <c r="D536" t="s">
        <v>74</v>
      </c>
      <c r="E536" t="s">
        <v>74</v>
      </c>
      <c r="F536" t="s">
        <v>4557</v>
      </c>
      <c r="G536" t="s">
        <v>74</v>
      </c>
      <c r="H536" t="s">
        <v>74</v>
      </c>
      <c r="I536" t="s">
        <v>4558</v>
      </c>
      <c r="J536" t="s">
        <v>3308</v>
      </c>
      <c r="K536" t="s">
        <v>74</v>
      </c>
      <c r="L536" t="s">
        <v>74</v>
      </c>
      <c r="M536" t="s">
        <v>77</v>
      </c>
      <c r="N536" t="s">
        <v>110</v>
      </c>
      <c r="O536" t="s">
        <v>74</v>
      </c>
      <c r="P536" t="s">
        <v>74</v>
      </c>
      <c r="Q536" t="s">
        <v>74</v>
      </c>
      <c r="R536" t="s">
        <v>74</v>
      </c>
      <c r="S536" t="s">
        <v>74</v>
      </c>
      <c r="T536" t="s">
        <v>74</v>
      </c>
      <c r="U536" t="s">
        <v>74</v>
      </c>
      <c r="V536" t="s">
        <v>74</v>
      </c>
      <c r="W536" t="s">
        <v>74</v>
      </c>
      <c r="X536" t="s">
        <v>74</v>
      </c>
      <c r="Y536" t="s">
        <v>74</v>
      </c>
      <c r="Z536" t="s">
        <v>74</v>
      </c>
      <c r="AA536" t="s">
        <v>74</v>
      </c>
      <c r="AB536" t="s">
        <v>74</v>
      </c>
      <c r="AC536" t="s">
        <v>74</v>
      </c>
      <c r="AD536" t="s">
        <v>74</v>
      </c>
      <c r="AE536" t="s">
        <v>74</v>
      </c>
      <c r="AF536" t="s">
        <v>74</v>
      </c>
      <c r="AG536">
        <v>0</v>
      </c>
      <c r="AH536">
        <v>19</v>
      </c>
      <c r="AI536">
        <v>21</v>
      </c>
      <c r="AJ536">
        <v>0</v>
      </c>
      <c r="AK536">
        <v>5</v>
      </c>
      <c r="AL536" t="s">
        <v>3310</v>
      </c>
      <c r="AM536" t="s">
        <v>83</v>
      </c>
      <c r="AN536" t="s">
        <v>3311</v>
      </c>
      <c r="AO536" t="s">
        <v>3312</v>
      </c>
      <c r="AP536" t="s">
        <v>74</v>
      </c>
      <c r="AQ536" t="s">
        <v>74</v>
      </c>
      <c r="AR536" t="s">
        <v>3308</v>
      </c>
      <c r="AS536" t="s">
        <v>3313</v>
      </c>
      <c r="AT536" t="s">
        <v>4559</v>
      </c>
      <c r="AU536">
        <v>1989</v>
      </c>
      <c r="AV536">
        <v>244</v>
      </c>
      <c r="AW536">
        <v>4902</v>
      </c>
      <c r="AX536" t="s">
        <v>74</v>
      </c>
      <c r="AY536" t="s">
        <v>74</v>
      </c>
      <c r="AZ536" t="s">
        <v>74</v>
      </c>
      <c r="BA536" t="s">
        <v>74</v>
      </c>
      <c r="BB536">
        <v>288</v>
      </c>
      <c r="BC536">
        <v>289</v>
      </c>
      <c r="BD536" t="s">
        <v>74</v>
      </c>
      <c r="BE536" t="s">
        <v>4560</v>
      </c>
      <c r="BF536" t="str">
        <f>HYPERLINK("http://dx.doi.org/10.1126/science.244.4902.288","http://dx.doi.org/10.1126/science.244.4902.288")</f>
        <v>http://dx.doi.org/10.1126/science.244.4902.288</v>
      </c>
      <c r="BG536" t="s">
        <v>74</v>
      </c>
      <c r="BH536" t="s">
        <v>74</v>
      </c>
      <c r="BI536">
        <v>2</v>
      </c>
      <c r="BJ536" t="s">
        <v>366</v>
      </c>
      <c r="BK536" t="s">
        <v>92</v>
      </c>
      <c r="BL536" t="s">
        <v>367</v>
      </c>
      <c r="BM536" t="s">
        <v>4561</v>
      </c>
      <c r="BN536">
        <v>17738296</v>
      </c>
      <c r="BO536" t="s">
        <v>74</v>
      </c>
      <c r="BP536" t="s">
        <v>74</v>
      </c>
      <c r="BQ536" t="s">
        <v>74</v>
      </c>
      <c r="BR536" t="s">
        <v>95</v>
      </c>
      <c r="BS536" t="s">
        <v>4562</v>
      </c>
      <c r="BT536" t="str">
        <f>HYPERLINK("https%3A%2F%2Fwww.webofscience.com%2Fwos%2Fwoscc%2Ffull-record%2FWOS:A1989U213700016","View Full Record in Web of Science")</f>
        <v>View Full Record in Web of Science</v>
      </c>
    </row>
    <row r="537" spans="1:72" x14ac:dyDescent="0.15">
      <c r="A537" t="s">
        <v>72</v>
      </c>
      <c r="B537" t="s">
        <v>4563</v>
      </c>
      <c r="C537" t="s">
        <v>74</v>
      </c>
      <c r="D537" t="s">
        <v>74</v>
      </c>
      <c r="E537" t="s">
        <v>74</v>
      </c>
      <c r="F537" t="s">
        <v>4563</v>
      </c>
      <c r="G537" t="s">
        <v>74</v>
      </c>
      <c r="H537" t="s">
        <v>74</v>
      </c>
      <c r="I537" t="s">
        <v>4564</v>
      </c>
      <c r="J537" t="s">
        <v>4565</v>
      </c>
      <c r="K537" t="s">
        <v>74</v>
      </c>
      <c r="L537" t="s">
        <v>74</v>
      </c>
      <c r="M537" t="s">
        <v>77</v>
      </c>
      <c r="N537" t="s">
        <v>78</v>
      </c>
      <c r="O537" t="s">
        <v>74</v>
      </c>
      <c r="P537" t="s">
        <v>74</v>
      </c>
      <c r="Q537" t="s">
        <v>74</v>
      </c>
      <c r="R537" t="s">
        <v>74</v>
      </c>
      <c r="S537" t="s">
        <v>74</v>
      </c>
      <c r="T537" t="s">
        <v>74</v>
      </c>
      <c r="U537" t="s">
        <v>74</v>
      </c>
      <c r="V537" t="s">
        <v>74</v>
      </c>
      <c r="W537" t="s">
        <v>4566</v>
      </c>
      <c r="X537" t="s">
        <v>4567</v>
      </c>
      <c r="Y537" t="s">
        <v>1528</v>
      </c>
      <c r="Z537" t="s">
        <v>74</v>
      </c>
      <c r="AA537" t="s">
        <v>4342</v>
      </c>
      <c r="AB537" t="s">
        <v>4343</v>
      </c>
      <c r="AC537" t="s">
        <v>74</v>
      </c>
      <c r="AD537" t="s">
        <v>74</v>
      </c>
      <c r="AE537" t="s">
        <v>74</v>
      </c>
      <c r="AF537" t="s">
        <v>74</v>
      </c>
      <c r="AG537">
        <v>6</v>
      </c>
      <c r="AH537">
        <v>13</v>
      </c>
      <c r="AI537">
        <v>14</v>
      </c>
      <c r="AJ537">
        <v>0</v>
      </c>
      <c r="AK537">
        <v>0</v>
      </c>
      <c r="AL537" t="s">
        <v>4568</v>
      </c>
      <c r="AM537" t="s">
        <v>1183</v>
      </c>
      <c r="AN537" t="s">
        <v>4569</v>
      </c>
      <c r="AO537" t="s">
        <v>4570</v>
      </c>
      <c r="AP537" t="s">
        <v>74</v>
      </c>
      <c r="AQ537" t="s">
        <v>74</v>
      </c>
      <c r="AR537" t="s">
        <v>4565</v>
      </c>
      <c r="AS537" t="s">
        <v>4571</v>
      </c>
      <c r="AT537" t="s">
        <v>4572</v>
      </c>
      <c r="AU537">
        <v>1989</v>
      </c>
      <c r="AV537">
        <v>45</v>
      </c>
      <c r="AW537">
        <v>4</v>
      </c>
      <c r="AX537" t="s">
        <v>74</v>
      </c>
      <c r="AY537" t="s">
        <v>74</v>
      </c>
      <c r="AZ537" t="s">
        <v>74</v>
      </c>
      <c r="BA537" t="s">
        <v>74</v>
      </c>
      <c r="BB537">
        <v>395</v>
      </c>
      <c r="BC537">
        <v>397</v>
      </c>
      <c r="BD537" t="s">
        <v>74</v>
      </c>
      <c r="BE537" t="s">
        <v>4573</v>
      </c>
      <c r="BF537" t="str">
        <f>HYPERLINK("http://dx.doi.org/10.1007/BF01957492","http://dx.doi.org/10.1007/BF01957492")</f>
        <v>http://dx.doi.org/10.1007/BF01957492</v>
      </c>
      <c r="BG537" t="s">
        <v>74</v>
      </c>
      <c r="BH537" t="s">
        <v>74</v>
      </c>
      <c r="BI537">
        <v>3</v>
      </c>
      <c r="BJ537" t="s">
        <v>366</v>
      </c>
      <c r="BK537" t="s">
        <v>92</v>
      </c>
      <c r="BL537" t="s">
        <v>367</v>
      </c>
      <c r="BM537" t="s">
        <v>4574</v>
      </c>
      <c r="BN537" t="s">
        <v>74</v>
      </c>
      <c r="BO537" t="s">
        <v>74</v>
      </c>
      <c r="BP537" t="s">
        <v>74</v>
      </c>
      <c r="BQ537" t="s">
        <v>74</v>
      </c>
      <c r="BR537" t="s">
        <v>95</v>
      </c>
      <c r="BS537" t="s">
        <v>4575</v>
      </c>
      <c r="BT537" t="str">
        <f>HYPERLINK("https%3A%2F%2Fwww.webofscience.com%2Fwos%2Fwoscc%2Ffull-record%2FWOS:A1989U478200032","View Full Record in Web of Science")</f>
        <v>View Full Record in Web of Science</v>
      </c>
    </row>
    <row r="538" spans="1:72" x14ac:dyDescent="0.15">
      <c r="A538" t="s">
        <v>72</v>
      </c>
      <c r="B538" t="s">
        <v>4576</v>
      </c>
      <c r="C538" t="s">
        <v>74</v>
      </c>
      <c r="D538" t="s">
        <v>74</v>
      </c>
      <c r="E538" t="s">
        <v>74</v>
      </c>
      <c r="F538" t="s">
        <v>4576</v>
      </c>
      <c r="G538" t="s">
        <v>74</v>
      </c>
      <c r="H538" t="s">
        <v>74</v>
      </c>
      <c r="I538" t="s">
        <v>4577</v>
      </c>
      <c r="J538" t="s">
        <v>342</v>
      </c>
      <c r="K538" t="s">
        <v>74</v>
      </c>
      <c r="L538" t="s">
        <v>74</v>
      </c>
      <c r="M538" t="s">
        <v>77</v>
      </c>
      <c r="N538" t="s">
        <v>78</v>
      </c>
      <c r="O538" t="s">
        <v>74</v>
      </c>
      <c r="P538" t="s">
        <v>74</v>
      </c>
      <c r="Q538" t="s">
        <v>74</v>
      </c>
      <c r="R538" t="s">
        <v>74</v>
      </c>
      <c r="S538" t="s">
        <v>74</v>
      </c>
      <c r="T538" t="s">
        <v>74</v>
      </c>
      <c r="U538" t="s">
        <v>74</v>
      </c>
      <c r="V538" t="s">
        <v>74</v>
      </c>
      <c r="W538" t="s">
        <v>4578</v>
      </c>
      <c r="X538" t="s">
        <v>74</v>
      </c>
      <c r="Y538" t="s">
        <v>4579</v>
      </c>
      <c r="Z538" t="s">
        <v>74</v>
      </c>
      <c r="AA538" t="s">
        <v>74</v>
      </c>
      <c r="AB538" t="s">
        <v>74</v>
      </c>
      <c r="AC538" t="s">
        <v>74</v>
      </c>
      <c r="AD538" t="s">
        <v>74</v>
      </c>
      <c r="AE538" t="s">
        <v>74</v>
      </c>
      <c r="AF538" t="s">
        <v>74</v>
      </c>
      <c r="AG538">
        <v>28</v>
      </c>
      <c r="AH538">
        <v>25</v>
      </c>
      <c r="AI538">
        <v>25</v>
      </c>
      <c r="AJ538">
        <v>1</v>
      </c>
      <c r="AK538">
        <v>7</v>
      </c>
      <c r="AL538" t="s">
        <v>82</v>
      </c>
      <c r="AM538" t="s">
        <v>83</v>
      </c>
      <c r="AN538" t="s">
        <v>84</v>
      </c>
      <c r="AO538" t="s">
        <v>74</v>
      </c>
      <c r="AP538" t="s">
        <v>74</v>
      </c>
      <c r="AQ538" t="s">
        <v>74</v>
      </c>
      <c r="AR538" t="s">
        <v>348</v>
      </c>
      <c r="AS538" t="s">
        <v>349</v>
      </c>
      <c r="AT538" t="s">
        <v>4572</v>
      </c>
      <c r="AU538">
        <v>1989</v>
      </c>
      <c r="AV538">
        <v>94</v>
      </c>
      <c r="AW538" t="s">
        <v>4580</v>
      </c>
      <c r="AX538" t="s">
        <v>74</v>
      </c>
      <c r="AY538" t="s">
        <v>74</v>
      </c>
      <c r="AZ538" t="s">
        <v>74</v>
      </c>
      <c r="BA538" t="s">
        <v>74</v>
      </c>
      <c r="BB538">
        <v>4757</v>
      </c>
      <c r="BC538">
        <v>4762</v>
      </c>
      <c r="BD538" t="s">
        <v>74</v>
      </c>
      <c r="BE538" t="s">
        <v>4581</v>
      </c>
      <c r="BF538" t="str">
        <f>HYPERLINK("http://dx.doi.org/10.1029/JC094iC04p04757","http://dx.doi.org/10.1029/JC094iC04p04757")</f>
        <v>http://dx.doi.org/10.1029/JC094iC04p04757</v>
      </c>
      <c r="BG538" t="s">
        <v>74</v>
      </c>
      <c r="BH538" t="s">
        <v>74</v>
      </c>
      <c r="BI538">
        <v>6</v>
      </c>
      <c r="BJ538" t="s">
        <v>196</v>
      </c>
      <c r="BK538" t="s">
        <v>92</v>
      </c>
      <c r="BL538" t="s">
        <v>196</v>
      </c>
      <c r="BM538" t="s">
        <v>4582</v>
      </c>
      <c r="BN538" t="s">
        <v>74</v>
      </c>
      <c r="BO538" t="s">
        <v>2517</v>
      </c>
      <c r="BP538" t="s">
        <v>74</v>
      </c>
      <c r="BQ538" t="s">
        <v>74</v>
      </c>
      <c r="BR538" t="s">
        <v>95</v>
      </c>
      <c r="BS538" t="s">
        <v>4583</v>
      </c>
      <c r="BT538" t="str">
        <f>HYPERLINK("https%3A%2F%2Fwww.webofscience.com%2Fwos%2Fwoscc%2Ffull-record%2FWOS:A1989U126700005","View Full Record in Web of Science")</f>
        <v>View Full Record in Web of Science</v>
      </c>
    </row>
    <row r="539" spans="1:72" x14ac:dyDescent="0.15">
      <c r="A539" t="s">
        <v>72</v>
      </c>
      <c r="B539" t="s">
        <v>4584</v>
      </c>
      <c r="C539" t="s">
        <v>74</v>
      </c>
      <c r="D539" t="s">
        <v>74</v>
      </c>
      <c r="E539" t="s">
        <v>74</v>
      </c>
      <c r="F539" t="s">
        <v>4584</v>
      </c>
      <c r="G539" t="s">
        <v>74</v>
      </c>
      <c r="H539" t="s">
        <v>74</v>
      </c>
      <c r="I539" t="s">
        <v>4585</v>
      </c>
      <c r="J539" t="s">
        <v>4586</v>
      </c>
      <c r="K539" t="s">
        <v>74</v>
      </c>
      <c r="L539" t="s">
        <v>74</v>
      </c>
      <c r="M539" t="s">
        <v>77</v>
      </c>
      <c r="N539" t="s">
        <v>78</v>
      </c>
      <c r="O539" t="s">
        <v>74</v>
      </c>
      <c r="P539" t="s">
        <v>74</v>
      </c>
      <c r="Q539" t="s">
        <v>74</v>
      </c>
      <c r="R539" t="s">
        <v>74</v>
      </c>
      <c r="S539" t="s">
        <v>74</v>
      </c>
      <c r="T539" t="s">
        <v>74</v>
      </c>
      <c r="U539" t="s">
        <v>74</v>
      </c>
      <c r="V539" t="s">
        <v>74</v>
      </c>
      <c r="W539" t="s">
        <v>4587</v>
      </c>
      <c r="X539" t="s">
        <v>1541</v>
      </c>
      <c r="Y539" t="s">
        <v>4588</v>
      </c>
      <c r="Z539" t="s">
        <v>74</v>
      </c>
      <c r="AA539" t="s">
        <v>74</v>
      </c>
      <c r="AB539" t="s">
        <v>74</v>
      </c>
      <c r="AC539" t="s">
        <v>74</v>
      </c>
      <c r="AD539" t="s">
        <v>74</v>
      </c>
      <c r="AE539" t="s">
        <v>74</v>
      </c>
      <c r="AF539" t="s">
        <v>74</v>
      </c>
      <c r="AG539">
        <v>34</v>
      </c>
      <c r="AH539">
        <v>7</v>
      </c>
      <c r="AI539">
        <v>7</v>
      </c>
      <c r="AJ539">
        <v>0</v>
      </c>
      <c r="AK539">
        <v>1</v>
      </c>
      <c r="AL539" t="s">
        <v>523</v>
      </c>
      <c r="AM539" t="s">
        <v>460</v>
      </c>
      <c r="AN539" t="s">
        <v>524</v>
      </c>
      <c r="AO539" t="s">
        <v>4589</v>
      </c>
      <c r="AP539" t="s">
        <v>74</v>
      </c>
      <c r="AQ539" t="s">
        <v>74</v>
      </c>
      <c r="AR539" t="s">
        <v>4590</v>
      </c>
      <c r="AS539" t="s">
        <v>4591</v>
      </c>
      <c r="AT539" t="s">
        <v>4592</v>
      </c>
      <c r="AU539">
        <v>1989</v>
      </c>
      <c r="AV539">
        <v>7</v>
      </c>
      <c r="AW539">
        <v>2</v>
      </c>
      <c r="AX539" t="s">
        <v>74</v>
      </c>
      <c r="AY539" t="s">
        <v>74</v>
      </c>
      <c r="AZ539" t="s">
        <v>74</v>
      </c>
      <c r="BA539" t="s">
        <v>74</v>
      </c>
      <c r="BB539">
        <v>169</v>
      </c>
      <c r="BC539">
        <v>176</v>
      </c>
      <c r="BD539" t="s">
        <v>74</v>
      </c>
      <c r="BE539" t="s">
        <v>74</v>
      </c>
      <c r="BF539" t="s">
        <v>74</v>
      </c>
      <c r="BG539" t="s">
        <v>74</v>
      </c>
      <c r="BH539" t="s">
        <v>74</v>
      </c>
      <c r="BI539">
        <v>8</v>
      </c>
      <c r="BJ539" t="s">
        <v>4593</v>
      </c>
      <c r="BK539" t="s">
        <v>92</v>
      </c>
      <c r="BL539" t="s">
        <v>4594</v>
      </c>
      <c r="BM539" t="s">
        <v>4595</v>
      </c>
      <c r="BN539" t="s">
        <v>74</v>
      </c>
      <c r="BO539" t="s">
        <v>74</v>
      </c>
      <c r="BP539" t="s">
        <v>74</v>
      </c>
      <c r="BQ539" t="s">
        <v>74</v>
      </c>
      <c r="BR539" t="s">
        <v>95</v>
      </c>
      <c r="BS539" t="s">
        <v>4596</v>
      </c>
      <c r="BT539" t="str">
        <f>HYPERLINK("https%3A%2F%2Fwww.webofscience.com%2Fwos%2Fwoscc%2Ffull-record%2FWOS:A1989T846400009","View Full Record in Web of Science")</f>
        <v>View Full Record in Web of Science</v>
      </c>
    </row>
    <row r="540" spans="1:72" x14ac:dyDescent="0.15">
      <c r="A540" t="s">
        <v>72</v>
      </c>
      <c r="B540" t="s">
        <v>4597</v>
      </c>
      <c r="C540" t="s">
        <v>74</v>
      </c>
      <c r="D540" t="s">
        <v>74</v>
      </c>
      <c r="E540" t="s">
        <v>74</v>
      </c>
      <c r="F540" t="s">
        <v>4597</v>
      </c>
      <c r="G540" t="s">
        <v>74</v>
      </c>
      <c r="H540" t="s">
        <v>74</v>
      </c>
      <c r="I540" t="s">
        <v>3050</v>
      </c>
      <c r="J540" t="s">
        <v>3122</v>
      </c>
      <c r="K540" t="s">
        <v>74</v>
      </c>
      <c r="L540" t="s">
        <v>74</v>
      </c>
      <c r="M540" t="s">
        <v>77</v>
      </c>
      <c r="N540" t="s">
        <v>1473</v>
      </c>
      <c r="O540" t="s">
        <v>74</v>
      </c>
      <c r="P540" t="s">
        <v>74</v>
      </c>
      <c r="Q540" t="s">
        <v>74</v>
      </c>
      <c r="R540" t="s">
        <v>74</v>
      </c>
      <c r="S540" t="s">
        <v>74</v>
      </c>
      <c r="T540" t="s">
        <v>74</v>
      </c>
      <c r="U540" t="s">
        <v>74</v>
      </c>
      <c r="V540" t="s">
        <v>74</v>
      </c>
      <c r="W540" t="s">
        <v>74</v>
      </c>
      <c r="X540" t="s">
        <v>74</v>
      </c>
      <c r="Y540" t="s">
        <v>4598</v>
      </c>
      <c r="Z540" t="s">
        <v>74</v>
      </c>
      <c r="AA540" t="s">
        <v>74</v>
      </c>
      <c r="AB540" t="s">
        <v>74</v>
      </c>
      <c r="AC540" t="s">
        <v>74</v>
      </c>
      <c r="AD540" t="s">
        <v>74</v>
      </c>
      <c r="AE540" t="s">
        <v>74</v>
      </c>
      <c r="AF540" t="s">
        <v>74</v>
      </c>
      <c r="AG540">
        <v>1</v>
      </c>
      <c r="AH540">
        <v>0</v>
      </c>
      <c r="AI540">
        <v>0</v>
      </c>
      <c r="AJ540">
        <v>0</v>
      </c>
      <c r="AK540">
        <v>0</v>
      </c>
      <c r="AL540" t="s">
        <v>831</v>
      </c>
      <c r="AM540" t="s">
        <v>209</v>
      </c>
      <c r="AN540" t="s">
        <v>2594</v>
      </c>
      <c r="AO540" t="s">
        <v>3124</v>
      </c>
      <c r="AP540" t="s">
        <v>4599</v>
      </c>
      <c r="AQ540" t="s">
        <v>74</v>
      </c>
      <c r="AR540" t="s">
        <v>3125</v>
      </c>
      <c r="AS540" t="s">
        <v>3126</v>
      </c>
      <c r="AT540" t="s">
        <v>4592</v>
      </c>
      <c r="AU540">
        <v>1989</v>
      </c>
      <c r="AV540">
        <v>9</v>
      </c>
      <c r="AW540">
        <v>2</v>
      </c>
      <c r="AX540" t="s">
        <v>74</v>
      </c>
      <c r="AY540" t="s">
        <v>74</v>
      </c>
      <c r="AZ540" t="s">
        <v>74</v>
      </c>
      <c r="BA540" t="s">
        <v>74</v>
      </c>
      <c r="BB540">
        <v>142</v>
      </c>
      <c r="BC540">
        <v>142</v>
      </c>
      <c r="BD540" t="s">
        <v>74</v>
      </c>
      <c r="BE540" t="s">
        <v>74</v>
      </c>
      <c r="BF540" t="s">
        <v>74</v>
      </c>
      <c r="BG540" t="s">
        <v>74</v>
      </c>
      <c r="BH540" t="s">
        <v>74</v>
      </c>
      <c r="BI540">
        <v>1</v>
      </c>
      <c r="BJ540" t="s">
        <v>2560</v>
      </c>
      <c r="BK540" t="s">
        <v>1462</v>
      </c>
      <c r="BL540" t="s">
        <v>2560</v>
      </c>
      <c r="BM540" t="s">
        <v>4600</v>
      </c>
      <c r="BN540" t="s">
        <v>74</v>
      </c>
      <c r="BO540" t="s">
        <v>74</v>
      </c>
      <c r="BP540" t="s">
        <v>74</v>
      </c>
      <c r="BQ540" t="s">
        <v>74</v>
      </c>
      <c r="BR540" t="s">
        <v>95</v>
      </c>
      <c r="BS540" t="s">
        <v>4601</v>
      </c>
      <c r="BT540" t="str">
        <f>HYPERLINK("https%3A%2F%2Fwww.webofscience.com%2Fwos%2Fwoscc%2Ffull-record%2FWOS:A1989T947900016","View Full Record in Web of Science")</f>
        <v>View Full Record in Web of Science</v>
      </c>
    </row>
    <row r="541" spans="1:72" x14ac:dyDescent="0.15">
      <c r="A541" t="s">
        <v>72</v>
      </c>
      <c r="B541" t="s">
        <v>4602</v>
      </c>
      <c r="C541" t="s">
        <v>74</v>
      </c>
      <c r="D541" t="s">
        <v>74</v>
      </c>
      <c r="E541" t="s">
        <v>74</v>
      </c>
      <c r="F541" t="s">
        <v>4602</v>
      </c>
      <c r="G541" t="s">
        <v>74</v>
      </c>
      <c r="H541" t="s">
        <v>74</v>
      </c>
      <c r="I541" t="s">
        <v>4603</v>
      </c>
      <c r="J541" t="s">
        <v>4604</v>
      </c>
      <c r="K541" t="s">
        <v>74</v>
      </c>
      <c r="L541" t="s">
        <v>74</v>
      </c>
      <c r="M541" t="s">
        <v>77</v>
      </c>
      <c r="N541" t="s">
        <v>78</v>
      </c>
      <c r="O541" t="s">
        <v>74</v>
      </c>
      <c r="P541" t="s">
        <v>74</v>
      </c>
      <c r="Q541" t="s">
        <v>74</v>
      </c>
      <c r="R541" t="s">
        <v>74</v>
      </c>
      <c r="S541" t="s">
        <v>74</v>
      </c>
      <c r="T541" t="s">
        <v>74</v>
      </c>
      <c r="U541" t="s">
        <v>74</v>
      </c>
      <c r="V541" t="s">
        <v>74</v>
      </c>
      <c r="W541" t="s">
        <v>74</v>
      </c>
      <c r="X541" t="s">
        <v>74</v>
      </c>
      <c r="Y541" t="s">
        <v>4605</v>
      </c>
      <c r="Z541" t="s">
        <v>74</v>
      </c>
      <c r="AA541" t="s">
        <v>74</v>
      </c>
      <c r="AB541" t="s">
        <v>74</v>
      </c>
      <c r="AC541" t="s">
        <v>74</v>
      </c>
      <c r="AD541" t="s">
        <v>74</v>
      </c>
      <c r="AE541" t="s">
        <v>74</v>
      </c>
      <c r="AF541" t="s">
        <v>74</v>
      </c>
      <c r="AG541">
        <v>55</v>
      </c>
      <c r="AH541">
        <v>5</v>
      </c>
      <c r="AI541">
        <v>5</v>
      </c>
      <c r="AJ541">
        <v>0</v>
      </c>
      <c r="AK541">
        <v>1</v>
      </c>
      <c r="AL541" t="s">
        <v>4606</v>
      </c>
      <c r="AM541" t="s">
        <v>1963</v>
      </c>
      <c r="AN541" t="s">
        <v>4607</v>
      </c>
      <c r="AO541" t="s">
        <v>4608</v>
      </c>
      <c r="AP541" t="s">
        <v>74</v>
      </c>
      <c r="AQ541" t="s">
        <v>74</v>
      </c>
      <c r="AR541" t="s">
        <v>4609</v>
      </c>
      <c r="AS541" t="s">
        <v>4610</v>
      </c>
      <c r="AT541" t="s">
        <v>4592</v>
      </c>
      <c r="AU541">
        <v>1989</v>
      </c>
      <c r="AV541">
        <v>115</v>
      </c>
      <c r="AW541">
        <v>2</v>
      </c>
      <c r="AX541" t="s">
        <v>74</v>
      </c>
      <c r="AY541" t="s">
        <v>74</v>
      </c>
      <c r="AZ541" t="s">
        <v>74</v>
      </c>
      <c r="BA541" t="s">
        <v>74</v>
      </c>
      <c r="BB541">
        <v>245</v>
      </c>
      <c r="BC541">
        <v>255</v>
      </c>
      <c r="BD541" t="s">
        <v>74</v>
      </c>
      <c r="BE541" t="s">
        <v>74</v>
      </c>
      <c r="BF541" t="s">
        <v>74</v>
      </c>
      <c r="BG541" t="s">
        <v>74</v>
      </c>
      <c r="BH541" t="s">
        <v>74</v>
      </c>
      <c r="BI541">
        <v>11</v>
      </c>
      <c r="BJ541" t="s">
        <v>4611</v>
      </c>
      <c r="BK541" t="s">
        <v>92</v>
      </c>
      <c r="BL541" t="s">
        <v>481</v>
      </c>
      <c r="BM541" t="s">
        <v>4612</v>
      </c>
      <c r="BN541" t="s">
        <v>74</v>
      </c>
      <c r="BO541" t="s">
        <v>74</v>
      </c>
      <c r="BP541" t="s">
        <v>74</v>
      </c>
      <c r="BQ541" t="s">
        <v>74</v>
      </c>
      <c r="BR541" t="s">
        <v>95</v>
      </c>
      <c r="BS541" t="s">
        <v>4613</v>
      </c>
      <c r="BT541" t="str">
        <f>HYPERLINK("https%3A%2F%2Fwww.webofscience.com%2Fwos%2Fwoscc%2Ffull-record%2FWOS:A1989U682400005","View Full Record in Web of Science")</f>
        <v>View Full Record in Web of Science</v>
      </c>
    </row>
    <row r="542" spans="1:72" x14ac:dyDescent="0.15">
      <c r="A542" t="s">
        <v>72</v>
      </c>
      <c r="B542" t="s">
        <v>4614</v>
      </c>
      <c r="C542" t="s">
        <v>74</v>
      </c>
      <c r="D542" t="s">
        <v>74</v>
      </c>
      <c r="E542" t="s">
        <v>74</v>
      </c>
      <c r="F542" t="s">
        <v>4614</v>
      </c>
      <c r="G542" t="s">
        <v>74</v>
      </c>
      <c r="H542" t="s">
        <v>74</v>
      </c>
      <c r="I542" t="s">
        <v>4615</v>
      </c>
      <c r="J542" t="s">
        <v>4616</v>
      </c>
      <c r="K542" t="s">
        <v>74</v>
      </c>
      <c r="L542" t="s">
        <v>74</v>
      </c>
      <c r="M542" t="s">
        <v>77</v>
      </c>
      <c r="N542" t="s">
        <v>1473</v>
      </c>
      <c r="O542" t="s">
        <v>74</v>
      </c>
      <c r="P542" t="s">
        <v>74</v>
      </c>
      <c r="Q542" t="s">
        <v>74</v>
      </c>
      <c r="R542" t="s">
        <v>74</v>
      </c>
      <c r="S542" t="s">
        <v>74</v>
      </c>
      <c r="T542" t="s">
        <v>74</v>
      </c>
      <c r="U542" t="s">
        <v>74</v>
      </c>
      <c r="V542" t="s">
        <v>74</v>
      </c>
      <c r="W542" t="s">
        <v>74</v>
      </c>
      <c r="X542" t="s">
        <v>74</v>
      </c>
      <c r="Y542" t="s">
        <v>4617</v>
      </c>
      <c r="Z542" t="s">
        <v>74</v>
      </c>
      <c r="AA542" t="s">
        <v>74</v>
      </c>
      <c r="AB542" t="s">
        <v>74</v>
      </c>
      <c r="AC542" t="s">
        <v>74</v>
      </c>
      <c r="AD542" t="s">
        <v>74</v>
      </c>
      <c r="AE542" t="s">
        <v>74</v>
      </c>
      <c r="AF542" t="s">
        <v>74</v>
      </c>
      <c r="AG542">
        <v>1</v>
      </c>
      <c r="AH542">
        <v>0</v>
      </c>
      <c r="AI542">
        <v>0</v>
      </c>
      <c r="AJ542">
        <v>0</v>
      </c>
      <c r="AK542">
        <v>0</v>
      </c>
      <c r="AL542" t="s">
        <v>4618</v>
      </c>
      <c r="AM542" t="s">
        <v>4619</v>
      </c>
      <c r="AN542" t="s">
        <v>4620</v>
      </c>
      <c r="AO542" t="s">
        <v>4621</v>
      </c>
      <c r="AP542" t="s">
        <v>74</v>
      </c>
      <c r="AQ542" t="s">
        <v>74</v>
      </c>
      <c r="AR542" t="s">
        <v>4622</v>
      </c>
      <c r="AS542" t="s">
        <v>4623</v>
      </c>
      <c r="AT542" t="s">
        <v>4592</v>
      </c>
      <c r="AU542">
        <v>1989</v>
      </c>
      <c r="AV542">
        <v>41</v>
      </c>
      <c r="AW542">
        <v>1</v>
      </c>
      <c r="AX542" t="s">
        <v>74</v>
      </c>
      <c r="AY542" t="s">
        <v>74</v>
      </c>
      <c r="AZ542" t="s">
        <v>74</v>
      </c>
      <c r="BA542" t="s">
        <v>74</v>
      </c>
      <c r="BB542">
        <v>108</v>
      </c>
      <c r="BC542">
        <v>108</v>
      </c>
      <c r="BD542" t="s">
        <v>74</v>
      </c>
      <c r="BE542" t="s">
        <v>74</v>
      </c>
      <c r="BF542" t="s">
        <v>74</v>
      </c>
      <c r="BG542" t="s">
        <v>74</v>
      </c>
      <c r="BH542" t="s">
        <v>74</v>
      </c>
      <c r="BI542">
        <v>1</v>
      </c>
      <c r="BJ542" t="s">
        <v>4624</v>
      </c>
      <c r="BK542" t="s">
        <v>1462</v>
      </c>
      <c r="BL542" t="s">
        <v>2268</v>
      </c>
      <c r="BM542" t="s">
        <v>4625</v>
      </c>
      <c r="BN542" t="s">
        <v>74</v>
      </c>
      <c r="BO542" t="s">
        <v>74</v>
      </c>
      <c r="BP542" t="s">
        <v>74</v>
      </c>
      <c r="BQ542" t="s">
        <v>74</v>
      </c>
      <c r="BR542" t="s">
        <v>95</v>
      </c>
      <c r="BS542" t="s">
        <v>4626</v>
      </c>
      <c r="BT542" t="str">
        <f>HYPERLINK("https%3A%2F%2Fwww.webofscience.com%2Fwos%2Fwoscc%2Ffull-record%2FWOS:A1989AH84800044","View Full Record in Web of Science")</f>
        <v>View Full Record in Web of Science</v>
      </c>
    </row>
    <row r="543" spans="1:72" x14ac:dyDescent="0.15">
      <c r="A543" t="s">
        <v>72</v>
      </c>
      <c r="B543" t="s">
        <v>4627</v>
      </c>
      <c r="C543" t="s">
        <v>74</v>
      </c>
      <c r="D543" t="s">
        <v>74</v>
      </c>
      <c r="E543" t="s">
        <v>74</v>
      </c>
      <c r="F543" t="s">
        <v>4627</v>
      </c>
      <c r="G543" t="s">
        <v>74</v>
      </c>
      <c r="H543" t="s">
        <v>74</v>
      </c>
      <c r="I543" t="s">
        <v>4628</v>
      </c>
      <c r="J543" t="s">
        <v>1425</v>
      </c>
      <c r="K543" t="s">
        <v>74</v>
      </c>
      <c r="L543" t="s">
        <v>74</v>
      </c>
      <c r="M543" t="s">
        <v>77</v>
      </c>
      <c r="N543" t="s">
        <v>78</v>
      </c>
      <c r="O543" t="s">
        <v>74</v>
      </c>
      <c r="P543" t="s">
        <v>74</v>
      </c>
      <c r="Q543" t="s">
        <v>74</v>
      </c>
      <c r="R543" t="s">
        <v>74</v>
      </c>
      <c r="S543" t="s">
        <v>74</v>
      </c>
      <c r="T543" t="s">
        <v>74</v>
      </c>
      <c r="U543" t="s">
        <v>74</v>
      </c>
      <c r="V543" t="s">
        <v>74</v>
      </c>
      <c r="W543" t="s">
        <v>74</v>
      </c>
      <c r="X543" t="s">
        <v>74</v>
      </c>
      <c r="Y543" t="s">
        <v>4629</v>
      </c>
      <c r="Z543" t="s">
        <v>74</v>
      </c>
      <c r="AA543" t="s">
        <v>74</v>
      </c>
      <c r="AB543" t="s">
        <v>74</v>
      </c>
      <c r="AC543" t="s">
        <v>74</v>
      </c>
      <c r="AD543" t="s">
        <v>74</v>
      </c>
      <c r="AE543" t="s">
        <v>74</v>
      </c>
      <c r="AF543" t="s">
        <v>74</v>
      </c>
      <c r="AG543">
        <v>32</v>
      </c>
      <c r="AH543">
        <v>36</v>
      </c>
      <c r="AI543">
        <v>37</v>
      </c>
      <c r="AJ543">
        <v>0</v>
      </c>
      <c r="AK543">
        <v>7</v>
      </c>
      <c r="AL543" t="s">
        <v>3226</v>
      </c>
      <c r="AM543" t="s">
        <v>959</v>
      </c>
      <c r="AN543" t="s">
        <v>3227</v>
      </c>
      <c r="AO543" t="s">
        <v>1432</v>
      </c>
      <c r="AP543" t="s">
        <v>4630</v>
      </c>
      <c r="AQ543" t="s">
        <v>74</v>
      </c>
      <c r="AR543" t="s">
        <v>1425</v>
      </c>
      <c r="AS543" t="s">
        <v>1433</v>
      </c>
      <c r="AT543" t="s">
        <v>4592</v>
      </c>
      <c r="AU543">
        <v>1989</v>
      </c>
      <c r="AV543">
        <v>131</v>
      </c>
      <c r="AW543">
        <v>2</v>
      </c>
      <c r="AX543" t="s">
        <v>74</v>
      </c>
      <c r="AY543" t="s">
        <v>74</v>
      </c>
      <c r="AZ543" t="s">
        <v>74</v>
      </c>
      <c r="BA543" t="s">
        <v>74</v>
      </c>
      <c r="BB543">
        <v>183</v>
      </c>
      <c r="BC543">
        <v>195</v>
      </c>
      <c r="BD543" t="s">
        <v>74</v>
      </c>
      <c r="BE543" t="s">
        <v>4631</v>
      </c>
      <c r="BF543" t="str">
        <f>HYPERLINK("http://dx.doi.org/10.1111/j.1474-919X.1989.tb02761.x","http://dx.doi.org/10.1111/j.1474-919X.1989.tb02761.x")</f>
        <v>http://dx.doi.org/10.1111/j.1474-919X.1989.tb02761.x</v>
      </c>
      <c r="BG543" t="s">
        <v>74</v>
      </c>
      <c r="BH543" t="s">
        <v>74</v>
      </c>
      <c r="BI543">
        <v>13</v>
      </c>
      <c r="BJ543" t="s">
        <v>1435</v>
      </c>
      <c r="BK543" t="s">
        <v>92</v>
      </c>
      <c r="BL543" t="s">
        <v>423</v>
      </c>
      <c r="BM543" t="s">
        <v>4632</v>
      </c>
      <c r="BN543" t="s">
        <v>74</v>
      </c>
      <c r="BO543" t="s">
        <v>74</v>
      </c>
      <c r="BP543" t="s">
        <v>74</v>
      </c>
      <c r="BQ543" t="s">
        <v>74</v>
      </c>
      <c r="BR543" t="s">
        <v>95</v>
      </c>
      <c r="BS543" t="s">
        <v>4633</v>
      </c>
      <c r="BT543" t="str">
        <f>HYPERLINK("https%3A%2F%2Fwww.webofscience.com%2Fwos%2Fwoscc%2Ffull-record%2FWOS:A1989U319000002","View Full Record in Web of Science")</f>
        <v>View Full Record in Web of Science</v>
      </c>
    </row>
    <row r="544" spans="1:72" x14ac:dyDescent="0.15">
      <c r="A544" t="s">
        <v>72</v>
      </c>
      <c r="B544" t="s">
        <v>4634</v>
      </c>
      <c r="C544" t="s">
        <v>74</v>
      </c>
      <c r="D544" t="s">
        <v>74</v>
      </c>
      <c r="E544" t="s">
        <v>74</v>
      </c>
      <c r="F544" t="s">
        <v>4634</v>
      </c>
      <c r="G544" t="s">
        <v>74</v>
      </c>
      <c r="H544" t="s">
        <v>74</v>
      </c>
      <c r="I544" t="s">
        <v>4635</v>
      </c>
      <c r="J544" t="s">
        <v>4636</v>
      </c>
      <c r="K544" t="s">
        <v>74</v>
      </c>
      <c r="L544" t="s">
        <v>74</v>
      </c>
      <c r="M544" t="s">
        <v>77</v>
      </c>
      <c r="N544" t="s">
        <v>78</v>
      </c>
      <c r="O544" t="s">
        <v>74</v>
      </c>
      <c r="P544" t="s">
        <v>74</v>
      </c>
      <c r="Q544" t="s">
        <v>74</v>
      </c>
      <c r="R544" t="s">
        <v>74</v>
      </c>
      <c r="S544" t="s">
        <v>74</v>
      </c>
      <c r="T544" t="s">
        <v>74</v>
      </c>
      <c r="U544" t="s">
        <v>74</v>
      </c>
      <c r="V544" t="s">
        <v>74</v>
      </c>
      <c r="W544" t="s">
        <v>74</v>
      </c>
      <c r="X544" t="s">
        <v>74</v>
      </c>
      <c r="Y544" t="s">
        <v>4637</v>
      </c>
      <c r="Z544" t="s">
        <v>74</v>
      </c>
      <c r="AA544" t="s">
        <v>74</v>
      </c>
      <c r="AB544" t="s">
        <v>74</v>
      </c>
      <c r="AC544" t="s">
        <v>74</v>
      </c>
      <c r="AD544" t="s">
        <v>74</v>
      </c>
      <c r="AE544" t="s">
        <v>74</v>
      </c>
      <c r="AF544" t="s">
        <v>74</v>
      </c>
      <c r="AG544">
        <v>6</v>
      </c>
      <c r="AH544">
        <v>18</v>
      </c>
      <c r="AI544">
        <v>18</v>
      </c>
      <c r="AJ544">
        <v>0</v>
      </c>
      <c r="AK544">
        <v>0</v>
      </c>
      <c r="AL544" t="s">
        <v>1913</v>
      </c>
      <c r="AM544" t="s">
        <v>1914</v>
      </c>
      <c r="AN544" t="s">
        <v>1915</v>
      </c>
      <c r="AO544" t="s">
        <v>4638</v>
      </c>
      <c r="AP544" t="s">
        <v>74</v>
      </c>
      <c r="AQ544" t="s">
        <v>74</v>
      </c>
      <c r="AR544" t="s">
        <v>4639</v>
      </c>
      <c r="AS544" t="s">
        <v>4640</v>
      </c>
      <c r="AT544" t="s">
        <v>4641</v>
      </c>
      <c r="AU544">
        <v>1989</v>
      </c>
      <c r="AV544">
        <v>10</v>
      </c>
      <c r="AW544" t="s">
        <v>4642</v>
      </c>
      <c r="AX544" t="s">
        <v>74</v>
      </c>
      <c r="AY544" t="s">
        <v>74</v>
      </c>
      <c r="AZ544" t="s">
        <v>74</v>
      </c>
      <c r="BA544" t="s">
        <v>74</v>
      </c>
      <c r="BB544">
        <v>645</v>
      </c>
      <c r="BC544">
        <v>651</v>
      </c>
      <c r="BD544" t="s">
        <v>74</v>
      </c>
      <c r="BE544" t="s">
        <v>4643</v>
      </c>
      <c r="BF544" t="str">
        <f>HYPERLINK("http://dx.doi.org/10.1080/01431168908903905","http://dx.doi.org/10.1080/01431168908903905")</f>
        <v>http://dx.doi.org/10.1080/01431168908903905</v>
      </c>
      <c r="BG544" t="s">
        <v>74</v>
      </c>
      <c r="BH544" t="s">
        <v>74</v>
      </c>
      <c r="BI544">
        <v>7</v>
      </c>
      <c r="BJ544" t="s">
        <v>4644</v>
      </c>
      <c r="BK544" t="s">
        <v>92</v>
      </c>
      <c r="BL544" t="s">
        <v>4644</v>
      </c>
      <c r="BM544" t="s">
        <v>4645</v>
      </c>
      <c r="BN544" t="s">
        <v>74</v>
      </c>
      <c r="BO544" t="s">
        <v>74</v>
      </c>
      <c r="BP544" t="s">
        <v>74</v>
      </c>
      <c r="BQ544" t="s">
        <v>74</v>
      </c>
      <c r="BR544" t="s">
        <v>95</v>
      </c>
      <c r="BS544" t="s">
        <v>4646</v>
      </c>
      <c r="BT544" t="str">
        <f>HYPERLINK("https%3A%2F%2Fwww.webofscience.com%2Fwos%2Fwoscc%2Ffull-record%2FWOS:A1989U609700008","View Full Record in Web of Science")</f>
        <v>View Full Record in Web of Science</v>
      </c>
    </row>
    <row r="545" spans="1:72" x14ac:dyDescent="0.15">
      <c r="A545" t="s">
        <v>72</v>
      </c>
      <c r="B545" t="s">
        <v>4647</v>
      </c>
      <c r="C545" t="s">
        <v>74</v>
      </c>
      <c r="D545" t="s">
        <v>74</v>
      </c>
      <c r="E545" t="s">
        <v>74</v>
      </c>
      <c r="F545" t="s">
        <v>4647</v>
      </c>
      <c r="G545" t="s">
        <v>74</v>
      </c>
      <c r="H545" t="s">
        <v>74</v>
      </c>
      <c r="I545" t="s">
        <v>4648</v>
      </c>
      <c r="J545" t="s">
        <v>4636</v>
      </c>
      <c r="K545" t="s">
        <v>74</v>
      </c>
      <c r="L545" t="s">
        <v>74</v>
      </c>
      <c r="M545" t="s">
        <v>77</v>
      </c>
      <c r="N545" t="s">
        <v>78</v>
      </c>
      <c r="O545" t="s">
        <v>74</v>
      </c>
      <c r="P545" t="s">
        <v>74</v>
      </c>
      <c r="Q545" t="s">
        <v>74</v>
      </c>
      <c r="R545" t="s">
        <v>74</v>
      </c>
      <c r="S545" t="s">
        <v>74</v>
      </c>
      <c r="T545" t="s">
        <v>74</v>
      </c>
      <c r="U545" t="s">
        <v>74</v>
      </c>
      <c r="V545" t="s">
        <v>74</v>
      </c>
      <c r="W545" t="s">
        <v>74</v>
      </c>
      <c r="X545" t="s">
        <v>74</v>
      </c>
      <c r="Y545" t="s">
        <v>4649</v>
      </c>
      <c r="Z545" t="s">
        <v>74</v>
      </c>
      <c r="AA545" t="s">
        <v>74</v>
      </c>
      <c r="AB545" t="s">
        <v>4650</v>
      </c>
      <c r="AC545" t="s">
        <v>74</v>
      </c>
      <c r="AD545" t="s">
        <v>74</v>
      </c>
      <c r="AE545" t="s">
        <v>74</v>
      </c>
      <c r="AF545" t="s">
        <v>74</v>
      </c>
      <c r="AG545">
        <v>6</v>
      </c>
      <c r="AH545">
        <v>13</v>
      </c>
      <c r="AI545">
        <v>13</v>
      </c>
      <c r="AJ545">
        <v>0</v>
      </c>
      <c r="AK545">
        <v>1</v>
      </c>
      <c r="AL545" t="s">
        <v>1913</v>
      </c>
      <c r="AM545" t="s">
        <v>361</v>
      </c>
      <c r="AN545" t="s">
        <v>3145</v>
      </c>
      <c r="AO545" t="s">
        <v>4638</v>
      </c>
      <c r="AP545" t="s">
        <v>74</v>
      </c>
      <c r="AQ545" t="s">
        <v>74</v>
      </c>
      <c r="AR545" t="s">
        <v>4639</v>
      </c>
      <c r="AS545" t="s">
        <v>4640</v>
      </c>
      <c r="AT545" t="s">
        <v>4641</v>
      </c>
      <c r="AU545">
        <v>1989</v>
      </c>
      <c r="AV545">
        <v>10</v>
      </c>
      <c r="AW545" t="s">
        <v>4642</v>
      </c>
      <c r="AX545" t="s">
        <v>74</v>
      </c>
      <c r="AY545" t="s">
        <v>74</v>
      </c>
      <c r="AZ545" t="s">
        <v>74</v>
      </c>
      <c r="BA545" t="s">
        <v>74</v>
      </c>
      <c r="BB545">
        <v>695</v>
      </c>
      <c r="BC545">
        <v>703</v>
      </c>
      <c r="BD545" t="s">
        <v>74</v>
      </c>
      <c r="BE545" t="s">
        <v>4651</v>
      </c>
      <c r="BF545" t="str">
        <f>HYPERLINK("http://dx.doi.org/10.1080/01431168908903911","http://dx.doi.org/10.1080/01431168908903911")</f>
        <v>http://dx.doi.org/10.1080/01431168908903911</v>
      </c>
      <c r="BG545" t="s">
        <v>74</v>
      </c>
      <c r="BH545" t="s">
        <v>74</v>
      </c>
      <c r="BI545">
        <v>9</v>
      </c>
      <c r="BJ545" t="s">
        <v>4644</v>
      </c>
      <c r="BK545" t="s">
        <v>92</v>
      </c>
      <c r="BL545" t="s">
        <v>4644</v>
      </c>
      <c r="BM545" t="s">
        <v>4645</v>
      </c>
      <c r="BN545" t="s">
        <v>74</v>
      </c>
      <c r="BO545" t="s">
        <v>74</v>
      </c>
      <c r="BP545" t="s">
        <v>74</v>
      </c>
      <c r="BQ545" t="s">
        <v>74</v>
      </c>
      <c r="BR545" t="s">
        <v>95</v>
      </c>
      <c r="BS545" t="s">
        <v>4652</v>
      </c>
      <c r="BT545" t="str">
        <f>HYPERLINK("https%3A%2F%2Fwww.webofscience.com%2Fwos%2Fwoscc%2Ffull-record%2FWOS:A1989U609700014","View Full Record in Web of Science")</f>
        <v>View Full Record in Web of Science</v>
      </c>
    </row>
    <row r="546" spans="1:72" x14ac:dyDescent="0.15">
      <c r="A546" t="s">
        <v>72</v>
      </c>
      <c r="B546" t="s">
        <v>4653</v>
      </c>
      <c r="C546" t="s">
        <v>74</v>
      </c>
      <c r="D546" t="s">
        <v>74</v>
      </c>
      <c r="E546" t="s">
        <v>74</v>
      </c>
      <c r="F546" t="s">
        <v>4653</v>
      </c>
      <c r="G546" t="s">
        <v>74</v>
      </c>
      <c r="H546" t="s">
        <v>74</v>
      </c>
      <c r="I546" t="s">
        <v>4654</v>
      </c>
      <c r="J546" t="s">
        <v>2977</v>
      </c>
      <c r="K546" t="s">
        <v>74</v>
      </c>
      <c r="L546" t="s">
        <v>74</v>
      </c>
      <c r="M546" t="s">
        <v>77</v>
      </c>
      <c r="N546" t="s">
        <v>78</v>
      </c>
      <c r="O546" t="s">
        <v>74</v>
      </c>
      <c r="P546" t="s">
        <v>74</v>
      </c>
      <c r="Q546" t="s">
        <v>74</v>
      </c>
      <c r="R546" t="s">
        <v>74</v>
      </c>
      <c r="S546" t="s">
        <v>74</v>
      </c>
      <c r="T546" t="s">
        <v>74</v>
      </c>
      <c r="U546" t="s">
        <v>74</v>
      </c>
      <c r="V546" t="s">
        <v>74</v>
      </c>
      <c r="W546" t="s">
        <v>4655</v>
      </c>
      <c r="X546" t="s">
        <v>4656</v>
      </c>
      <c r="Y546" t="s">
        <v>4657</v>
      </c>
      <c r="Z546" t="s">
        <v>74</v>
      </c>
      <c r="AA546" t="s">
        <v>74</v>
      </c>
      <c r="AB546" t="s">
        <v>4658</v>
      </c>
      <c r="AC546" t="s">
        <v>74</v>
      </c>
      <c r="AD546" t="s">
        <v>74</v>
      </c>
      <c r="AE546" t="s">
        <v>74</v>
      </c>
      <c r="AF546" t="s">
        <v>74</v>
      </c>
      <c r="AG546">
        <v>52</v>
      </c>
      <c r="AH546">
        <v>23</v>
      </c>
      <c r="AI546">
        <v>23</v>
      </c>
      <c r="AJ546">
        <v>0</v>
      </c>
      <c r="AK546">
        <v>0</v>
      </c>
      <c r="AL546" t="s">
        <v>511</v>
      </c>
      <c r="AM546" t="s">
        <v>209</v>
      </c>
      <c r="AN546" t="s">
        <v>512</v>
      </c>
      <c r="AO546" t="s">
        <v>2981</v>
      </c>
      <c r="AP546" t="s">
        <v>74</v>
      </c>
      <c r="AQ546" t="s">
        <v>74</v>
      </c>
      <c r="AR546" t="s">
        <v>2982</v>
      </c>
      <c r="AS546" t="s">
        <v>2983</v>
      </c>
      <c r="AT546" t="s">
        <v>4592</v>
      </c>
      <c r="AU546">
        <v>1989</v>
      </c>
      <c r="AV546">
        <v>51</v>
      </c>
      <c r="AW546">
        <v>4</v>
      </c>
      <c r="AX546" t="s">
        <v>74</v>
      </c>
      <c r="AY546" t="s">
        <v>74</v>
      </c>
      <c r="AZ546" t="s">
        <v>74</v>
      </c>
      <c r="BA546" t="s">
        <v>74</v>
      </c>
      <c r="BB546">
        <v>249</v>
      </c>
      <c r="BC546">
        <v>258</v>
      </c>
      <c r="BD546" t="s">
        <v>74</v>
      </c>
      <c r="BE546" t="s">
        <v>4659</v>
      </c>
      <c r="BF546" t="str">
        <f>HYPERLINK("http://dx.doi.org/10.1016/0021-9169(89)90076-7","http://dx.doi.org/10.1016/0021-9169(89)90076-7")</f>
        <v>http://dx.doi.org/10.1016/0021-9169(89)90076-7</v>
      </c>
      <c r="BG546" t="s">
        <v>74</v>
      </c>
      <c r="BH546" t="s">
        <v>74</v>
      </c>
      <c r="BI546">
        <v>10</v>
      </c>
      <c r="BJ546" t="s">
        <v>330</v>
      </c>
      <c r="BK546" t="s">
        <v>92</v>
      </c>
      <c r="BL546" t="s">
        <v>330</v>
      </c>
      <c r="BM546" t="s">
        <v>4660</v>
      </c>
      <c r="BN546" t="s">
        <v>74</v>
      </c>
      <c r="BO546" t="s">
        <v>74</v>
      </c>
      <c r="BP546" t="s">
        <v>74</v>
      </c>
      <c r="BQ546" t="s">
        <v>74</v>
      </c>
      <c r="BR546" t="s">
        <v>95</v>
      </c>
      <c r="BS546" t="s">
        <v>4661</v>
      </c>
      <c r="BT546" t="str">
        <f>HYPERLINK("https%3A%2F%2Fwww.webofscience.com%2Fwos%2Fwoscc%2Ffull-record%2FWOS:A1989AD83500002","View Full Record in Web of Science")</f>
        <v>View Full Record in Web of Science</v>
      </c>
    </row>
    <row r="547" spans="1:72" x14ac:dyDescent="0.15">
      <c r="A547" t="s">
        <v>72</v>
      </c>
      <c r="B547" t="s">
        <v>4662</v>
      </c>
      <c r="C547" t="s">
        <v>74</v>
      </c>
      <c r="D547" t="s">
        <v>74</v>
      </c>
      <c r="E547" t="s">
        <v>74</v>
      </c>
      <c r="F547" t="s">
        <v>4662</v>
      </c>
      <c r="G547" t="s">
        <v>74</v>
      </c>
      <c r="H547" t="s">
        <v>74</v>
      </c>
      <c r="I547" t="s">
        <v>4663</v>
      </c>
      <c r="J547" t="s">
        <v>4019</v>
      </c>
      <c r="K547" t="s">
        <v>74</v>
      </c>
      <c r="L547" t="s">
        <v>74</v>
      </c>
      <c r="M547" t="s">
        <v>77</v>
      </c>
      <c r="N547" t="s">
        <v>78</v>
      </c>
      <c r="O547" t="s">
        <v>74</v>
      </c>
      <c r="P547" t="s">
        <v>74</v>
      </c>
      <c r="Q547" t="s">
        <v>74</v>
      </c>
      <c r="R547" t="s">
        <v>74</v>
      </c>
      <c r="S547" t="s">
        <v>74</v>
      </c>
      <c r="T547" t="s">
        <v>74</v>
      </c>
      <c r="U547" t="s">
        <v>74</v>
      </c>
      <c r="V547" t="s">
        <v>74</v>
      </c>
      <c r="W547" t="s">
        <v>4664</v>
      </c>
      <c r="X547" t="s">
        <v>4665</v>
      </c>
      <c r="Y547" t="s">
        <v>4666</v>
      </c>
      <c r="Z547" t="s">
        <v>74</v>
      </c>
      <c r="AA547" t="s">
        <v>4667</v>
      </c>
      <c r="AB547" t="s">
        <v>4668</v>
      </c>
      <c r="AC547" t="s">
        <v>74</v>
      </c>
      <c r="AD547" t="s">
        <v>74</v>
      </c>
      <c r="AE547" t="s">
        <v>74</v>
      </c>
      <c r="AF547" t="s">
        <v>74</v>
      </c>
      <c r="AG547">
        <v>30</v>
      </c>
      <c r="AH547">
        <v>1</v>
      </c>
      <c r="AI547">
        <v>1</v>
      </c>
      <c r="AJ547">
        <v>0</v>
      </c>
      <c r="AK547">
        <v>0</v>
      </c>
      <c r="AL547" t="s">
        <v>82</v>
      </c>
      <c r="AM547" t="s">
        <v>83</v>
      </c>
      <c r="AN547" t="s">
        <v>84</v>
      </c>
      <c r="AO547" t="s">
        <v>74</v>
      </c>
      <c r="AP547" t="s">
        <v>74</v>
      </c>
      <c r="AQ547" t="s">
        <v>74</v>
      </c>
      <c r="AR547" t="s">
        <v>4669</v>
      </c>
      <c r="AS547" t="s">
        <v>4026</v>
      </c>
      <c r="AT547" t="s">
        <v>4670</v>
      </c>
      <c r="AU547">
        <v>1989</v>
      </c>
      <c r="AV547">
        <v>94</v>
      </c>
      <c r="AW547" t="s">
        <v>4671</v>
      </c>
      <c r="AX547" t="s">
        <v>74</v>
      </c>
      <c r="AY547" t="s">
        <v>74</v>
      </c>
      <c r="AZ547" t="s">
        <v>74</v>
      </c>
      <c r="BA547" t="s">
        <v>74</v>
      </c>
      <c r="BB547">
        <v>3495</v>
      </c>
      <c r="BC547">
        <v>3503</v>
      </c>
      <c r="BD547" t="s">
        <v>74</v>
      </c>
      <c r="BE547" t="s">
        <v>4672</v>
      </c>
      <c r="BF547" t="str">
        <f>HYPERLINK("http://dx.doi.org/10.1029/JA094iA04p03495","http://dx.doi.org/10.1029/JA094iA04p03495")</f>
        <v>http://dx.doi.org/10.1029/JA094iA04p03495</v>
      </c>
      <c r="BG547" t="s">
        <v>74</v>
      </c>
      <c r="BH547" t="s">
        <v>74</v>
      </c>
      <c r="BI547">
        <v>9</v>
      </c>
      <c r="BJ547" t="s">
        <v>315</v>
      </c>
      <c r="BK547" t="s">
        <v>92</v>
      </c>
      <c r="BL547" t="s">
        <v>315</v>
      </c>
      <c r="BM547" t="s">
        <v>4673</v>
      </c>
      <c r="BN547" t="s">
        <v>74</v>
      </c>
      <c r="BO547" t="s">
        <v>74</v>
      </c>
      <c r="BP547" t="s">
        <v>74</v>
      </c>
      <c r="BQ547" t="s">
        <v>74</v>
      </c>
      <c r="BR547" t="s">
        <v>95</v>
      </c>
      <c r="BS547" t="s">
        <v>4674</v>
      </c>
      <c r="BT547" t="str">
        <f>HYPERLINK("https%3A%2F%2Fwww.webofscience.com%2Fwos%2Fwoscc%2Ffull-record%2FWOS:A1989U017800001","View Full Record in Web of Science")</f>
        <v>View Full Record in Web of Science</v>
      </c>
    </row>
    <row r="548" spans="1:72" x14ac:dyDescent="0.15">
      <c r="A548" t="s">
        <v>72</v>
      </c>
      <c r="B548" t="s">
        <v>2485</v>
      </c>
      <c r="C548" t="s">
        <v>74</v>
      </c>
      <c r="D548" t="s">
        <v>74</v>
      </c>
      <c r="E548" t="s">
        <v>74</v>
      </c>
      <c r="F548" t="s">
        <v>2485</v>
      </c>
      <c r="G548" t="s">
        <v>74</v>
      </c>
      <c r="H548" t="s">
        <v>74</v>
      </c>
      <c r="I548" t="s">
        <v>4675</v>
      </c>
      <c r="J548" t="s">
        <v>4676</v>
      </c>
      <c r="K548" t="s">
        <v>74</v>
      </c>
      <c r="L548" t="s">
        <v>74</v>
      </c>
      <c r="M548" t="s">
        <v>77</v>
      </c>
      <c r="N548" t="s">
        <v>110</v>
      </c>
      <c r="O548" t="s">
        <v>74</v>
      </c>
      <c r="P548" t="s">
        <v>74</v>
      </c>
      <c r="Q548" t="s">
        <v>74</v>
      </c>
      <c r="R548" t="s">
        <v>74</v>
      </c>
      <c r="S548" t="s">
        <v>74</v>
      </c>
      <c r="T548" t="s">
        <v>74</v>
      </c>
      <c r="U548" t="s">
        <v>74</v>
      </c>
      <c r="V548" t="s">
        <v>74</v>
      </c>
      <c r="W548" t="s">
        <v>74</v>
      </c>
      <c r="X548" t="s">
        <v>74</v>
      </c>
      <c r="Y548" t="s">
        <v>74</v>
      </c>
      <c r="Z548" t="s">
        <v>74</v>
      </c>
      <c r="AA548" t="s">
        <v>74</v>
      </c>
      <c r="AB548" t="s">
        <v>74</v>
      </c>
      <c r="AC548" t="s">
        <v>74</v>
      </c>
      <c r="AD548" t="s">
        <v>74</v>
      </c>
      <c r="AE548" t="s">
        <v>74</v>
      </c>
      <c r="AF548" t="s">
        <v>74</v>
      </c>
      <c r="AG548">
        <v>0</v>
      </c>
      <c r="AH548">
        <v>0</v>
      </c>
      <c r="AI548">
        <v>0</v>
      </c>
      <c r="AJ548">
        <v>0</v>
      </c>
      <c r="AK548">
        <v>0</v>
      </c>
      <c r="AL548" t="s">
        <v>511</v>
      </c>
      <c r="AM548" t="s">
        <v>209</v>
      </c>
      <c r="AN548" t="s">
        <v>892</v>
      </c>
      <c r="AO548" t="s">
        <v>4677</v>
      </c>
      <c r="AP548" t="s">
        <v>4678</v>
      </c>
      <c r="AQ548" t="s">
        <v>74</v>
      </c>
      <c r="AR548" t="s">
        <v>4679</v>
      </c>
      <c r="AS548" t="s">
        <v>4680</v>
      </c>
      <c r="AT548" t="s">
        <v>4592</v>
      </c>
      <c r="AU548">
        <v>1989</v>
      </c>
      <c r="AV548">
        <v>20</v>
      </c>
      <c r="AW548">
        <v>4</v>
      </c>
      <c r="AX548" t="s">
        <v>74</v>
      </c>
      <c r="AY548" t="s">
        <v>74</v>
      </c>
      <c r="AZ548" t="s">
        <v>74</v>
      </c>
      <c r="BA548" t="s">
        <v>74</v>
      </c>
      <c r="BB548">
        <v>152</v>
      </c>
      <c r="BC548">
        <v>152</v>
      </c>
      <c r="BD548" t="s">
        <v>74</v>
      </c>
      <c r="BE548" t="s">
        <v>74</v>
      </c>
      <c r="BF548" t="s">
        <v>74</v>
      </c>
      <c r="BG548" t="s">
        <v>74</v>
      </c>
      <c r="BH548" t="s">
        <v>74</v>
      </c>
      <c r="BI548">
        <v>1</v>
      </c>
      <c r="BJ548" t="s">
        <v>4681</v>
      </c>
      <c r="BK548" t="s">
        <v>92</v>
      </c>
      <c r="BL548" t="s">
        <v>1563</v>
      </c>
      <c r="BM548" t="s">
        <v>4682</v>
      </c>
      <c r="BN548" t="s">
        <v>74</v>
      </c>
      <c r="BO548" t="s">
        <v>74</v>
      </c>
      <c r="BP548" t="s">
        <v>74</v>
      </c>
      <c r="BQ548" t="s">
        <v>74</v>
      </c>
      <c r="BR548" t="s">
        <v>95</v>
      </c>
      <c r="BS548" t="s">
        <v>4683</v>
      </c>
      <c r="BT548" t="str">
        <f>HYPERLINK("https%3A%2F%2Fwww.webofscience.com%2Fwos%2Fwoscc%2Ffull-record%2FWOS:A1989U428500002","View Full Record in Web of Science")</f>
        <v>View Full Record in Web of Science</v>
      </c>
    </row>
    <row r="549" spans="1:72" x14ac:dyDescent="0.15">
      <c r="A549" t="s">
        <v>72</v>
      </c>
      <c r="B549" t="s">
        <v>4684</v>
      </c>
      <c r="C549" t="s">
        <v>74</v>
      </c>
      <c r="D549" t="s">
        <v>74</v>
      </c>
      <c r="E549" t="s">
        <v>74</v>
      </c>
      <c r="F549" t="s">
        <v>4684</v>
      </c>
      <c r="G549" t="s">
        <v>74</v>
      </c>
      <c r="H549" t="s">
        <v>74</v>
      </c>
      <c r="I549" t="s">
        <v>4685</v>
      </c>
      <c r="J549" t="s">
        <v>4686</v>
      </c>
      <c r="K549" t="s">
        <v>74</v>
      </c>
      <c r="L549" t="s">
        <v>74</v>
      </c>
      <c r="M549" t="s">
        <v>77</v>
      </c>
      <c r="N549" t="s">
        <v>78</v>
      </c>
      <c r="O549" t="s">
        <v>74</v>
      </c>
      <c r="P549" t="s">
        <v>74</v>
      </c>
      <c r="Q549" t="s">
        <v>74</v>
      </c>
      <c r="R549" t="s">
        <v>74</v>
      </c>
      <c r="S549" t="s">
        <v>74</v>
      </c>
      <c r="T549" t="s">
        <v>74</v>
      </c>
      <c r="U549" t="s">
        <v>74</v>
      </c>
      <c r="V549" t="s">
        <v>74</v>
      </c>
      <c r="W549" t="s">
        <v>74</v>
      </c>
      <c r="X549" t="s">
        <v>74</v>
      </c>
      <c r="Y549" t="s">
        <v>4687</v>
      </c>
      <c r="Z549" t="s">
        <v>74</v>
      </c>
      <c r="AA549" t="s">
        <v>74</v>
      </c>
      <c r="AB549" t="s">
        <v>74</v>
      </c>
      <c r="AC549" t="s">
        <v>74</v>
      </c>
      <c r="AD549" t="s">
        <v>74</v>
      </c>
      <c r="AE549" t="s">
        <v>74</v>
      </c>
      <c r="AF549" t="s">
        <v>74</v>
      </c>
      <c r="AG549">
        <v>8</v>
      </c>
      <c r="AH549">
        <v>52</v>
      </c>
      <c r="AI549">
        <v>54</v>
      </c>
      <c r="AJ549">
        <v>0</v>
      </c>
      <c r="AK549">
        <v>1</v>
      </c>
      <c r="AL549" t="s">
        <v>1006</v>
      </c>
      <c r="AM549" t="s">
        <v>1007</v>
      </c>
      <c r="AN549" t="s">
        <v>3294</v>
      </c>
      <c r="AO549" t="s">
        <v>4688</v>
      </c>
      <c r="AP549" t="s">
        <v>74</v>
      </c>
      <c r="AQ549" t="s">
        <v>74</v>
      </c>
      <c r="AR549" t="s">
        <v>4686</v>
      </c>
      <c r="AS549" t="s">
        <v>4689</v>
      </c>
      <c r="AT549" t="s">
        <v>4592</v>
      </c>
      <c r="AU549">
        <v>1989</v>
      </c>
      <c r="AV549">
        <v>106</v>
      </c>
      <c r="AW549">
        <v>1</v>
      </c>
      <c r="AX549" t="s">
        <v>74</v>
      </c>
      <c r="AY549" t="s">
        <v>74</v>
      </c>
      <c r="AZ549" t="s">
        <v>74</v>
      </c>
      <c r="BA549" t="s">
        <v>74</v>
      </c>
      <c r="BB549">
        <v>47</v>
      </c>
      <c r="BC549">
        <v>52</v>
      </c>
      <c r="BD549" t="s">
        <v>74</v>
      </c>
      <c r="BE549" t="s">
        <v>4690</v>
      </c>
      <c r="BF549" t="str">
        <f>HYPERLINK("http://dx.doi.org/10.1007/BF00436926","http://dx.doi.org/10.1007/BF00436926")</f>
        <v>http://dx.doi.org/10.1007/BF00436926</v>
      </c>
      <c r="BG549" t="s">
        <v>74</v>
      </c>
      <c r="BH549" t="s">
        <v>74</v>
      </c>
      <c r="BI549">
        <v>6</v>
      </c>
      <c r="BJ549" t="s">
        <v>3219</v>
      </c>
      <c r="BK549" t="s">
        <v>92</v>
      </c>
      <c r="BL549" t="s">
        <v>3219</v>
      </c>
      <c r="BM549" t="s">
        <v>4691</v>
      </c>
      <c r="BN549">
        <v>2770838</v>
      </c>
      <c r="BO549" t="s">
        <v>74</v>
      </c>
      <c r="BP549" t="s">
        <v>74</v>
      </c>
      <c r="BQ549" t="s">
        <v>74</v>
      </c>
      <c r="BR549" t="s">
        <v>95</v>
      </c>
      <c r="BS549" t="s">
        <v>4692</v>
      </c>
      <c r="BT549" t="str">
        <f>HYPERLINK("https%3A%2F%2Fwww.webofscience.com%2Fwos%2Fwoscc%2Ffull-record%2FWOS:A1989AC52400008","View Full Record in Web of Science")</f>
        <v>View Full Record in Web of Science</v>
      </c>
    </row>
    <row r="550" spans="1:72" x14ac:dyDescent="0.15">
      <c r="A550" t="s">
        <v>72</v>
      </c>
      <c r="B550" t="s">
        <v>4693</v>
      </c>
      <c r="C550" t="s">
        <v>74</v>
      </c>
      <c r="D550" t="s">
        <v>74</v>
      </c>
      <c r="E550" t="s">
        <v>74</v>
      </c>
      <c r="F550" t="s">
        <v>4693</v>
      </c>
      <c r="G550" t="s">
        <v>74</v>
      </c>
      <c r="H550" t="s">
        <v>74</v>
      </c>
      <c r="I550" t="s">
        <v>4694</v>
      </c>
      <c r="J550" t="s">
        <v>4695</v>
      </c>
      <c r="K550" t="s">
        <v>74</v>
      </c>
      <c r="L550" t="s">
        <v>74</v>
      </c>
      <c r="M550" t="s">
        <v>77</v>
      </c>
      <c r="N550" t="s">
        <v>78</v>
      </c>
      <c r="O550" t="s">
        <v>74</v>
      </c>
      <c r="P550" t="s">
        <v>74</v>
      </c>
      <c r="Q550" t="s">
        <v>74</v>
      </c>
      <c r="R550" t="s">
        <v>74</v>
      </c>
      <c r="S550" t="s">
        <v>74</v>
      </c>
      <c r="T550" t="s">
        <v>74</v>
      </c>
      <c r="U550" t="s">
        <v>74</v>
      </c>
      <c r="V550" t="s">
        <v>74</v>
      </c>
      <c r="W550" t="s">
        <v>74</v>
      </c>
      <c r="X550" t="s">
        <v>74</v>
      </c>
      <c r="Y550" t="s">
        <v>4696</v>
      </c>
      <c r="Z550" t="s">
        <v>74</v>
      </c>
      <c r="AA550" t="s">
        <v>74</v>
      </c>
      <c r="AB550" t="s">
        <v>74</v>
      </c>
      <c r="AC550" t="s">
        <v>74</v>
      </c>
      <c r="AD550" t="s">
        <v>74</v>
      </c>
      <c r="AE550" t="s">
        <v>74</v>
      </c>
      <c r="AF550" t="s">
        <v>74</v>
      </c>
      <c r="AG550">
        <v>41</v>
      </c>
      <c r="AH550">
        <v>23</v>
      </c>
      <c r="AI550">
        <v>23</v>
      </c>
      <c r="AJ550">
        <v>0</v>
      </c>
      <c r="AK550">
        <v>7</v>
      </c>
      <c r="AL550" t="s">
        <v>475</v>
      </c>
      <c r="AM550" t="s">
        <v>460</v>
      </c>
      <c r="AN550" t="s">
        <v>476</v>
      </c>
      <c r="AO550" t="s">
        <v>4697</v>
      </c>
      <c r="AP550" t="s">
        <v>74</v>
      </c>
      <c r="AQ550" t="s">
        <v>74</v>
      </c>
      <c r="AR550" t="s">
        <v>4698</v>
      </c>
      <c r="AS550" t="s">
        <v>4699</v>
      </c>
      <c r="AT550" t="s">
        <v>4592</v>
      </c>
      <c r="AU550">
        <v>1989</v>
      </c>
      <c r="AV550">
        <v>111</v>
      </c>
      <c r="AW550">
        <v>4</v>
      </c>
      <c r="AX550" t="s">
        <v>74</v>
      </c>
      <c r="AY550" t="s">
        <v>74</v>
      </c>
      <c r="AZ550" t="s">
        <v>74</v>
      </c>
      <c r="BA550" t="s">
        <v>74</v>
      </c>
      <c r="BB550">
        <v>673</v>
      </c>
      <c r="BC550">
        <v>682</v>
      </c>
      <c r="BD550" t="s">
        <v>74</v>
      </c>
      <c r="BE550" t="s">
        <v>4700</v>
      </c>
      <c r="BF550" t="str">
        <f>HYPERLINK("http://dx.doi.org/10.1111/j.1469-8137.1989.tb02362.x","http://dx.doi.org/10.1111/j.1469-8137.1989.tb02362.x")</f>
        <v>http://dx.doi.org/10.1111/j.1469-8137.1989.tb02362.x</v>
      </c>
      <c r="BG550" t="s">
        <v>74</v>
      </c>
      <c r="BH550" t="s">
        <v>74</v>
      </c>
      <c r="BI550">
        <v>10</v>
      </c>
      <c r="BJ550" t="s">
        <v>947</v>
      </c>
      <c r="BK550" t="s">
        <v>92</v>
      </c>
      <c r="BL550" t="s">
        <v>947</v>
      </c>
      <c r="BM550" t="s">
        <v>4701</v>
      </c>
      <c r="BN550">
        <v>33874065</v>
      </c>
      <c r="BO550" t="s">
        <v>261</v>
      </c>
      <c r="BP550" t="s">
        <v>74</v>
      </c>
      <c r="BQ550" t="s">
        <v>74</v>
      </c>
      <c r="BR550" t="s">
        <v>95</v>
      </c>
      <c r="BS550" t="s">
        <v>4702</v>
      </c>
      <c r="BT550" t="str">
        <f>HYPERLINK("https%3A%2F%2Fwww.webofscience.com%2Fwos%2Fwoscc%2Ffull-record%2FWOS:A1989U704600011","View Full Record in Web of Science")</f>
        <v>View Full Record in Web of Science</v>
      </c>
    </row>
    <row r="551" spans="1:72" x14ac:dyDescent="0.15">
      <c r="A551" t="s">
        <v>72</v>
      </c>
      <c r="B551" t="s">
        <v>4703</v>
      </c>
      <c r="C551" t="s">
        <v>74</v>
      </c>
      <c r="D551" t="s">
        <v>74</v>
      </c>
      <c r="E551" t="s">
        <v>74</v>
      </c>
      <c r="F551" t="s">
        <v>4703</v>
      </c>
      <c r="G551" t="s">
        <v>74</v>
      </c>
      <c r="H551" t="s">
        <v>74</v>
      </c>
      <c r="I551" t="s">
        <v>4704</v>
      </c>
      <c r="J551" t="s">
        <v>4705</v>
      </c>
      <c r="K551" t="s">
        <v>74</v>
      </c>
      <c r="L551" t="s">
        <v>74</v>
      </c>
      <c r="M551" t="s">
        <v>77</v>
      </c>
      <c r="N551" t="s">
        <v>78</v>
      </c>
      <c r="O551" t="s">
        <v>74</v>
      </c>
      <c r="P551" t="s">
        <v>74</v>
      </c>
      <c r="Q551" t="s">
        <v>74</v>
      </c>
      <c r="R551" t="s">
        <v>74</v>
      </c>
      <c r="S551" t="s">
        <v>74</v>
      </c>
      <c r="T551" t="s">
        <v>74</v>
      </c>
      <c r="U551" t="s">
        <v>74</v>
      </c>
      <c r="V551" t="s">
        <v>74</v>
      </c>
      <c r="W551" t="s">
        <v>4706</v>
      </c>
      <c r="X551" t="s">
        <v>4707</v>
      </c>
      <c r="Y551" t="s">
        <v>4708</v>
      </c>
      <c r="Z551" t="s">
        <v>74</v>
      </c>
      <c r="AA551" t="s">
        <v>4709</v>
      </c>
      <c r="AB551" t="s">
        <v>4710</v>
      </c>
      <c r="AC551" t="s">
        <v>74</v>
      </c>
      <c r="AD551" t="s">
        <v>74</v>
      </c>
      <c r="AE551" t="s">
        <v>74</v>
      </c>
      <c r="AF551" t="s">
        <v>74</v>
      </c>
      <c r="AG551">
        <v>20</v>
      </c>
      <c r="AH551">
        <v>0</v>
      </c>
      <c r="AI551">
        <v>0</v>
      </c>
      <c r="AJ551">
        <v>0</v>
      </c>
      <c r="AK551">
        <v>0</v>
      </c>
      <c r="AL551" t="s">
        <v>4711</v>
      </c>
      <c r="AM551" t="s">
        <v>580</v>
      </c>
      <c r="AN551" t="s">
        <v>4712</v>
      </c>
      <c r="AO551" t="s">
        <v>4713</v>
      </c>
      <c r="AP551" t="s">
        <v>74</v>
      </c>
      <c r="AQ551" t="s">
        <v>74</v>
      </c>
      <c r="AR551" t="s">
        <v>4714</v>
      </c>
      <c r="AS551" t="s">
        <v>4715</v>
      </c>
      <c r="AT551" t="s">
        <v>4592</v>
      </c>
      <c r="AU551">
        <v>1989</v>
      </c>
      <c r="AV551">
        <v>101</v>
      </c>
      <c r="AW551">
        <v>4</v>
      </c>
      <c r="AX551" t="s">
        <v>74</v>
      </c>
      <c r="AY551" t="s">
        <v>74</v>
      </c>
      <c r="AZ551" t="s">
        <v>74</v>
      </c>
      <c r="BA551" t="s">
        <v>74</v>
      </c>
      <c r="BB551">
        <v>659</v>
      </c>
      <c r="BC551">
        <v>668</v>
      </c>
      <c r="BD551" t="s">
        <v>74</v>
      </c>
      <c r="BE551" t="s">
        <v>4716</v>
      </c>
      <c r="BF551" t="str">
        <f>HYPERLINK("http://dx.doi.org/10.1007/BF02848088","http://dx.doi.org/10.1007/BF02848088")</f>
        <v>http://dx.doi.org/10.1007/BF02848088</v>
      </c>
      <c r="BG551" t="s">
        <v>74</v>
      </c>
      <c r="BH551" t="s">
        <v>74</v>
      </c>
      <c r="BI551">
        <v>10</v>
      </c>
      <c r="BJ551" t="s">
        <v>4717</v>
      </c>
      <c r="BK551" t="s">
        <v>92</v>
      </c>
      <c r="BL551" t="s">
        <v>4524</v>
      </c>
      <c r="BM551" t="s">
        <v>4718</v>
      </c>
      <c r="BN551" t="s">
        <v>74</v>
      </c>
      <c r="BO551" t="s">
        <v>74</v>
      </c>
      <c r="BP551" t="s">
        <v>74</v>
      </c>
      <c r="BQ551" t="s">
        <v>74</v>
      </c>
      <c r="BR551" t="s">
        <v>95</v>
      </c>
      <c r="BS551" t="s">
        <v>4719</v>
      </c>
      <c r="BT551" t="str">
        <f>HYPERLINK("https%3A%2F%2Fwww.webofscience.com%2Fwos%2Fwoscc%2Ffull-record%2FWOS:A1989U470500011","View Full Record in Web of Science")</f>
        <v>View Full Record in Web of Science</v>
      </c>
    </row>
    <row r="552" spans="1:72" x14ac:dyDescent="0.15">
      <c r="A552" t="s">
        <v>72</v>
      </c>
      <c r="B552" t="s">
        <v>2530</v>
      </c>
      <c r="C552" t="s">
        <v>74</v>
      </c>
      <c r="D552" t="s">
        <v>74</v>
      </c>
      <c r="E552" t="s">
        <v>74</v>
      </c>
      <c r="F552" t="s">
        <v>2530</v>
      </c>
      <c r="G552" t="s">
        <v>74</v>
      </c>
      <c r="H552" t="s">
        <v>74</v>
      </c>
      <c r="I552" t="s">
        <v>4720</v>
      </c>
      <c r="J552" t="s">
        <v>521</v>
      </c>
      <c r="K552" t="s">
        <v>74</v>
      </c>
      <c r="L552" t="s">
        <v>74</v>
      </c>
      <c r="M552" t="s">
        <v>77</v>
      </c>
      <c r="N552" t="s">
        <v>78</v>
      </c>
      <c r="O552" t="s">
        <v>74</v>
      </c>
      <c r="P552" t="s">
        <v>74</v>
      </c>
      <c r="Q552" t="s">
        <v>74</v>
      </c>
      <c r="R552" t="s">
        <v>74</v>
      </c>
      <c r="S552" t="s">
        <v>74</v>
      </c>
      <c r="T552" t="s">
        <v>74</v>
      </c>
      <c r="U552" t="s">
        <v>74</v>
      </c>
      <c r="V552" t="s">
        <v>74</v>
      </c>
      <c r="W552" t="s">
        <v>74</v>
      </c>
      <c r="X552" t="s">
        <v>74</v>
      </c>
      <c r="Y552" t="s">
        <v>3262</v>
      </c>
      <c r="Z552" t="s">
        <v>74</v>
      </c>
      <c r="AA552" t="s">
        <v>74</v>
      </c>
      <c r="AB552" t="s">
        <v>74</v>
      </c>
      <c r="AC552" t="s">
        <v>74</v>
      </c>
      <c r="AD552" t="s">
        <v>74</v>
      </c>
      <c r="AE552" t="s">
        <v>74</v>
      </c>
      <c r="AF552" t="s">
        <v>74</v>
      </c>
      <c r="AG552">
        <v>24</v>
      </c>
      <c r="AH552">
        <v>54</v>
      </c>
      <c r="AI552">
        <v>54</v>
      </c>
      <c r="AJ552">
        <v>0</v>
      </c>
      <c r="AK552">
        <v>2</v>
      </c>
      <c r="AL552" t="s">
        <v>523</v>
      </c>
      <c r="AM552" t="s">
        <v>460</v>
      </c>
      <c r="AN552" t="s">
        <v>524</v>
      </c>
      <c r="AO552" t="s">
        <v>525</v>
      </c>
      <c r="AP552" t="s">
        <v>74</v>
      </c>
      <c r="AQ552" t="s">
        <v>74</v>
      </c>
      <c r="AR552" t="s">
        <v>526</v>
      </c>
      <c r="AS552" t="s">
        <v>527</v>
      </c>
      <c r="AT552" t="s">
        <v>4592</v>
      </c>
      <c r="AU552">
        <v>1989</v>
      </c>
      <c r="AV552">
        <v>9</v>
      </c>
      <c r="AW552">
        <v>5</v>
      </c>
      <c r="AX552" t="s">
        <v>74</v>
      </c>
      <c r="AY552" t="s">
        <v>74</v>
      </c>
      <c r="AZ552" t="s">
        <v>74</v>
      </c>
      <c r="BA552" t="s">
        <v>74</v>
      </c>
      <c r="BB552">
        <v>287</v>
      </c>
      <c r="BC552">
        <v>294</v>
      </c>
      <c r="BD552" t="s">
        <v>74</v>
      </c>
      <c r="BE552" t="s">
        <v>4721</v>
      </c>
      <c r="BF552" t="str">
        <f>HYPERLINK("http://dx.doi.org/10.1007/BF00287425","http://dx.doi.org/10.1007/BF00287425")</f>
        <v>http://dx.doi.org/10.1007/BF00287425</v>
      </c>
      <c r="BG552" t="s">
        <v>74</v>
      </c>
      <c r="BH552" t="s">
        <v>74</v>
      </c>
      <c r="BI552">
        <v>8</v>
      </c>
      <c r="BJ552" t="s">
        <v>528</v>
      </c>
      <c r="BK552" t="s">
        <v>92</v>
      </c>
      <c r="BL552" t="s">
        <v>529</v>
      </c>
      <c r="BM552" t="s">
        <v>4722</v>
      </c>
      <c r="BN552" t="s">
        <v>74</v>
      </c>
      <c r="BO552" t="s">
        <v>74</v>
      </c>
      <c r="BP552" t="s">
        <v>74</v>
      </c>
      <c r="BQ552" t="s">
        <v>74</v>
      </c>
      <c r="BR552" t="s">
        <v>95</v>
      </c>
      <c r="BS552" t="s">
        <v>4723</v>
      </c>
      <c r="BT552" t="str">
        <f>HYPERLINK("https%3A%2F%2Fwww.webofscience.com%2Fwos%2Fwoscc%2Ffull-record%2FWOS:A1989U219700003","View Full Record in Web of Science")</f>
        <v>View Full Record in Web of Science</v>
      </c>
    </row>
    <row r="553" spans="1:72" x14ac:dyDescent="0.15">
      <c r="A553" t="s">
        <v>72</v>
      </c>
      <c r="B553" t="s">
        <v>4724</v>
      </c>
      <c r="C553" t="s">
        <v>74</v>
      </c>
      <c r="D553" t="s">
        <v>74</v>
      </c>
      <c r="E553" t="s">
        <v>74</v>
      </c>
      <c r="F553" t="s">
        <v>4724</v>
      </c>
      <c r="G553" t="s">
        <v>74</v>
      </c>
      <c r="H553" t="s">
        <v>74</v>
      </c>
      <c r="I553" t="s">
        <v>4725</v>
      </c>
      <c r="J553" t="s">
        <v>521</v>
      </c>
      <c r="K553" t="s">
        <v>74</v>
      </c>
      <c r="L553" t="s">
        <v>74</v>
      </c>
      <c r="M553" t="s">
        <v>77</v>
      </c>
      <c r="N553" t="s">
        <v>78</v>
      </c>
      <c r="O553" t="s">
        <v>74</v>
      </c>
      <c r="P553" t="s">
        <v>74</v>
      </c>
      <c r="Q553" t="s">
        <v>74</v>
      </c>
      <c r="R553" t="s">
        <v>74</v>
      </c>
      <c r="S553" t="s">
        <v>74</v>
      </c>
      <c r="T553" t="s">
        <v>74</v>
      </c>
      <c r="U553" t="s">
        <v>74</v>
      </c>
      <c r="V553" t="s">
        <v>74</v>
      </c>
      <c r="W553" t="s">
        <v>74</v>
      </c>
      <c r="X553" t="s">
        <v>74</v>
      </c>
      <c r="Y553" t="s">
        <v>4726</v>
      </c>
      <c r="Z553" t="s">
        <v>74</v>
      </c>
      <c r="AA553" t="s">
        <v>74</v>
      </c>
      <c r="AB553" t="s">
        <v>74</v>
      </c>
      <c r="AC553" t="s">
        <v>74</v>
      </c>
      <c r="AD553" t="s">
        <v>74</v>
      </c>
      <c r="AE553" t="s">
        <v>74</v>
      </c>
      <c r="AF553" t="s">
        <v>74</v>
      </c>
      <c r="AG553">
        <v>16</v>
      </c>
      <c r="AH553">
        <v>2</v>
      </c>
      <c r="AI553">
        <v>2</v>
      </c>
      <c r="AJ553">
        <v>0</v>
      </c>
      <c r="AK553">
        <v>1</v>
      </c>
      <c r="AL553" t="s">
        <v>523</v>
      </c>
      <c r="AM553" t="s">
        <v>460</v>
      </c>
      <c r="AN553" t="s">
        <v>524</v>
      </c>
      <c r="AO553" t="s">
        <v>525</v>
      </c>
      <c r="AP553" t="s">
        <v>74</v>
      </c>
      <c r="AQ553" t="s">
        <v>74</v>
      </c>
      <c r="AR553" t="s">
        <v>526</v>
      </c>
      <c r="AS553" t="s">
        <v>527</v>
      </c>
      <c r="AT553" t="s">
        <v>4592</v>
      </c>
      <c r="AU553">
        <v>1989</v>
      </c>
      <c r="AV553">
        <v>9</v>
      </c>
      <c r="AW553">
        <v>5</v>
      </c>
      <c r="AX553" t="s">
        <v>74</v>
      </c>
      <c r="AY553" t="s">
        <v>74</v>
      </c>
      <c r="AZ553" t="s">
        <v>74</v>
      </c>
      <c r="BA553" t="s">
        <v>74</v>
      </c>
      <c r="BB553">
        <v>295</v>
      </c>
      <c r="BC553">
        <v>298</v>
      </c>
      <c r="BD553" t="s">
        <v>74</v>
      </c>
      <c r="BE553" t="s">
        <v>4727</v>
      </c>
      <c r="BF553" t="str">
        <f>HYPERLINK("http://dx.doi.org/10.1007/BF00287426","http://dx.doi.org/10.1007/BF00287426")</f>
        <v>http://dx.doi.org/10.1007/BF00287426</v>
      </c>
      <c r="BG553" t="s">
        <v>74</v>
      </c>
      <c r="BH553" t="s">
        <v>74</v>
      </c>
      <c r="BI553">
        <v>4</v>
      </c>
      <c r="BJ553" t="s">
        <v>528</v>
      </c>
      <c r="BK553" t="s">
        <v>92</v>
      </c>
      <c r="BL553" t="s">
        <v>529</v>
      </c>
      <c r="BM553" t="s">
        <v>4722</v>
      </c>
      <c r="BN553" t="s">
        <v>74</v>
      </c>
      <c r="BO553" t="s">
        <v>74</v>
      </c>
      <c r="BP553" t="s">
        <v>74</v>
      </c>
      <c r="BQ553" t="s">
        <v>74</v>
      </c>
      <c r="BR553" t="s">
        <v>95</v>
      </c>
      <c r="BS553" t="s">
        <v>4728</v>
      </c>
      <c r="BT553" t="str">
        <f>HYPERLINK("https%3A%2F%2Fwww.webofscience.com%2Fwos%2Fwoscc%2Ffull-record%2FWOS:A1989U219700004","View Full Record in Web of Science")</f>
        <v>View Full Record in Web of Science</v>
      </c>
    </row>
    <row r="554" spans="1:72" x14ac:dyDescent="0.15">
      <c r="A554" t="s">
        <v>72</v>
      </c>
      <c r="B554" t="s">
        <v>4729</v>
      </c>
      <c r="C554" t="s">
        <v>74</v>
      </c>
      <c r="D554" t="s">
        <v>74</v>
      </c>
      <c r="E554" t="s">
        <v>74</v>
      </c>
      <c r="F554" t="s">
        <v>4729</v>
      </c>
      <c r="G554" t="s">
        <v>74</v>
      </c>
      <c r="H554" t="s">
        <v>74</v>
      </c>
      <c r="I554" t="s">
        <v>4730</v>
      </c>
      <c r="J554" t="s">
        <v>521</v>
      </c>
      <c r="K554" t="s">
        <v>74</v>
      </c>
      <c r="L554" t="s">
        <v>74</v>
      </c>
      <c r="M554" t="s">
        <v>77</v>
      </c>
      <c r="N554" t="s">
        <v>78</v>
      </c>
      <c r="O554" t="s">
        <v>74</v>
      </c>
      <c r="P554" t="s">
        <v>74</v>
      </c>
      <c r="Q554" t="s">
        <v>74</v>
      </c>
      <c r="R554" t="s">
        <v>74</v>
      </c>
      <c r="S554" t="s">
        <v>74</v>
      </c>
      <c r="T554" t="s">
        <v>74</v>
      </c>
      <c r="U554" t="s">
        <v>74</v>
      </c>
      <c r="V554" t="s">
        <v>74</v>
      </c>
      <c r="W554" t="s">
        <v>74</v>
      </c>
      <c r="X554" t="s">
        <v>74</v>
      </c>
      <c r="Y554" t="s">
        <v>4731</v>
      </c>
      <c r="Z554" t="s">
        <v>74</v>
      </c>
      <c r="AA554" t="s">
        <v>74</v>
      </c>
      <c r="AB554" t="s">
        <v>74</v>
      </c>
      <c r="AC554" t="s">
        <v>74</v>
      </c>
      <c r="AD554" t="s">
        <v>74</v>
      </c>
      <c r="AE554" t="s">
        <v>74</v>
      </c>
      <c r="AF554" t="s">
        <v>74</v>
      </c>
      <c r="AG554">
        <v>30</v>
      </c>
      <c r="AH554">
        <v>60</v>
      </c>
      <c r="AI554">
        <v>67</v>
      </c>
      <c r="AJ554">
        <v>0</v>
      </c>
      <c r="AK554">
        <v>7</v>
      </c>
      <c r="AL554" t="s">
        <v>523</v>
      </c>
      <c r="AM554" t="s">
        <v>460</v>
      </c>
      <c r="AN554" t="s">
        <v>524</v>
      </c>
      <c r="AO554" t="s">
        <v>525</v>
      </c>
      <c r="AP554" t="s">
        <v>74</v>
      </c>
      <c r="AQ554" t="s">
        <v>74</v>
      </c>
      <c r="AR554" t="s">
        <v>526</v>
      </c>
      <c r="AS554" t="s">
        <v>527</v>
      </c>
      <c r="AT554" t="s">
        <v>4592</v>
      </c>
      <c r="AU554">
        <v>1989</v>
      </c>
      <c r="AV554">
        <v>9</v>
      </c>
      <c r="AW554">
        <v>5</v>
      </c>
      <c r="AX554" t="s">
        <v>74</v>
      </c>
      <c r="AY554" t="s">
        <v>74</v>
      </c>
      <c r="AZ554" t="s">
        <v>74</v>
      </c>
      <c r="BA554" t="s">
        <v>74</v>
      </c>
      <c r="BB554">
        <v>311</v>
      </c>
      <c r="BC554">
        <v>317</v>
      </c>
      <c r="BD554" t="s">
        <v>74</v>
      </c>
      <c r="BE554" t="s">
        <v>4732</v>
      </c>
      <c r="BF554" t="str">
        <f>HYPERLINK("http://dx.doi.org/10.1007/BF00287429","http://dx.doi.org/10.1007/BF00287429")</f>
        <v>http://dx.doi.org/10.1007/BF00287429</v>
      </c>
      <c r="BG554" t="s">
        <v>74</v>
      </c>
      <c r="BH554" t="s">
        <v>74</v>
      </c>
      <c r="BI554">
        <v>7</v>
      </c>
      <c r="BJ554" t="s">
        <v>528</v>
      </c>
      <c r="BK554" t="s">
        <v>92</v>
      </c>
      <c r="BL554" t="s">
        <v>529</v>
      </c>
      <c r="BM554" t="s">
        <v>4722</v>
      </c>
      <c r="BN554" t="s">
        <v>74</v>
      </c>
      <c r="BO554" t="s">
        <v>74</v>
      </c>
      <c r="BP554" t="s">
        <v>74</v>
      </c>
      <c r="BQ554" t="s">
        <v>74</v>
      </c>
      <c r="BR554" t="s">
        <v>95</v>
      </c>
      <c r="BS554" t="s">
        <v>4733</v>
      </c>
      <c r="BT554" t="str">
        <f>HYPERLINK("https%3A%2F%2Fwww.webofscience.com%2Fwos%2Fwoscc%2Ffull-record%2FWOS:A1989U219700007","View Full Record in Web of Science")</f>
        <v>View Full Record in Web of Science</v>
      </c>
    </row>
    <row r="555" spans="1:72" x14ac:dyDescent="0.15">
      <c r="A555" t="s">
        <v>72</v>
      </c>
      <c r="B555" t="s">
        <v>4734</v>
      </c>
      <c r="C555" t="s">
        <v>74</v>
      </c>
      <c r="D555" t="s">
        <v>74</v>
      </c>
      <c r="E555" t="s">
        <v>74</v>
      </c>
      <c r="F555" t="s">
        <v>4734</v>
      </c>
      <c r="G555" t="s">
        <v>74</v>
      </c>
      <c r="H555" t="s">
        <v>74</v>
      </c>
      <c r="I555" t="s">
        <v>4735</v>
      </c>
      <c r="J555" t="s">
        <v>521</v>
      </c>
      <c r="K555" t="s">
        <v>74</v>
      </c>
      <c r="L555" t="s">
        <v>74</v>
      </c>
      <c r="M555" t="s">
        <v>77</v>
      </c>
      <c r="N555" t="s">
        <v>414</v>
      </c>
      <c r="O555" t="s">
        <v>74</v>
      </c>
      <c r="P555" t="s">
        <v>74</v>
      </c>
      <c r="Q555" t="s">
        <v>74</v>
      </c>
      <c r="R555" t="s">
        <v>74</v>
      </c>
      <c r="S555" t="s">
        <v>74</v>
      </c>
      <c r="T555" t="s">
        <v>74</v>
      </c>
      <c r="U555" t="s">
        <v>74</v>
      </c>
      <c r="V555" t="s">
        <v>74</v>
      </c>
      <c r="W555" t="s">
        <v>4736</v>
      </c>
      <c r="X555" t="s">
        <v>1514</v>
      </c>
      <c r="Y555" t="s">
        <v>74</v>
      </c>
      <c r="Z555" t="s">
        <v>74</v>
      </c>
      <c r="AA555" t="s">
        <v>74</v>
      </c>
      <c r="AB555" t="s">
        <v>74</v>
      </c>
      <c r="AC555" t="s">
        <v>74</v>
      </c>
      <c r="AD555" t="s">
        <v>74</v>
      </c>
      <c r="AE555" t="s">
        <v>74</v>
      </c>
      <c r="AF555" t="s">
        <v>74</v>
      </c>
      <c r="AG555">
        <v>29</v>
      </c>
      <c r="AH555">
        <v>32</v>
      </c>
      <c r="AI555">
        <v>33</v>
      </c>
      <c r="AJ555">
        <v>0</v>
      </c>
      <c r="AK555">
        <v>6</v>
      </c>
      <c r="AL555" t="s">
        <v>523</v>
      </c>
      <c r="AM555" t="s">
        <v>460</v>
      </c>
      <c r="AN555" t="s">
        <v>524</v>
      </c>
      <c r="AO555" t="s">
        <v>525</v>
      </c>
      <c r="AP555" t="s">
        <v>74</v>
      </c>
      <c r="AQ555" t="s">
        <v>74</v>
      </c>
      <c r="AR555" t="s">
        <v>526</v>
      </c>
      <c r="AS555" t="s">
        <v>527</v>
      </c>
      <c r="AT555" t="s">
        <v>4592</v>
      </c>
      <c r="AU555">
        <v>1989</v>
      </c>
      <c r="AV555">
        <v>9</v>
      </c>
      <c r="AW555">
        <v>5</v>
      </c>
      <c r="AX555" t="s">
        <v>74</v>
      </c>
      <c r="AY555" t="s">
        <v>74</v>
      </c>
      <c r="AZ555" t="s">
        <v>74</v>
      </c>
      <c r="BA555" t="s">
        <v>74</v>
      </c>
      <c r="BB555">
        <v>329</v>
      </c>
      <c r="BC555">
        <v>332</v>
      </c>
      <c r="BD555" t="s">
        <v>74</v>
      </c>
      <c r="BE555" t="s">
        <v>4737</v>
      </c>
      <c r="BF555" t="str">
        <f>HYPERLINK("http://dx.doi.org/10.1007/BF00287432","http://dx.doi.org/10.1007/BF00287432")</f>
        <v>http://dx.doi.org/10.1007/BF00287432</v>
      </c>
      <c r="BG555" t="s">
        <v>74</v>
      </c>
      <c r="BH555" t="s">
        <v>74</v>
      </c>
      <c r="BI555">
        <v>4</v>
      </c>
      <c r="BJ555" t="s">
        <v>528</v>
      </c>
      <c r="BK555" t="s">
        <v>92</v>
      </c>
      <c r="BL555" t="s">
        <v>529</v>
      </c>
      <c r="BM555" t="s">
        <v>4722</v>
      </c>
      <c r="BN555" t="s">
        <v>74</v>
      </c>
      <c r="BO555" t="s">
        <v>74</v>
      </c>
      <c r="BP555" t="s">
        <v>74</v>
      </c>
      <c r="BQ555" t="s">
        <v>74</v>
      </c>
      <c r="BR555" t="s">
        <v>95</v>
      </c>
      <c r="BS555" t="s">
        <v>4738</v>
      </c>
      <c r="BT555" t="str">
        <f>HYPERLINK("https%3A%2F%2Fwww.webofscience.com%2Fwos%2Fwoscc%2Ffull-record%2FWOS:A1989U219700010","View Full Record in Web of Science")</f>
        <v>View Full Record in Web of Science</v>
      </c>
    </row>
    <row r="556" spans="1:72" x14ac:dyDescent="0.15">
      <c r="A556" t="s">
        <v>72</v>
      </c>
      <c r="B556" t="s">
        <v>4739</v>
      </c>
      <c r="C556" t="s">
        <v>74</v>
      </c>
      <c r="D556" t="s">
        <v>74</v>
      </c>
      <c r="E556" t="s">
        <v>74</v>
      </c>
      <c r="F556" t="s">
        <v>4739</v>
      </c>
      <c r="G556" t="s">
        <v>74</v>
      </c>
      <c r="H556" t="s">
        <v>74</v>
      </c>
      <c r="I556" t="s">
        <v>4740</v>
      </c>
      <c r="J556" t="s">
        <v>521</v>
      </c>
      <c r="K556" t="s">
        <v>74</v>
      </c>
      <c r="L556" t="s">
        <v>74</v>
      </c>
      <c r="M556" t="s">
        <v>77</v>
      </c>
      <c r="N556" t="s">
        <v>414</v>
      </c>
      <c r="O556" t="s">
        <v>74</v>
      </c>
      <c r="P556" t="s">
        <v>74</v>
      </c>
      <c r="Q556" t="s">
        <v>74</v>
      </c>
      <c r="R556" t="s">
        <v>74</v>
      </c>
      <c r="S556" t="s">
        <v>74</v>
      </c>
      <c r="T556" t="s">
        <v>74</v>
      </c>
      <c r="U556" t="s">
        <v>74</v>
      </c>
      <c r="V556" t="s">
        <v>74</v>
      </c>
      <c r="W556" t="s">
        <v>4741</v>
      </c>
      <c r="X556" t="s">
        <v>4742</v>
      </c>
      <c r="Y556" t="s">
        <v>4743</v>
      </c>
      <c r="Z556" t="s">
        <v>74</v>
      </c>
      <c r="AA556" t="s">
        <v>4744</v>
      </c>
      <c r="AB556" t="s">
        <v>4745</v>
      </c>
      <c r="AC556" t="s">
        <v>74</v>
      </c>
      <c r="AD556" t="s">
        <v>74</v>
      </c>
      <c r="AE556" t="s">
        <v>74</v>
      </c>
      <c r="AF556" t="s">
        <v>74</v>
      </c>
      <c r="AG556">
        <v>15</v>
      </c>
      <c r="AH556">
        <v>27</v>
      </c>
      <c r="AI556">
        <v>27</v>
      </c>
      <c r="AJ556">
        <v>0</v>
      </c>
      <c r="AK556">
        <v>1</v>
      </c>
      <c r="AL556" t="s">
        <v>523</v>
      </c>
      <c r="AM556" t="s">
        <v>460</v>
      </c>
      <c r="AN556" t="s">
        <v>524</v>
      </c>
      <c r="AO556" t="s">
        <v>525</v>
      </c>
      <c r="AP556" t="s">
        <v>74</v>
      </c>
      <c r="AQ556" t="s">
        <v>74</v>
      </c>
      <c r="AR556" t="s">
        <v>526</v>
      </c>
      <c r="AS556" t="s">
        <v>527</v>
      </c>
      <c r="AT556" t="s">
        <v>4592</v>
      </c>
      <c r="AU556">
        <v>1989</v>
      </c>
      <c r="AV556">
        <v>9</v>
      </c>
      <c r="AW556">
        <v>5</v>
      </c>
      <c r="AX556" t="s">
        <v>74</v>
      </c>
      <c r="AY556" t="s">
        <v>74</v>
      </c>
      <c r="AZ556" t="s">
        <v>74</v>
      </c>
      <c r="BA556" t="s">
        <v>74</v>
      </c>
      <c r="BB556">
        <v>333</v>
      </c>
      <c r="BC556">
        <v>335</v>
      </c>
      <c r="BD556" t="s">
        <v>74</v>
      </c>
      <c r="BE556" t="s">
        <v>4746</v>
      </c>
      <c r="BF556" t="str">
        <f>HYPERLINK("http://dx.doi.org/10.1007/BF00287433","http://dx.doi.org/10.1007/BF00287433")</f>
        <v>http://dx.doi.org/10.1007/BF00287433</v>
      </c>
      <c r="BG556" t="s">
        <v>74</v>
      </c>
      <c r="BH556" t="s">
        <v>74</v>
      </c>
      <c r="BI556">
        <v>3</v>
      </c>
      <c r="BJ556" t="s">
        <v>528</v>
      </c>
      <c r="BK556" t="s">
        <v>92</v>
      </c>
      <c r="BL556" t="s">
        <v>529</v>
      </c>
      <c r="BM556" t="s">
        <v>4722</v>
      </c>
      <c r="BN556" t="s">
        <v>74</v>
      </c>
      <c r="BO556" t="s">
        <v>74</v>
      </c>
      <c r="BP556" t="s">
        <v>74</v>
      </c>
      <c r="BQ556" t="s">
        <v>74</v>
      </c>
      <c r="BR556" t="s">
        <v>95</v>
      </c>
      <c r="BS556" t="s">
        <v>4747</v>
      </c>
      <c r="BT556" t="str">
        <f>HYPERLINK("https%3A%2F%2Fwww.webofscience.com%2Fwos%2Fwoscc%2Ffull-record%2FWOS:A1989U219700011","View Full Record in Web of Science")</f>
        <v>View Full Record in Web of Science</v>
      </c>
    </row>
    <row r="557" spans="1:72" x14ac:dyDescent="0.15">
      <c r="A557" t="s">
        <v>72</v>
      </c>
      <c r="B557" t="s">
        <v>4748</v>
      </c>
      <c r="C557" t="s">
        <v>74</v>
      </c>
      <c r="D557" t="s">
        <v>74</v>
      </c>
      <c r="E557" t="s">
        <v>74</v>
      </c>
      <c r="F557" t="s">
        <v>4748</v>
      </c>
      <c r="G557" t="s">
        <v>74</v>
      </c>
      <c r="H557" t="s">
        <v>74</v>
      </c>
      <c r="I557" t="s">
        <v>4749</v>
      </c>
      <c r="J557" t="s">
        <v>521</v>
      </c>
      <c r="K557" t="s">
        <v>74</v>
      </c>
      <c r="L557" t="s">
        <v>74</v>
      </c>
      <c r="M557" t="s">
        <v>77</v>
      </c>
      <c r="N557" t="s">
        <v>414</v>
      </c>
      <c r="O557" t="s">
        <v>74</v>
      </c>
      <c r="P557" t="s">
        <v>74</v>
      </c>
      <c r="Q557" t="s">
        <v>74</v>
      </c>
      <c r="R557" t="s">
        <v>74</v>
      </c>
      <c r="S557" t="s">
        <v>74</v>
      </c>
      <c r="T557" t="s">
        <v>74</v>
      </c>
      <c r="U557" t="s">
        <v>74</v>
      </c>
      <c r="V557" t="s">
        <v>74</v>
      </c>
      <c r="W557" t="s">
        <v>4750</v>
      </c>
      <c r="X557" t="s">
        <v>4751</v>
      </c>
      <c r="Y557" t="s">
        <v>74</v>
      </c>
      <c r="Z557" t="s">
        <v>74</v>
      </c>
      <c r="AA557" t="s">
        <v>4752</v>
      </c>
      <c r="AB557" t="s">
        <v>4753</v>
      </c>
      <c r="AC557" t="s">
        <v>74</v>
      </c>
      <c r="AD557" t="s">
        <v>74</v>
      </c>
      <c r="AE557" t="s">
        <v>74</v>
      </c>
      <c r="AF557" t="s">
        <v>74</v>
      </c>
      <c r="AG557">
        <v>14</v>
      </c>
      <c r="AH557">
        <v>13</v>
      </c>
      <c r="AI557">
        <v>17</v>
      </c>
      <c r="AJ557">
        <v>0</v>
      </c>
      <c r="AK557">
        <v>3</v>
      </c>
      <c r="AL557" t="s">
        <v>523</v>
      </c>
      <c r="AM557" t="s">
        <v>460</v>
      </c>
      <c r="AN557" t="s">
        <v>524</v>
      </c>
      <c r="AO557" t="s">
        <v>525</v>
      </c>
      <c r="AP557" t="s">
        <v>74</v>
      </c>
      <c r="AQ557" t="s">
        <v>74</v>
      </c>
      <c r="AR557" t="s">
        <v>526</v>
      </c>
      <c r="AS557" t="s">
        <v>527</v>
      </c>
      <c r="AT557" t="s">
        <v>4592</v>
      </c>
      <c r="AU557">
        <v>1989</v>
      </c>
      <c r="AV557">
        <v>9</v>
      </c>
      <c r="AW557">
        <v>5</v>
      </c>
      <c r="AX557" t="s">
        <v>74</v>
      </c>
      <c r="AY557" t="s">
        <v>74</v>
      </c>
      <c r="AZ557" t="s">
        <v>74</v>
      </c>
      <c r="BA557" t="s">
        <v>74</v>
      </c>
      <c r="BB557">
        <v>337</v>
      </c>
      <c r="BC557">
        <v>339</v>
      </c>
      <c r="BD557" t="s">
        <v>74</v>
      </c>
      <c r="BE557" t="s">
        <v>4754</v>
      </c>
      <c r="BF557" t="str">
        <f>HYPERLINK("http://dx.doi.org/10.1007/BF00287434","http://dx.doi.org/10.1007/BF00287434")</f>
        <v>http://dx.doi.org/10.1007/BF00287434</v>
      </c>
      <c r="BG557" t="s">
        <v>74</v>
      </c>
      <c r="BH557" t="s">
        <v>74</v>
      </c>
      <c r="BI557">
        <v>3</v>
      </c>
      <c r="BJ557" t="s">
        <v>528</v>
      </c>
      <c r="BK557" t="s">
        <v>92</v>
      </c>
      <c r="BL557" t="s">
        <v>529</v>
      </c>
      <c r="BM557" t="s">
        <v>4722</v>
      </c>
      <c r="BN557" t="s">
        <v>74</v>
      </c>
      <c r="BO557" t="s">
        <v>74</v>
      </c>
      <c r="BP557" t="s">
        <v>74</v>
      </c>
      <c r="BQ557" t="s">
        <v>74</v>
      </c>
      <c r="BR557" t="s">
        <v>95</v>
      </c>
      <c r="BS557" t="s">
        <v>4755</v>
      </c>
      <c r="BT557" t="str">
        <f>HYPERLINK("https%3A%2F%2Fwww.webofscience.com%2Fwos%2Fwoscc%2Ffull-record%2FWOS:A1989U219700012","View Full Record in Web of Science")</f>
        <v>View Full Record in Web of Science</v>
      </c>
    </row>
    <row r="558" spans="1:72" x14ac:dyDescent="0.15">
      <c r="A558" t="s">
        <v>72</v>
      </c>
      <c r="B558" t="s">
        <v>4756</v>
      </c>
      <c r="C558" t="s">
        <v>74</v>
      </c>
      <c r="D558" t="s">
        <v>74</v>
      </c>
      <c r="E558" t="s">
        <v>74</v>
      </c>
      <c r="F558" t="s">
        <v>4756</v>
      </c>
      <c r="G558" t="s">
        <v>74</v>
      </c>
      <c r="H558" t="s">
        <v>74</v>
      </c>
      <c r="I558" t="s">
        <v>4757</v>
      </c>
      <c r="J558" t="s">
        <v>2492</v>
      </c>
      <c r="K558" t="s">
        <v>74</v>
      </c>
      <c r="L558" t="s">
        <v>74</v>
      </c>
      <c r="M558" t="s">
        <v>77</v>
      </c>
      <c r="N558" t="s">
        <v>689</v>
      </c>
      <c r="O558" t="s">
        <v>74</v>
      </c>
      <c r="P558" t="s">
        <v>74</v>
      </c>
      <c r="Q558" t="s">
        <v>74</v>
      </c>
      <c r="R558" t="s">
        <v>74</v>
      </c>
      <c r="S558" t="s">
        <v>74</v>
      </c>
      <c r="T558" t="s">
        <v>74</v>
      </c>
      <c r="U558" t="s">
        <v>74</v>
      </c>
      <c r="V558" t="s">
        <v>74</v>
      </c>
      <c r="W558" t="s">
        <v>74</v>
      </c>
      <c r="X558" t="s">
        <v>74</v>
      </c>
      <c r="Y558" t="s">
        <v>4758</v>
      </c>
      <c r="Z558" t="s">
        <v>74</v>
      </c>
      <c r="AA558" t="s">
        <v>74</v>
      </c>
      <c r="AB558" t="s">
        <v>74</v>
      </c>
      <c r="AC558" t="s">
        <v>74</v>
      </c>
      <c r="AD558" t="s">
        <v>74</v>
      </c>
      <c r="AE558" t="s">
        <v>74</v>
      </c>
      <c r="AF558" t="s">
        <v>74</v>
      </c>
      <c r="AG558">
        <v>0</v>
      </c>
      <c r="AH558">
        <v>15</v>
      </c>
      <c r="AI558">
        <v>16</v>
      </c>
      <c r="AJ558">
        <v>1</v>
      </c>
      <c r="AK558">
        <v>1</v>
      </c>
      <c r="AL558" t="s">
        <v>227</v>
      </c>
      <c r="AM558" t="s">
        <v>209</v>
      </c>
      <c r="AN558" t="s">
        <v>228</v>
      </c>
      <c r="AO558" t="s">
        <v>2494</v>
      </c>
      <c r="AP558" t="s">
        <v>74</v>
      </c>
      <c r="AQ558" t="s">
        <v>74</v>
      </c>
      <c r="AR558" t="s">
        <v>2495</v>
      </c>
      <c r="AS558" t="s">
        <v>2496</v>
      </c>
      <c r="AT558" t="s">
        <v>88</v>
      </c>
      <c r="AU558">
        <v>1989</v>
      </c>
      <c r="AV558">
        <v>1</v>
      </c>
      <c r="AW558">
        <v>1</v>
      </c>
      <c r="AX558" t="s">
        <v>74</v>
      </c>
      <c r="AY558" t="s">
        <v>74</v>
      </c>
      <c r="AZ558" t="s">
        <v>74</v>
      </c>
      <c r="BA558" t="s">
        <v>74</v>
      </c>
      <c r="BB558">
        <v>3</v>
      </c>
      <c r="BC558">
        <v>14</v>
      </c>
      <c r="BD558" t="s">
        <v>74</v>
      </c>
      <c r="BE558" t="s">
        <v>4759</v>
      </c>
      <c r="BF558" t="str">
        <f>HYPERLINK("http://dx.doi.org/10.1017/S0954102089000039","http://dx.doi.org/10.1017/S0954102089000039")</f>
        <v>http://dx.doi.org/10.1017/S0954102089000039</v>
      </c>
      <c r="BG558" t="s">
        <v>74</v>
      </c>
      <c r="BH558" t="s">
        <v>74</v>
      </c>
      <c r="BI558">
        <v>12</v>
      </c>
      <c r="BJ558" t="s">
        <v>2499</v>
      </c>
      <c r="BK558" t="s">
        <v>92</v>
      </c>
      <c r="BL558" t="s">
        <v>2500</v>
      </c>
      <c r="BM558" t="s">
        <v>4760</v>
      </c>
      <c r="BN558" t="s">
        <v>74</v>
      </c>
      <c r="BO558" t="s">
        <v>74</v>
      </c>
      <c r="BP558" t="s">
        <v>74</v>
      </c>
      <c r="BQ558" t="s">
        <v>74</v>
      </c>
      <c r="BR558" t="s">
        <v>95</v>
      </c>
      <c r="BS558" t="s">
        <v>4761</v>
      </c>
      <c r="BT558" t="str">
        <f>HYPERLINK("https%3A%2F%2Fwww.webofscience.com%2Fwos%2Fwoscc%2Ffull-record%2FWOS:A1989CE36100001","View Full Record in Web of Science")</f>
        <v>View Full Record in Web of Science</v>
      </c>
    </row>
    <row r="559" spans="1:72" x14ac:dyDescent="0.15">
      <c r="A559" t="s">
        <v>72</v>
      </c>
      <c r="B559" t="s">
        <v>4762</v>
      </c>
      <c r="C559" t="s">
        <v>74</v>
      </c>
      <c r="D559" t="s">
        <v>74</v>
      </c>
      <c r="E559" t="s">
        <v>74</v>
      </c>
      <c r="F559" t="s">
        <v>4762</v>
      </c>
      <c r="G559" t="s">
        <v>74</v>
      </c>
      <c r="H559" t="s">
        <v>74</v>
      </c>
      <c r="I559" t="s">
        <v>4763</v>
      </c>
      <c r="J559" t="s">
        <v>2492</v>
      </c>
      <c r="K559" t="s">
        <v>74</v>
      </c>
      <c r="L559" t="s">
        <v>74</v>
      </c>
      <c r="M559" t="s">
        <v>77</v>
      </c>
      <c r="N559" t="s">
        <v>78</v>
      </c>
      <c r="O559" t="s">
        <v>74</v>
      </c>
      <c r="P559" t="s">
        <v>74</v>
      </c>
      <c r="Q559" t="s">
        <v>74</v>
      </c>
      <c r="R559" t="s">
        <v>74</v>
      </c>
      <c r="S559" t="s">
        <v>74</v>
      </c>
      <c r="T559" t="s">
        <v>74</v>
      </c>
      <c r="U559" t="s">
        <v>74</v>
      </c>
      <c r="V559" t="s">
        <v>74</v>
      </c>
      <c r="W559" t="s">
        <v>74</v>
      </c>
      <c r="X559" t="s">
        <v>74</v>
      </c>
      <c r="Y559" t="s">
        <v>4764</v>
      </c>
      <c r="Z559" t="s">
        <v>74</v>
      </c>
      <c r="AA559" t="s">
        <v>74</v>
      </c>
      <c r="AB559" t="s">
        <v>74</v>
      </c>
      <c r="AC559" t="s">
        <v>74</v>
      </c>
      <c r="AD559" t="s">
        <v>74</v>
      </c>
      <c r="AE559" t="s">
        <v>74</v>
      </c>
      <c r="AF559" t="s">
        <v>74</v>
      </c>
      <c r="AG559">
        <v>0</v>
      </c>
      <c r="AH559">
        <v>28</v>
      </c>
      <c r="AI559">
        <v>28</v>
      </c>
      <c r="AJ559">
        <v>0</v>
      </c>
      <c r="AK559">
        <v>3</v>
      </c>
      <c r="AL559" t="s">
        <v>227</v>
      </c>
      <c r="AM559" t="s">
        <v>209</v>
      </c>
      <c r="AN559" t="s">
        <v>228</v>
      </c>
      <c r="AO559" t="s">
        <v>2494</v>
      </c>
      <c r="AP559" t="s">
        <v>74</v>
      </c>
      <c r="AQ559" t="s">
        <v>74</v>
      </c>
      <c r="AR559" t="s">
        <v>2495</v>
      </c>
      <c r="AS559" t="s">
        <v>2496</v>
      </c>
      <c r="AT559" t="s">
        <v>88</v>
      </c>
      <c r="AU559">
        <v>1989</v>
      </c>
      <c r="AV559">
        <v>1</v>
      </c>
      <c r="AW559">
        <v>1</v>
      </c>
      <c r="AX559" t="s">
        <v>74</v>
      </c>
      <c r="AY559" t="s">
        <v>74</v>
      </c>
      <c r="AZ559" t="s">
        <v>74</v>
      </c>
      <c r="BA559" t="s">
        <v>74</v>
      </c>
      <c r="BB559">
        <v>15</v>
      </c>
      <c r="BC559">
        <v>21</v>
      </c>
      <c r="BD559" t="s">
        <v>74</v>
      </c>
      <c r="BE559" t="s">
        <v>4765</v>
      </c>
      <c r="BF559" t="str">
        <f>HYPERLINK("http://dx.doi.org/10.1017/S0954102089000040","http://dx.doi.org/10.1017/S0954102089000040")</f>
        <v>http://dx.doi.org/10.1017/S0954102089000040</v>
      </c>
      <c r="BG559" t="s">
        <v>74</v>
      </c>
      <c r="BH559" t="s">
        <v>74</v>
      </c>
      <c r="BI559">
        <v>7</v>
      </c>
      <c r="BJ559" t="s">
        <v>2499</v>
      </c>
      <c r="BK559" t="s">
        <v>92</v>
      </c>
      <c r="BL559" t="s">
        <v>2500</v>
      </c>
      <c r="BM559" t="s">
        <v>4760</v>
      </c>
      <c r="BN559" t="s">
        <v>74</v>
      </c>
      <c r="BO559" t="s">
        <v>74</v>
      </c>
      <c r="BP559" t="s">
        <v>74</v>
      </c>
      <c r="BQ559" t="s">
        <v>74</v>
      </c>
      <c r="BR559" t="s">
        <v>95</v>
      </c>
      <c r="BS559" t="s">
        <v>4766</v>
      </c>
      <c r="BT559" t="str">
        <f>HYPERLINK("https%3A%2F%2Fwww.webofscience.com%2Fwos%2Fwoscc%2Ffull-record%2FWOS:A1989CE36100002","View Full Record in Web of Science")</f>
        <v>View Full Record in Web of Science</v>
      </c>
    </row>
    <row r="560" spans="1:72" x14ac:dyDescent="0.15">
      <c r="A560" t="s">
        <v>72</v>
      </c>
      <c r="B560" t="s">
        <v>4767</v>
      </c>
      <c r="C560" t="s">
        <v>74</v>
      </c>
      <c r="D560" t="s">
        <v>74</v>
      </c>
      <c r="E560" t="s">
        <v>74</v>
      </c>
      <c r="F560" t="s">
        <v>4767</v>
      </c>
      <c r="G560" t="s">
        <v>74</v>
      </c>
      <c r="H560" t="s">
        <v>74</v>
      </c>
      <c r="I560" t="s">
        <v>4768</v>
      </c>
      <c r="J560" t="s">
        <v>2492</v>
      </c>
      <c r="K560" t="s">
        <v>74</v>
      </c>
      <c r="L560" t="s">
        <v>74</v>
      </c>
      <c r="M560" t="s">
        <v>77</v>
      </c>
      <c r="N560" t="s">
        <v>78</v>
      </c>
      <c r="O560" t="s">
        <v>74</v>
      </c>
      <c r="P560" t="s">
        <v>74</v>
      </c>
      <c r="Q560" t="s">
        <v>74</v>
      </c>
      <c r="R560" t="s">
        <v>74</v>
      </c>
      <c r="S560" t="s">
        <v>74</v>
      </c>
      <c r="T560" t="s">
        <v>74</v>
      </c>
      <c r="U560" t="s">
        <v>74</v>
      </c>
      <c r="V560" t="s">
        <v>74</v>
      </c>
      <c r="W560" t="s">
        <v>74</v>
      </c>
      <c r="X560" t="s">
        <v>74</v>
      </c>
      <c r="Y560" t="s">
        <v>3518</v>
      </c>
      <c r="Z560" t="s">
        <v>74</v>
      </c>
      <c r="AA560" t="s">
        <v>4769</v>
      </c>
      <c r="AB560" t="s">
        <v>74</v>
      </c>
      <c r="AC560" t="s">
        <v>74</v>
      </c>
      <c r="AD560" t="s">
        <v>74</v>
      </c>
      <c r="AE560" t="s">
        <v>74</v>
      </c>
      <c r="AF560" t="s">
        <v>74</v>
      </c>
      <c r="AG560">
        <v>0</v>
      </c>
      <c r="AH560">
        <v>48</v>
      </c>
      <c r="AI560">
        <v>48</v>
      </c>
      <c r="AJ560">
        <v>0</v>
      </c>
      <c r="AK560">
        <v>3</v>
      </c>
      <c r="AL560" t="s">
        <v>227</v>
      </c>
      <c r="AM560" t="s">
        <v>209</v>
      </c>
      <c r="AN560" t="s">
        <v>228</v>
      </c>
      <c r="AO560" t="s">
        <v>2494</v>
      </c>
      <c r="AP560" t="s">
        <v>74</v>
      </c>
      <c r="AQ560" t="s">
        <v>74</v>
      </c>
      <c r="AR560" t="s">
        <v>2495</v>
      </c>
      <c r="AS560" t="s">
        <v>2496</v>
      </c>
      <c r="AT560" t="s">
        <v>88</v>
      </c>
      <c r="AU560">
        <v>1989</v>
      </c>
      <c r="AV560">
        <v>1</v>
      </c>
      <c r="AW560">
        <v>1</v>
      </c>
      <c r="AX560" t="s">
        <v>74</v>
      </c>
      <c r="AY560" t="s">
        <v>74</v>
      </c>
      <c r="AZ560" t="s">
        <v>74</v>
      </c>
      <c r="BA560" t="s">
        <v>74</v>
      </c>
      <c r="BB560">
        <v>23</v>
      </c>
      <c r="BC560">
        <v>30</v>
      </c>
      <c r="BD560" t="s">
        <v>74</v>
      </c>
      <c r="BE560" t="s">
        <v>4770</v>
      </c>
      <c r="BF560" t="str">
        <f>HYPERLINK("http://dx.doi.org/10.1017/S0954102089000052","http://dx.doi.org/10.1017/S0954102089000052")</f>
        <v>http://dx.doi.org/10.1017/S0954102089000052</v>
      </c>
      <c r="BG560" t="s">
        <v>74</v>
      </c>
      <c r="BH560" t="s">
        <v>74</v>
      </c>
      <c r="BI560">
        <v>8</v>
      </c>
      <c r="BJ560" t="s">
        <v>2499</v>
      </c>
      <c r="BK560" t="s">
        <v>92</v>
      </c>
      <c r="BL560" t="s">
        <v>2500</v>
      </c>
      <c r="BM560" t="s">
        <v>4760</v>
      </c>
      <c r="BN560" t="s">
        <v>74</v>
      </c>
      <c r="BO560" t="s">
        <v>74</v>
      </c>
      <c r="BP560" t="s">
        <v>74</v>
      </c>
      <c r="BQ560" t="s">
        <v>74</v>
      </c>
      <c r="BR560" t="s">
        <v>95</v>
      </c>
      <c r="BS560" t="s">
        <v>4771</v>
      </c>
      <c r="BT560" t="str">
        <f>HYPERLINK("https%3A%2F%2Fwww.webofscience.com%2Fwos%2Fwoscc%2Ffull-record%2FWOS:A1989CE36100003","View Full Record in Web of Science")</f>
        <v>View Full Record in Web of Science</v>
      </c>
    </row>
    <row r="561" spans="1:72" x14ac:dyDescent="0.15">
      <c r="A561" t="s">
        <v>72</v>
      </c>
      <c r="B561" t="s">
        <v>4772</v>
      </c>
      <c r="C561" t="s">
        <v>74</v>
      </c>
      <c r="D561" t="s">
        <v>74</v>
      </c>
      <c r="E561" t="s">
        <v>74</v>
      </c>
      <c r="F561" t="s">
        <v>4772</v>
      </c>
      <c r="G561" t="s">
        <v>74</v>
      </c>
      <c r="H561" t="s">
        <v>74</v>
      </c>
      <c r="I561" t="s">
        <v>4773</v>
      </c>
      <c r="J561" t="s">
        <v>2492</v>
      </c>
      <c r="K561" t="s">
        <v>74</v>
      </c>
      <c r="L561" t="s">
        <v>74</v>
      </c>
      <c r="M561" t="s">
        <v>77</v>
      </c>
      <c r="N561" t="s">
        <v>78</v>
      </c>
      <c r="O561" t="s">
        <v>74</v>
      </c>
      <c r="P561" t="s">
        <v>74</v>
      </c>
      <c r="Q561" t="s">
        <v>74</v>
      </c>
      <c r="R561" t="s">
        <v>74</v>
      </c>
      <c r="S561" t="s">
        <v>74</v>
      </c>
      <c r="T561" t="s">
        <v>74</v>
      </c>
      <c r="U561" t="s">
        <v>74</v>
      </c>
      <c r="V561" t="s">
        <v>74</v>
      </c>
      <c r="W561" t="s">
        <v>74</v>
      </c>
      <c r="X561" t="s">
        <v>74</v>
      </c>
      <c r="Y561" t="s">
        <v>2017</v>
      </c>
      <c r="Z561" t="s">
        <v>74</v>
      </c>
      <c r="AA561" t="s">
        <v>74</v>
      </c>
      <c r="AB561" t="s">
        <v>74</v>
      </c>
      <c r="AC561" t="s">
        <v>74</v>
      </c>
      <c r="AD561" t="s">
        <v>74</v>
      </c>
      <c r="AE561" t="s">
        <v>74</v>
      </c>
      <c r="AF561" t="s">
        <v>74</v>
      </c>
      <c r="AG561">
        <v>0</v>
      </c>
      <c r="AH561">
        <v>53</v>
      </c>
      <c r="AI561">
        <v>54</v>
      </c>
      <c r="AJ561">
        <v>0</v>
      </c>
      <c r="AK561">
        <v>4</v>
      </c>
      <c r="AL561" t="s">
        <v>227</v>
      </c>
      <c r="AM561" t="s">
        <v>209</v>
      </c>
      <c r="AN561" t="s">
        <v>228</v>
      </c>
      <c r="AO561" t="s">
        <v>2494</v>
      </c>
      <c r="AP561" t="s">
        <v>74</v>
      </c>
      <c r="AQ561" t="s">
        <v>74</v>
      </c>
      <c r="AR561" t="s">
        <v>2495</v>
      </c>
      <c r="AS561" t="s">
        <v>2496</v>
      </c>
      <c r="AT561" t="s">
        <v>88</v>
      </c>
      <c r="AU561">
        <v>1989</v>
      </c>
      <c r="AV561">
        <v>1</v>
      </c>
      <c r="AW561">
        <v>1</v>
      </c>
      <c r="AX561" t="s">
        <v>74</v>
      </c>
      <c r="AY561" t="s">
        <v>74</v>
      </c>
      <c r="AZ561" t="s">
        <v>74</v>
      </c>
      <c r="BA561" t="s">
        <v>74</v>
      </c>
      <c r="BB561">
        <v>31</v>
      </c>
      <c r="BC561">
        <v>34</v>
      </c>
      <c r="BD561" t="s">
        <v>74</v>
      </c>
      <c r="BE561" t="s">
        <v>4774</v>
      </c>
      <c r="BF561" t="str">
        <f>HYPERLINK("http://dx.doi.org/10.1017/S0954102089000064","http://dx.doi.org/10.1017/S0954102089000064")</f>
        <v>http://dx.doi.org/10.1017/S0954102089000064</v>
      </c>
      <c r="BG561" t="s">
        <v>74</v>
      </c>
      <c r="BH561" t="s">
        <v>74</v>
      </c>
      <c r="BI561">
        <v>4</v>
      </c>
      <c r="BJ561" t="s">
        <v>2499</v>
      </c>
      <c r="BK561" t="s">
        <v>92</v>
      </c>
      <c r="BL561" t="s">
        <v>2500</v>
      </c>
      <c r="BM561" t="s">
        <v>4760</v>
      </c>
      <c r="BN561" t="s">
        <v>74</v>
      </c>
      <c r="BO561" t="s">
        <v>74</v>
      </c>
      <c r="BP561" t="s">
        <v>74</v>
      </c>
      <c r="BQ561" t="s">
        <v>74</v>
      </c>
      <c r="BR561" t="s">
        <v>95</v>
      </c>
      <c r="BS561" t="s">
        <v>4775</v>
      </c>
      <c r="BT561" t="str">
        <f>HYPERLINK("https%3A%2F%2Fwww.webofscience.com%2Fwos%2Fwoscc%2Ffull-record%2FWOS:A1989CE36100004","View Full Record in Web of Science")</f>
        <v>View Full Record in Web of Science</v>
      </c>
    </row>
    <row r="562" spans="1:72" x14ac:dyDescent="0.15">
      <c r="A562" t="s">
        <v>72</v>
      </c>
      <c r="B562" t="s">
        <v>4776</v>
      </c>
      <c r="C562" t="s">
        <v>74</v>
      </c>
      <c r="D562" t="s">
        <v>74</v>
      </c>
      <c r="E562" t="s">
        <v>74</v>
      </c>
      <c r="F562" t="s">
        <v>4776</v>
      </c>
      <c r="G562" t="s">
        <v>74</v>
      </c>
      <c r="H562" t="s">
        <v>74</v>
      </c>
      <c r="I562" t="s">
        <v>4777</v>
      </c>
      <c r="J562" t="s">
        <v>2492</v>
      </c>
      <c r="K562" t="s">
        <v>74</v>
      </c>
      <c r="L562" t="s">
        <v>74</v>
      </c>
      <c r="M562" t="s">
        <v>77</v>
      </c>
      <c r="N562" t="s">
        <v>78</v>
      </c>
      <c r="O562" t="s">
        <v>74</v>
      </c>
      <c r="P562" t="s">
        <v>74</v>
      </c>
      <c r="Q562" t="s">
        <v>74</v>
      </c>
      <c r="R562" t="s">
        <v>74</v>
      </c>
      <c r="S562" t="s">
        <v>74</v>
      </c>
      <c r="T562" t="s">
        <v>74</v>
      </c>
      <c r="U562" t="s">
        <v>74</v>
      </c>
      <c r="V562" t="s">
        <v>74</v>
      </c>
      <c r="W562" t="s">
        <v>74</v>
      </c>
      <c r="X562" t="s">
        <v>74</v>
      </c>
      <c r="Y562" t="s">
        <v>4778</v>
      </c>
      <c r="Z562" t="s">
        <v>74</v>
      </c>
      <c r="AA562" t="s">
        <v>74</v>
      </c>
      <c r="AB562" t="s">
        <v>74</v>
      </c>
      <c r="AC562" t="s">
        <v>74</v>
      </c>
      <c r="AD562" t="s">
        <v>74</v>
      </c>
      <c r="AE562" t="s">
        <v>74</v>
      </c>
      <c r="AF562" t="s">
        <v>74</v>
      </c>
      <c r="AG562">
        <v>0</v>
      </c>
      <c r="AH562">
        <v>23</v>
      </c>
      <c r="AI562">
        <v>24</v>
      </c>
      <c r="AJ562">
        <v>0</v>
      </c>
      <c r="AK562">
        <v>2</v>
      </c>
      <c r="AL562" t="s">
        <v>227</v>
      </c>
      <c r="AM562" t="s">
        <v>209</v>
      </c>
      <c r="AN562" t="s">
        <v>228</v>
      </c>
      <c r="AO562" t="s">
        <v>2494</v>
      </c>
      <c r="AP562" t="s">
        <v>74</v>
      </c>
      <c r="AQ562" t="s">
        <v>74</v>
      </c>
      <c r="AR562" t="s">
        <v>2495</v>
      </c>
      <c r="AS562" t="s">
        <v>2496</v>
      </c>
      <c r="AT562" t="s">
        <v>88</v>
      </c>
      <c r="AU562">
        <v>1989</v>
      </c>
      <c r="AV562">
        <v>1</v>
      </c>
      <c r="AW562">
        <v>1</v>
      </c>
      <c r="AX562" t="s">
        <v>74</v>
      </c>
      <c r="AY562" t="s">
        <v>74</v>
      </c>
      <c r="AZ562" t="s">
        <v>74</v>
      </c>
      <c r="BA562" t="s">
        <v>74</v>
      </c>
      <c r="BB562">
        <v>35</v>
      </c>
      <c r="BC562">
        <v>44</v>
      </c>
      <c r="BD562" t="s">
        <v>74</v>
      </c>
      <c r="BE562" t="s">
        <v>4779</v>
      </c>
      <c r="BF562" t="str">
        <f>HYPERLINK("http://dx.doi.org/10.1017/S0954102089000076","http://dx.doi.org/10.1017/S0954102089000076")</f>
        <v>http://dx.doi.org/10.1017/S0954102089000076</v>
      </c>
      <c r="BG562" t="s">
        <v>74</v>
      </c>
      <c r="BH562" t="s">
        <v>74</v>
      </c>
      <c r="BI562">
        <v>10</v>
      </c>
      <c r="BJ562" t="s">
        <v>2499</v>
      </c>
      <c r="BK562" t="s">
        <v>92</v>
      </c>
      <c r="BL562" t="s">
        <v>2500</v>
      </c>
      <c r="BM562" t="s">
        <v>4760</v>
      </c>
      <c r="BN562" t="s">
        <v>74</v>
      </c>
      <c r="BO562" t="s">
        <v>74</v>
      </c>
      <c r="BP562" t="s">
        <v>74</v>
      </c>
      <c r="BQ562" t="s">
        <v>74</v>
      </c>
      <c r="BR562" t="s">
        <v>95</v>
      </c>
      <c r="BS562" t="s">
        <v>4780</v>
      </c>
      <c r="BT562" t="str">
        <f>HYPERLINK("https%3A%2F%2Fwww.webofscience.com%2Fwos%2Fwoscc%2Ffull-record%2FWOS:A1989CE36100005","View Full Record in Web of Science")</f>
        <v>View Full Record in Web of Science</v>
      </c>
    </row>
    <row r="563" spans="1:72" x14ac:dyDescent="0.15">
      <c r="A563" t="s">
        <v>72</v>
      </c>
      <c r="B563" t="s">
        <v>4781</v>
      </c>
      <c r="C563" t="s">
        <v>74</v>
      </c>
      <c r="D563" t="s">
        <v>74</v>
      </c>
      <c r="E563" t="s">
        <v>74</v>
      </c>
      <c r="F563" t="s">
        <v>4781</v>
      </c>
      <c r="G563" t="s">
        <v>74</v>
      </c>
      <c r="H563" t="s">
        <v>74</v>
      </c>
      <c r="I563" t="s">
        <v>4782</v>
      </c>
      <c r="J563" t="s">
        <v>2492</v>
      </c>
      <c r="K563" t="s">
        <v>74</v>
      </c>
      <c r="L563" t="s">
        <v>74</v>
      </c>
      <c r="M563" t="s">
        <v>77</v>
      </c>
      <c r="N563" t="s">
        <v>78</v>
      </c>
      <c r="O563" t="s">
        <v>74</v>
      </c>
      <c r="P563" t="s">
        <v>74</v>
      </c>
      <c r="Q563" t="s">
        <v>74</v>
      </c>
      <c r="R563" t="s">
        <v>74</v>
      </c>
      <c r="S563" t="s">
        <v>74</v>
      </c>
      <c r="T563" t="s">
        <v>74</v>
      </c>
      <c r="U563" t="s">
        <v>74</v>
      </c>
      <c r="V563" t="s">
        <v>74</v>
      </c>
      <c r="W563" t="s">
        <v>74</v>
      </c>
      <c r="X563" t="s">
        <v>74</v>
      </c>
      <c r="Y563" t="s">
        <v>3394</v>
      </c>
      <c r="Z563" t="s">
        <v>74</v>
      </c>
      <c r="AA563" t="s">
        <v>74</v>
      </c>
      <c r="AB563" t="s">
        <v>74</v>
      </c>
      <c r="AC563" t="s">
        <v>74</v>
      </c>
      <c r="AD563" t="s">
        <v>74</v>
      </c>
      <c r="AE563" t="s">
        <v>74</v>
      </c>
      <c r="AF563" t="s">
        <v>74</v>
      </c>
      <c r="AG563">
        <v>0</v>
      </c>
      <c r="AH563">
        <v>2</v>
      </c>
      <c r="AI563">
        <v>2</v>
      </c>
      <c r="AJ563">
        <v>0</v>
      </c>
      <c r="AK563">
        <v>1</v>
      </c>
      <c r="AL563" t="s">
        <v>227</v>
      </c>
      <c r="AM563" t="s">
        <v>209</v>
      </c>
      <c r="AN563" t="s">
        <v>228</v>
      </c>
      <c r="AO563" t="s">
        <v>2494</v>
      </c>
      <c r="AP563" t="s">
        <v>74</v>
      </c>
      <c r="AQ563" t="s">
        <v>74</v>
      </c>
      <c r="AR563" t="s">
        <v>2495</v>
      </c>
      <c r="AS563" t="s">
        <v>2496</v>
      </c>
      <c r="AT563" t="s">
        <v>88</v>
      </c>
      <c r="AU563">
        <v>1989</v>
      </c>
      <c r="AV563">
        <v>1</v>
      </c>
      <c r="AW563">
        <v>1</v>
      </c>
      <c r="AX563" t="s">
        <v>74</v>
      </c>
      <c r="AY563" t="s">
        <v>74</v>
      </c>
      <c r="AZ563" t="s">
        <v>74</v>
      </c>
      <c r="BA563" t="s">
        <v>74</v>
      </c>
      <c r="BB563">
        <v>45</v>
      </c>
      <c r="BC563">
        <v>50</v>
      </c>
      <c r="BD563" t="s">
        <v>74</v>
      </c>
      <c r="BE563" t="s">
        <v>4783</v>
      </c>
      <c r="BF563" t="str">
        <f>HYPERLINK("http://dx.doi.org/10.1017/S0954102089000088","http://dx.doi.org/10.1017/S0954102089000088")</f>
        <v>http://dx.doi.org/10.1017/S0954102089000088</v>
      </c>
      <c r="BG563" t="s">
        <v>74</v>
      </c>
      <c r="BH563" t="s">
        <v>74</v>
      </c>
      <c r="BI563">
        <v>6</v>
      </c>
      <c r="BJ563" t="s">
        <v>2499</v>
      </c>
      <c r="BK563" t="s">
        <v>92</v>
      </c>
      <c r="BL563" t="s">
        <v>2500</v>
      </c>
      <c r="BM563" t="s">
        <v>4760</v>
      </c>
      <c r="BN563" t="s">
        <v>74</v>
      </c>
      <c r="BO563" t="s">
        <v>74</v>
      </c>
      <c r="BP563" t="s">
        <v>74</v>
      </c>
      <c r="BQ563" t="s">
        <v>74</v>
      </c>
      <c r="BR563" t="s">
        <v>95</v>
      </c>
      <c r="BS563" t="s">
        <v>4784</v>
      </c>
      <c r="BT563" t="str">
        <f>HYPERLINK("https%3A%2F%2Fwww.webofscience.com%2Fwos%2Fwoscc%2Ffull-record%2FWOS:A1989CE36100006","View Full Record in Web of Science")</f>
        <v>View Full Record in Web of Science</v>
      </c>
    </row>
    <row r="564" spans="1:72" x14ac:dyDescent="0.15">
      <c r="A564" t="s">
        <v>72</v>
      </c>
      <c r="B564" t="s">
        <v>4785</v>
      </c>
      <c r="C564" t="s">
        <v>74</v>
      </c>
      <c r="D564" t="s">
        <v>74</v>
      </c>
      <c r="E564" t="s">
        <v>74</v>
      </c>
      <c r="F564" t="s">
        <v>4785</v>
      </c>
      <c r="G564" t="s">
        <v>74</v>
      </c>
      <c r="H564" t="s">
        <v>74</v>
      </c>
      <c r="I564" t="s">
        <v>4786</v>
      </c>
      <c r="J564" t="s">
        <v>2492</v>
      </c>
      <c r="K564" t="s">
        <v>74</v>
      </c>
      <c r="L564" t="s">
        <v>74</v>
      </c>
      <c r="M564" t="s">
        <v>77</v>
      </c>
      <c r="N564" t="s">
        <v>78</v>
      </c>
      <c r="O564" t="s">
        <v>74</v>
      </c>
      <c r="P564" t="s">
        <v>74</v>
      </c>
      <c r="Q564" t="s">
        <v>74</v>
      </c>
      <c r="R564" t="s">
        <v>74</v>
      </c>
      <c r="S564" t="s">
        <v>74</v>
      </c>
      <c r="T564" t="s">
        <v>74</v>
      </c>
      <c r="U564" t="s">
        <v>74</v>
      </c>
      <c r="V564" t="s">
        <v>74</v>
      </c>
      <c r="W564" t="s">
        <v>74</v>
      </c>
      <c r="X564" t="s">
        <v>74</v>
      </c>
      <c r="Y564" t="s">
        <v>4787</v>
      </c>
      <c r="Z564" t="s">
        <v>74</v>
      </c>
      <c r="AA564" t="s">
        <v>74</v>
      </c>
      <c r="AB564" t="s">
        <v>74</v>
      </c>
      <c r="AC564" t="s">
        <v>74</v>
      </c>
      <c r="AD564" t="s">
        <v>74</v>
      </c>
      <c r="AE564" t="s">
        <v>74</v>
      </c>
      <c r="AF564" t="s">
        <v>74</v>
      </c>
      <c r="AG564">
        <v>0</v>
      </c>
      <c r="AH564">
        <v>3</v>
      </c>
      <c r="AI564">
        <v>3</v>
      </c>
      <c r="AJ564">
        <v>0</v>
      </c>
      <c r="AK564">
        <v>0</v>
      </c>
      <c r="AL564" t="s">
        <v>227</v>
      </c>
      <c r="AM564" t="s">
        <v>209</v>
      </c>
      <c r="AN564" t="s">
        <v>228</v>
      </c>
      <c r="AO564" t="s">
        <v>2494</v>
      </c>
      <c r="AP564" t="s">
        <v>74</v>
      </c>
      <c r="AQ564" t="s">
        <v>74</v>
      </c>
      <c r="AR564" t="s">
        <v>2495</v>
      </c>
      <c r="AS564" t="s">
        <v>2496</v>
      </c>
      <c r="AT564" t="s">
        <v>88</v>
      </c>
      <c r="AU564">
        <v>1989</v>
      </c>
      <c r="AV564">
        <v>1</v>
      </c>
      <c r="AW564">
        <v>1</v>
      </c>
      <c r="AX564" t="s">
        <v>74</v>
      </c>
      <c r="AY564" t="s">
        <v>74</v>
      </c>
      <c r="AZ564" t="s">
        <v>74</v>
      </c>
      <c r="BA564" t="s">
        <v>74</v>
      </c>
      <c r="BB564">
        <v>51</v>
      </c>
      <c r="BC564">
        <v>56</v>
      </c>
      <c r="BD564" t="s">
        <v>74</v>
      </c>
      <c r="BE564" t="s">
        <v>4788</v>
      </c>
      <c r="BF564" t="str">
        <f>HYPERLINK("http://dx.doi.org/10.1017/S095410208900009X","http://dx.doi.org/10.1017/S095410208900009X")</f>
        <v>http://dx.doi.org/10.1017/S095410208900009X</v>
      </c>
      <c r="BG564" t="s">
        <v>74</v>
      </c>
      <c r="BH564" t="s">
        <v>74</v>
      </c>
      <c r="BI564">
        <v>6</v>
      </c>
      <c r="BJ564" t="s">
        <v>2499</v>
      </c>
      <c r="BK564" t="s">
        <v>92</v>
      </c>
      <c r="BL564" t="s">
        <v>2500</v>
      </c>
      <c r="BM564" t="s">
        <v>4760</v>
      </c>
      <c r="BN564" t="s">
        <v>74</v>
      </c>
      <c r="BO564" t="s">
        <v>74</v>
      </c>
      <c r="BP564" t="s">
        <v>74</v>
      </c>
      <c r="BQ564" t="s">
        <v>74</v>
      </c>
      <c r="BR564" t="s">
        <v>95</v>
      </c>
      <c r="BS564" t="s">
        <v>4789</v>
      </c>
      <c r="BT564" t="str">
        <f>HYPERLINK("https%3A%2F%2Fwww.webofscience.com%2Fwos%2Fwoscc%2Ffull-record%2FWOS:A1989CE36100007","View Full Record in Web of Science")</f>
        <v>View Full Record in Web of Science</v>
      </c>
    </row>
    <row r="565" spans="1:72" x14ac:dyDescent="0.15">
      <c r="A565" t="s">
        <v>72</v>
      </c>
      <c r="B565" t="s">
        <v>4790</v>
      </c>
      <c r="C565" t="s">
        <v>74</v>
      </c>
      <c r="D565" t="s">
        <v>74</v>
      </c>
      <c r="E565" t="s">
        <v>74</v>
      </c>
      <c r="F565" t="s">
        <v>4790</v>
      </c>
      <c r="G565" t="s">
        <v>74</v>
      </c>
      <c r="H565" t="s">
        <v>74</v>
      </c>
      <c r="I565" t="s">
        <v>4791</v>
      </c>
      <c r="J565" t="s">
        <v>2492</v>
      </c>
      <c r="K565" t="s">
        <v>74</v>
      </c>
      <c r="L565" t="s">
        <v>74</v>
      </c>
      <c r="M565" t="s">
        <v>77</v>
      </c>
      <c r="N565" t="s">
        <v>78</v>
      </c>
      <c r="O565" t="s">
        <v>74</v>
      </c>
      <c r="P565" t="s">
        <v>74</v>
      </c>
      <c r="Q565" t="s">
        <v>74</v>
      </c>
      <c r="R565" t="s">
        <v>74</v>
      </c>
      <c r="S565" t="s">
        <v>74</v>
      </c>
      <c r="T565" t="s">
        <v>74</v>
      </c>
      <c r="U565" t="s">
        <v>74</v>
      </c>
      <c r="V565" t="s">
        <v>74</v>
      </c>
      <c r="W565" t="s">
        <v>74</v>
      </c>
      <c r="X565" t="s">
        <v>74</v>
      </c>
      <c r="Y565" t="s">
        <v>4792</v>
      </c>
      <c r="Z565" t="s">
        <v>74</v>
      </c>
      <c r="AA565" t="s">
        <v>74</v>
      </c>
      <c r="AB565" t="s">
        <v>74</v>
      </c>
      <c r="AC565" t="s">
        <v>74</v>
      </c>
      <c r="AD565" t="s">
        <v>74</v>
      </c>
      <c r="AE565" t="s">
        <v>74</v>
      </c>
      <c r="AF565" t="s">
        <v>74</v>
      </c>
      <c r="AG565">
        <v>0</v>
      </c>
      <c r="AH565">
        <v>15</v>
      </c>
      <c r="AI565">
        <v>17</v>
      </c>
      <c r="AJ565">
        <v>0</v>
      </c>
      <c r="AK565">
        <v>0</v>
      </c>
      <c r="AL565" t="s">
        <v>227</v>
      </c>
      <c r="AM565" t="s">
        <v>209</v>
      </c>
      <c r="AN565" t="s">
        <v>228</v>
      </c>
      <c r="AO565" t="s">
        <v>2494</v>
      </c>
      <c r="AP565" t="s">
        <v>74</v>
      </c>
      <c r="AQ565" t="s">
        <v>74</v>
      </c>
      <c r="AR565" t="s">
        <v>2495</v>
      </c>
      <c r="AS565" t="s">
        <v>2496</v>
      </c>
      <c r="AT565" t="s">
        <v>88</v>
      </c>
      <c r="AU565">
        <v>1989</v>
      </c>
      <c r="AV565">
        <v>1</v>
      </c>
      <c r="AW565">
        <v>1</v>
      </c>
      <c r="AX565" t="s">
        <v>74</v>
      </c>
      <c r="AY565" t="s">
        <v>74</v>
      </c>
      <c r="AZ565" t="s">
        <v>74</v>
      </c>
      <c r="BA565" t="s">
        <v>74</v>
      </c>
      <c r="BB565">
        <v>57</v>
      </c>
      <c r="BC565">
        <v>64</v>
      </c>
      <c r="BD565" t="s">
        <v>74</v>
      </c>
      <c r="BE565" t="s">
        <v>4793</v>
      </c>
      <c r="BF565" t="str">
        <f>HYPERLINK("http://dx.doi.org/10.1017/S0954102089000106","http://dx.doi.org/10.1017/S0954102089000106")</f>
        <v>http://dx.doi.org/10.1017/S0954102089000106</v>
      </c>
      <c r="BG565" t="s">
        <v>74</v>
      </c>
      <c r="BH565" t="s">
        <v>74</v>
      </c>
      <c r="BI565">
        <v>8</v>
      </c>
      <c r="BJ565" t="s">
        <v>2499</v>
      </c>
      <c r="BK565" t="s">
        <v>92</v>
      </c>
      <c r="BL565" t="s">
        <v>2500</v>
      </c>
      <c r="BM565" t="s">
        <v>4760</v>
      </c>
      <c r="BN565" t="s">
        <v>74</v>
      </c>
      <c r="BO565" t="s">
        <v>74</v>
      </c>
      <c r="BP565" t="s">
        <v>74</v>
      </c>
      <c r="BQ565" t="s">
        <v>74</v>
      </c>
      <c r="BR565" t="s">
        <v>95</v>
      </c>
      <c r="BS565" t="s">
        <v>4794</v>
      </c>
      <c r="BT565" t="str">
        <f>HYPERLINK("https%3A%2F%2Fwww.webofscience.com%2Fwos%2Fwoscc%2Ffull-record%2FWOS:A1989CE36100008","View Full Record in Web of Science")</f>
        <v>View Full Record in Web of Science</v>
      </c>
    </row>
    <row r="566" spans="1:72" x14ac:dyDescent="0.15">
      <c r="A566" t="s">
        <v>72</v>
      </c>
      <c r="B566" t="s">
        <v>4795</v>
      </c>
      <c r="C566" t="s">
        <v>74</v>
      </c>
      <c r="D566" t="s">
        <v>74</v>
      </c>
      <c r="E566" t="s">
        <v>74</v>
      </c>
      <c r="F566" t="s">
        <v>4795</v>
      </c>
      <c r="G566" t="s">
        <v>74</v>
      </c>
      <c r="H566" t="s">
        <v>74</v>
      </c>
      <c r="I566" t="s">
        <v>4796</v>
      </c>
      <c r="J566" t="s">
        <v>2492</v>
      </c>
      <c r="K566" t="s">
        <v>74</v>
      </c>
      <c r="L566" t="s">
        <v>74</v>
      </c>
      <c r="M566" t="s">
        <v>77</v>
      </c>
      <c r="N566" t="s">
        <v>78</v>
      </c>
      <c r="O566" t="s">
        <v>74</v>
      </c>
      <c r="P566" t="s">
        <v>74</v>
      </c>
      <c r="Q566" t="s">
        <v>74</v>
      </c>
      <c r="R566" t="s">
        <v>74</v>
      </c>
      <c r="S566" t="s">
        <v>74</v>
      </c>
      <c r="T566" t="s">
        <v>74</v>
      </c>
      <c r="U566" t="s">
        <v>74</v>
      </c>
      <c r="V566" t="s">
        <v>74</v>
      </c>
      <c r="W566" t="s">
        <v>74</v>
      </c>
      <c r="X566" t="s">
        <v>74</v>
      </c>
      <c r="Y566" t="s">
        <v>4797</v>
      </c>
      <c r="Z566" t="s">
        <v>74</v>
      </c>
      <c r="AA566" t="s">
        <v>74</v>
      </c>
      <c r="AB566" t="s">
        <v>74</v>
      </c>
      <c r="AC566" t="s">
        <v>74</v>
      </c>
      <c r="AD566" t="s">
        <v>74</v>
      </c>
      <c r="AE566" t="s">
        <v>74</v>
      </c>
      <c r="AF566" t="s">
        <v>74</v>
      </c>
      <c r="AG566">
        <v>0</v>
      </c>
      <c r="AH566">
        <v>5</v>
      </c>
      <c r="AI566">
        <v>5</v>
      </c>
      <c r="AJ566">
        <v>0</v>
      </c>
      <c r="AK566">
        <v>1</v>
      </c>
      <c r="AL566" t="s">
        <v>227</v>
      </c>
      <c r="AM566" t="s">
        <v>209</v>
      </c>
      <c r="AN566" t="s">
        <v>228</v>
      </c>
      <c r="AO566" t="s">
        <v>2494</v>
      </c>
      <c r="AP566" t="s">
        <v>74</v>
      </c>
      <c r="AQ566" t="s">
        <v>74</v>
      </c>
      <c r="AR566" t="s">
        <v>2495</v>
      </c>
      <c r="AS566" t="s">
        <v>2496</v>
      </c>
      <c r="AT566" t="s">
        <v>88</v>
      </c>
      <c r="AU566">
        <v>1989</v>
      </c>
      <c r="AV566">
        <v>1</v>
      </c>
      <c r="AW566">
        <v>1</v>
      </c>
      <c r="AX566" t="s">
        <v>74</v>
      </c>
      <c r="AY566" t="s">
        <v>74</v>
      </c>
      <c r="AZ566" t="s">
        <v>74</v>
      </c>
      <c r="BA566" t="s">
        <v>74</v>
      </c>
      <c r="BB566">
        <v>65</v>
      </c>
      <c r="BC566">
        <v>75</v>
      </c>
      <c r="BD566" t="s">
        <v>74</v>
      </c>
      <c r="BE566" t="s">
        <v>4798</v>
      </c>
      <c r="BF566" t="str">
        <f>HYPERLINK("http://dx.doi.org/10.1017/S0954102089000118","http://dx.doi.org/10.1017/S0954102089000118")</f>
        <v>http://dx.doi.org/10.1017/S0954102089000118</v>
      </c>
      <c r="BG566" t="s">
        <v>74</v>
      </c>
      <c r="BH566" t="s">
        <v>74</v>
      </c>
      <c r="BI566">
        <v>11</v>
      </c>
      <c r="BJ566" t="s">
        <v>2499</v>
      </c>
      <c r="BK566" t="s">
        <v>92</v>
      </c>
      <c r="BL566" t="s">
        <v>2500</v>
      </c>
      <c r="BM566" t="s">
        <v>4760</v>
      </c>
      <c r="BN566" t="s">
        <v>74</v>
      </c>
      <c r="BO566" t="s">
        <v>74</v>
      </c>
      <c r="BP566" t="s">
        <v>74</v>
      </c>
      <c r="BQ566" t="s">
        <v>74</v>
      </c>
      <c r="BR566" t="s">
        <v>95</v>
      </c>
      <c r="BS566" t="s">
        <v>4799</v>
      </c>
      <c r="BT566" t="str">
        <f>HYPERLINK("https%3A%2F%2Fwww.webofscience.com%2Fwos%2Fwoscc%2Ffull-record%2FWOS:A1989CE36100009","View Full Record in Web of Science")</f>
        <v>View Full Record in Web of Science</v>
      </c>
    </row>
    <row r="567" spans="1:72" x14ac:dyDescent="0.15">
      <c r="A567" t="s">
        <v>72</v>
      </c>
      <c r="B567" t="s">
        <v>4800</v>
      </c>
      <c r="C567" t="s">
        <v>74</v>
      </c>
      <c r="D567" t="s">
        <v>74</v>
      </c>
      <c r="E567" t="s">
        <v>74</v>
      </c>
      <c r="F567" t="s">
        <v>4800</v>
      </c>
      <c r="G567" t="s">
        <v>74</v>
      </c>
      <c r="H567" t="s">
        <v>74</v>
      </c>
      <c r="I567" t="s">
        <v>4801</v>
      </c>
      <c r="J567" t="s">
        <v>4802</v>
      </c>
      <c r="K567" t="s">
        <v>74</v>
      </c>
      <c r="L567" t="s">
        <v>74</v>
      </c>
      <c r="M567" t="s">
        <v>77</v>
      </c>
      <c r="N567" t="s">
        <v>1473</v>
      </c>
      <c r="O567" t="s">
        <v>74</v>
      </c>
      <c r="P567" t="s">
        <v>74</v>
      </c>
      <c r="Q567" t="s">
        <v>74</v>
      </c>
      <c r="R567" t="s">
        <v>74</v>
      </c>
      <c r="S567" t="s">
        <v>74</v>
      </c>
      <c r="T567" t="s">
        <v>74</v>
      </c>
      <c r="U567" t="s">
        <v>74</v>
      </c>
      <c r="V567" t="s">
        <v>74</v>
      </c>
      <c r="W567" t="s">
        <v>74</v>
      </c>
      <c r="X567" t="s">
        <v>74</v>
      </c>
      <c r="Y567" t="s">
        <v>74</v>
      </c>
      <c r="Z567" t="s">
        <v>74</v>
      </c>
      <c r="AA567" t="s">
        <v>74</v>
      </c>
      <c r="AB567" t="s">
        <v>74</v>
      </c>
      <c r="AC567" t="s">
        <v>74</v>
      </c>
      <c r="AD567" t="s">
        <v>74</v>
      </c>
      <c r="AE567" t="s">
        <v>74</v>
      </c>
      <c r="AF567" t="s">
        <v>74</v>
      </c>
      <c r="AG567">
        <v>1</v>
      </c>
      <c r="AH567">
        <v>0</v>
      </c>
      <c r="AI567">
        <v>0</v>
      </c>
      <c r="AJ567">
        <v>0</v>
      </c>
      <c r="AK567">
        <v>0</v>
      </c>
      <c r="AL567" t="s">
        <v>4803</v>
      </c>
      <c r="AM567" t="s">
        <v>361</v>
      </c>
      <c r="AN567" t="s">
        <v>4804</v>
      </c>
      <c r="AO567" t="s">
        <v>4805</v>
      </c>
      <c r="AP567" t="s">
        <v>74</v>
      </c>
      <c r="AQ567" t="s">
        <v>74</v>
      </c>
      <c r="AR567" t="s">
        <v>4806</v>
      </c>
      <c r="AS567" t="s">
        <v>4807</v>
      </c>
      <c r="AT567" t="s">
        <v>88</v>
      </c>
      <c r="AU567">
        <v>1989</v>
      </c>
      <c r="AV567">
        <v>155</v>
      </c>
      <c r="AW567" t="s">
        <v>74</v>
      </c>
      <c r="AX567">
        <v>1</v>
      </c>
      <c r="AY567" t="s">
        <v>74</v>
      </c>
      <c r="AZ567" t="s">
        <v>74</v>
      </c>
      <c r="BA567" t="s">
        <v>74</v>
      </c>
      <c r="BB567">
        <v>121</v>
      </c>
      <c r="BC567">
        <v>121</v>
      </c>
      <c r="BD567" t="s">
        <v>74</v>
      </c>
      <c r="BE567" t="s">
        <v>4808</v>
      </c>
      <c r="BF567" t="str">
        <f>HYPERLINK("http://dx.doi.org/10.2307/635397","http://dx.doi.org/10.2307/635397")</f>
        <v>http://dx.doi.org/10.2307/635397</v>
      </c>
      <c r="BG567" t="s">
        <v>74</v>
      </c>
      <c r="BH567" t="s">
        <v>74</v>
      </c>
      <c r="BI567">
        <v>1</v>
      </c>
      <c r="BJ567" t="s">
        <v>2560</v>
      </c>
      <c r="BK567" t="s">
        <v>1462</v>
      </c>
      <c r="BL567" t="s">
        <v>2560</v>
      </c>
      <c r="BM567" t="s">
        <v>4809</v>
      </c>
      <c r="BN567" t="s">
        <v>74</v>
      </c>
      <c r="BO567" t="s">
        <v>74</v>
      </c>
      <c r="BP567" t="s">
        <v>74</v>
      </c>
      <c r="BQ567" t="s">
        <v>74</v>
      </c>
      <c r="BR567" t="s">
        <v>95</v>
      </c>
      <c r="BS567" t="s">
        <v>4810</v>
      </c>
      <c r="BT567" t="str">
        <f>HYPERLINK("https%3A%2F%2Fwww.webofscience.com%2Fwos%2Fwoscc%2Ffull-record%2FWOS:A1989T943300021","View Full Record in Web of Science")</f>
        <v>View Full Record in Web of Science</v>
      </c>
    </row>
    <row r="568" spans="1:72" x14ac:dyDescent="0.15">
      <c r="A568" t="s">
        <v>72</v>
      </c>
      <c r="B568" t="s">
        <v>3008</v>
      </c>
      <c r="C568" t="s">
        <v>74</v>
      </c>
      <c r="D568" t="s">
        <v>74</v>
      </c>
      <c r="E568" t="s">
        <v>74</v>
      </c>
      <c r="F568" t="s">
        <v>3008</v>
      </c>
      <c r="G568" t="s">
        <v>74</v>
      </c>
      <c r="H568" t="s">
        <v>74</v>
      </c>
      <c r="I568" t="s">
        <v>3050</v>
      </c>
      <c r="J568" t="s">
        <v>4802</v>
      </c>
      <c r="K568" t="s">
        <v>74</v>
      </c>
      <c r="L568" t="s">
        <v>74</v>
      </c>
      <c r="M568" t="s">
        <v>77</v>
      </c>
      <c r="N568" t="s">
        <v>1473</v>
      </c>
      <c r="O568" t="s">
        <v>74</v>
      </c>
      <c r="P568" t="s">
        <v>74</v>
      </c>
      <c r="Q568" t="s">
        <v>74</v>
      </c>
      <c r="R568" t="s">
        <v>74</v>
      </c>
      <c r="S568" t="s">
        <v>74</v>
      </c>
      <c r="T568" t="s">
        <v>74</v>
      </c>
      <c r="U568" t="s">
        <v>74</v>
      </c>
      <c r="V568" t="s">
        <v>74</v>
      </c>
      <c r="W568" t="s">
        <v>74</v>
      </c>
      <c r="X568" t="s">
        <v>74</v>
      </c>
      <c r="Y568" t="s">
        <v>74</v>
      </c>
      <c r="Z568" t="s">
        <v>74</v>
      </c>
      <c r="AA568" t="s">
        <v>74</v>
      </c>
      <c r="AB568" t="s">
        <v>74</v>
      </c>
      <c r="AC568" t="s">
        <v>74</v>
      </c>
      <c r="AD568" t="s">
        <v>74</v>
      </c>
      <c r="AE568" t="s">
        <v>74</v>
      </c>
      <c r="AF568" t="s">
        <v>74</v>
      </c>
      <c r="AG568">
        <v>1</v>
      </c>
      <c r="AH568">
        <v>0</v>
      </c>
      <c r="AI568">
        <v>0</v>
      </c>
      <c r="AJ568">
        <v>0</v>
      </c>
      <c r="AK568">
        <v>0</v>
      </c>
      <c r="AL568" t="s">
        <v>4803</v>
      </c>
      <c r="AM568" t="s">
        <v>361</v>
      </c>
      <c r="AN568" t="s">
        <v>4804</v>
      </c>
      <c r="AO568" t="s">
        <v>4805</v>
      </c>
      <c r="AP568" t="s">
        <v>74</v>
      </c>
      <c r="AQ568" t="s">
        <v>74</v>
      </c>
      <c r="AR568" t="s">
        <v>4806</v>
      </c>
      <c r="AS568" t="s">
        <v>4807</v>
      </c>
      <c r="AT568" t="s">
        <v>88</v>
      </c>
      <c r="AU568">
        <v>1989</v>
      </c>
      <c r="AV568">
        <v>155</v>
      </c>
      <c r="AW568" t="s">
        <v>74</v>
      </c>
      <c r="AX568">
        <v>1</v>
      </c>
      <c r="AY568" t="s">
        <v>74</v>
      </c>
      <c r="AZ568" t="s">
        <v>74</v>
      </c>
      <c r="BA568" t="s">
        <v>74</v>
      </c>
      <c r="BB568">
        <v>133</v>
      </c>
      <c r="BC568">
        <v>133</v>
      </c>
      <c r="BD568" t="s">
        <v>74</v>
      </c>
      <c r="BE568" t="s">
        <v>4811</v>
      </c>
      <c r="BF568" t="str">
        <f>HYPERLINK("http://dx.doi.org/10.2307/635416","http://dx.doi.org/10.2307/635416")</f>
        <v>http://dx.doi.org/10.2307/635416</v>
      </c>
      <c r="BG568" t="s">
        <v>74</v>
      </c>
      <c r="BH568" t="s">
        <v>74</v>
      </c>
      <c r="BI568">
        <v>1</v>
      </c>
      <c r="BJ568" t="s">
        <v>2560</v>
      </c>
      <c r="BK568" t="s">
        <v>1462</v>
      </c>
      <c r="BL568" t="s">
        <v>2560</v>
      </c>
      <c r="BM568" t="s">
        <v>4809</v>
      </c>
      <c r="BN568" t="s">
        <v>74</v>
      </c>
      <c r="BO568" t="s">
        <v>74</v>
      </c>
      <c r="BP568" t="s">
        <v>74</v>
      </c>
      <c r="BQ568" t="s">
        <v>74</v>
      </c>
      <c r="BR568" t="s">
        <v>95</v>
      </c>
      <c r="BS568" t="s">
        <v>4812</v>
      </c>
      <c r="BT568" t="str">
        <f>HYPERLINK("https%3A%2F%2Fwww.webofscience.com%2Fwos%2Fwoscc%2Ffull-record%2FWOS:A1989T943300040","View Full Record in Web of Science")</f>
        <v>View Full Record in Web of Science</v>
      </c>
    </row>
    <row r="569" spans="1:72" x14ac:dyDescent="0.15">
      <c r="A569" t="s">
        <v>72</v>
      </c>
      <c r="B569" t="s">
        <v>4813</v>
      </c>
      <c r="C569" t="s">
        <v>74</v>
      </c>
      <c r="D569" t="s">
        <v>74</v>
      </c>
      <c r="E569" t="s">
        <v>74</v>
      </c>
      <c r="F569" t="s">
        <v>4813</v>
      </c>
      <c r="G569" t="s">
        <v>74</v>
      </c>
      <c r="H569" t="s">
        <v>74</v>
      </c>
      <c r="I569" t="s">
        <v>4814</v>
      </c>
      <c r="J569" t="s">
        <v>3488</v>
      </c>
      <c r="K569" t="s">
        <v>74</v>
      </c>
      <c r="L569" t="s">
        <v>74</v>
      </c>
      <c r="M569" t="s">
        <v>171</v>
      </c>
      <c r="N569" t="s">
        <v>78</v>
      </c>
      <c r="O569" t="s">
        <v>74</v>
      </c>
      <c r="P569" t="s">
        <v>74</v>
      </c>
      <c r="Q569" t="s">
        <v>74</v>
      </c>
      <c r="R569" t="s">
        <v>74</v>
      </c>
      <c r="S569" t="s">
        <v>74</v>
      </c>
      <c r="T569" t="s">
        <v>74</v>
      </c>
      <c r="U569" t="s">
        <v>74</v>
      </c>
      <c r="V569" t="s">
        <v>74</v>
      </c>
      <c r="W569" t="s">
        <v>4815</v>
      </c>
      <c r="X569" t="s">
        <v>4816</v>
      </c>
      <c r="Y569" t="s">
        <v>4817</v>
      </c>
      <c r="Z569" t="s">
        <v>74</v>
      </c>
      <c r="AA569" t="s">
        <v>4818</v>
      </c>
      <c r="AB569" t="s">
        <v>74</v>
      </c>
      <c r="AC569" t="s">
        <v>74</v>
      </c>
      <c r="AD569" t="s">
        <v>74</v>
      </c>
      <c r="AE569" t="s">
        <v>74</v>
      </c>
      <c r="AF569" t="s">
        <v>74</v>
      </c>
      <c r="AG569">
        <v>8</v>
      </c>
      <c r="AH569">
        <v>0</v>
      </c>
      <c r="AI569">
        <v>0</v>
      </c>
      <c r="AJ569">
        <v>0</v>
      </c>
      <c r="AK569">
        <v>0</v>
      </c>
      <c r="AL569" t="s">
        <v>173</v>
      </c>
      <c r="AM569" t="s">
        <v>174</v>
      </c>
      <c r="AN569" t="s">
        <v>175</v>
      </c>
      <c r="AO569" t="s">
        <v>3491</v>
      </c>
      <c r="AP569" t="s">
        <v>74</v>
      </c>
      <c r="AQ569" t="s">
        <v>74</v>
      </c>
      <c r="AR569" t="s">
        <v>3492</v>
      </c>
      <c r="AS569" t="s">
        <v>3493</v>
      </c>
      <c r="AT569" t="s">
        <v>4819</v>
      </c>
      <c r="AU569">
        <v>1989</v>
      </c>
      <c r="AV569">
        <v>29</v>
      </c>
      <c r="AW569">
        <v>2</v>
      </c>
      <c r="AX569" t="s">
        <v>74</v>
      </c>
      <c r="AY569" t="s">
        <v>74</v>
      </c>
      <c r="AZ569" t="s">
        <v>74</v>
      </c>
      <c r="BA569" t="s">
        <v>74</v>
      </c>
      <c r="BB569">
        <v>228</v>
      </c>
      <c r="BC569">
        <v>233</v>
      </c>
      <c r="BD569" t="s">
        <v>74</v>
      </c>
      <c r="BE569" t="s">
        <v>74</v>
      </c>
      <c r="BF569" t="s">
        <v>74</v>
      </c>
      <c r="BG569" t="s">
        <v>74</v>
      </c>
      <c r="BH569" t="s">
        <v>74</v>
      </c>
      <c r="BI569">
        <v>6</v>
      </c>
      <c r="BJ569" t="s">
        <v>288</v>
      </c>
      <c r="BK569" t="s">
        <v>92</v>
      </c>
      <c r="BL569" t="s">
        <v>288</v>
      </c>
      <c r="BM569" t="s">
        <v>4820</v>
      </c>
      <c r="BN569" t="s">
        <v>74</v>
      </c>
      <c r="BO569" t="s">
        <v>74</v>
      </c>
      <c r="BP569" t="s">
        <v>74</v>
      </c>
      <c r="BQ569" t="s">
        <v>74</v>
      </c>
      <c r="BR569" t="s">
        <v>95</v>
      </c>
      <c r="BS569" t="s">
        <v>4821</v>
      </c>
      <c r="BT569" t="str">
        <f>HYPERLINK("https%3A%2F%2Fwww.webofscience.com%2Fwos%2Fwoscc%2Ffull-record%2FWOS:A1989U895600008","View Full Record in Web of Science")</f>
        <v>View Full Record in Web of Science</v>
      </c>
    </row>
    <row r="570" spans="1:72" x14ac:dyDescent="0.15">
      <c r="A570" t="s">
        <v>72</v>
      </c>
      <c r="B570" t="s">
        <v>4822</v>
      </c>
      <c r="C570" t="s">
        <v>74</v>
      </c>
      <c r="D570" t="s">
        <v>74</v>
      </c>
      <c r="E570" t="s">
        <v>74</v>
      </c>
      <c r="F570" t="s">
        <v>4822</v>
      </c>
      <c r="G570" t="s">
        <v>74</v>
      </c>
      <c r="H570" t="s">
        <v>74</v>
      </c>
      <c r="I570" t="s">
        <v>4823</v>
      </c>
      <c r="J570" t="s">
        <v>3488</v>
      </c>
      <c r="K570" t="s">
        <v>74</v>
      </c>
      <c r="L570" t="s">
        <v>74</v>
      </c>
      <c r="M570" t="s">
        <v>171</v>
      </c>
      <c r="N570" t="s">
        <v>414</v>
      </c>
      <c r="O570" t="s">
        <v>74</v>
      </c>
      <c r="P570" t="s">
        <v>74</v>
      </c>
      <c r="Q570" t="s">
        <v>74</v>
      </c>
      <c r="R570" t="s">
        <v>74</v>
      </c>
      <c r="S570" t="s">
        <v>74</v>
      </c>
      <c r="T570" t="s">
        <v>74</v>
      </c>
      <c r="U570" t="s">
        <v>74</v>
      </c>
      <c r="V570" t="s">
        <v>74</v>
      </c>
      <c r="W570" t="s">
        <v>4824</v>
      </c>
      <c r="X570" t="s">
        <v>4825</v>
      </c>
      <c r="Y570" t="s">
        <v>4826</v>
      </c>
      <c r="Z570" t="s">
        <v>74</v>
      </c>
      <c r="AA570" t="s">
        <v>74</v>
      </c>
      <c r="AB570" t="s">
        <v>74</v>
      </c>
      <c r="AC570" t="s">
        <v>74</v>
      </c>
      <c r="AD570" t="s">
        <v>74</v>
      </c>
      <c r="AE570" t="s">
        <v>74</v>
      </c>
      <c r="AF570" t="s">
        <v>74</v>
      </c>
      <c r="AG570">
        <v>5</v>
      </c>
      <c r="AH570">
        <v>1</v>
      </c>
      <c r="AI570">
        <v>1</v>
      </c>
      <c r="AJ570">
        <v>0</v>
      </c>
      <c r="AK570">
        <v>0</v>
      </c>
      <c r="AL570" t="s">
        <v>173</v>
      </c>
      <c r="AM570" t="s">
        <v>174</v>
      </c>
      <c r="AN570" t="s">
        <v>175</v>
      </c>
      <c r="AO570" t="s">
        <v>3491</v>
      </c>
      <c r="AP570" t="s">
        <v>74</v>
      </c>
      <c r="AQ570" t="s">
        <v>74</v>
      </c>
      <c r="AR570" t="s">
        <v>3492</v>
      </c>
      <c r="AS570" t="s">
        <v>3493</v>
      </c>
      <c r="AT570" t="s">
        <v>4819</v>
      </c>
      <c r="AU570">
        <v>1989</v>
      </c>
      <c r="AV570">
        <v>29</v>
      </c>
      <c r="AW570">
        <v>2</v>
      </c>
      <c r="AX570" t="s">
        <v>74</v>
      </c>
      <c r="AY570" t="s">
        <v>74</v>
      </c>
      <c r="AZ570" t="s">
        <v>74</v>
      </c>
      <c r="BA570" t="s">
        <v>74</v>
      </c>
      <c r="BB570">
        <v>345</v>
      </c>
      <c r="BC570">
        <v>347</v>
      </c>
      <c r="BD570" t="s">
        <v>74</v>
      </c>
      <c r="BE570" t="s">
        <v>74</v>
      </c>
      <c r="BF570" t="s">
        <v>74</v>
      </c>
      <c r="BG570" t="s">
        <v>74</v>
      </c>
      <c r="BH570" t="s">
        <v>74</v>
      </c>
      <c r="BI570">
        <v>3</v>
      </c>
      <c r="BJ570" t="s">
        <v>288</v>
      </c>
      <c r="BK570" t="s">
        <v>92</v>
      </c>
      <c r="BL570" t="s">
        <v>288</v>
      </c>
      <c r="BM570" t="s">
        <v>4820</v>
      </c>
      <c r="BN570" t="s">
        <v>74</v>
      </c>
      <c r="BO570" t="s">
        <v>74</v>
      </c>
      <c r="BP570" t="s">
        <v>74</v>
      </c>
      <c r="BQ570" t="s">
        <v>74</v>
      </c>
      <c r="BR570" t="s">
        <v>95</v>
      </c>
      <c r="BS570" t="s">
        <v>4827</v>
      </c>
      <c r="BT570" t="str">
        <f>HYPERLINK("https%3A%2F%2Fwww.webofscience.com%2Fwos%2Fwoscc%2Ffull-record%2FWOS:A1989U895600037","View Full Record in Web of Science")</f>
        <v>View Full Record in Web of Science</v>
      </c>
    </row>
    <row r="571" spans="1:72" x14ac:dyDescent="0.15">
      <c r="A571" t="s">
        <v>72</v>
      </c>
      <c r="B571" t="s">
        <v>4828</v>
      </c>
      <c r="C571" t="s">
        <v>74</v>
      </c>
      <c r="D571" t="s">
        <v>74</v>
      </c>
      <c r="E571" t="s">
        <v>74</v>
      </c>
      <c r="F571" t="s">
        <v>4829</v>
      </c>
      <c r="G571" t="s">
        <v>74</v>
      </c>
      <c r="H571" t="s">
        <v>74</v>
      </c>
      <c r="I571" t="s">
        <v>4830</v>
      </c>
      <c r="J571" t="s">
        <v>109</v>
      </c>
      <c r="K571" t="s">
        <v>74</v>
      </c>
      <c r="L571" t="s">
        <v>74</v>
      </c>
      <c r="M571" t="s">
        <v>77</v>
      </c>
      <c r="N571" t="s">
        <v>78</v>
      </c>
      <c r="O571" t="s">
        <v>74</v>
      </c>
      <c r="P571" t="s">
        <v>74</v>
      </c>
      <c r="Q571" t="s">
        <v>74</v>
      </c>
      <c r="R571" t="s">
        <v>74</v>
      </c>
      <c r="S571" t="s">
        <v>74</v>
      </c>
      <c r="T571" t="s">
        <v>74</v>
      </c>
      <c r="U571" t="s">
        <v>74</v>
      </c>
      <c r="V571" t="s">
        <v>4831</v>
      </c>
      <c r="W571" t="s">
        <v>4832</v>
      </c>
      <c r="X571" t="s">
        <v>112</v>
      </c>
      <c r="Y571" t="s">
        <v>4833</v>
      </c>
      <c r="Z571" t="s">
        <v>74</v>
      </c>
      <c r="AA571" t="s">
        <v>74</v>
      </c>
      <c r="AB571" t="s">
        <v>4834</v>
      </c>
      <c r="AC571" t="s">
        <v>4835</v>
      </c>
      <c r="AD571" t="s">
        <v>4836</v>
      </c>
      <c r="AE571" t="s">
        <v>4837</v>
      </c>
      <c r="AF571" t="s">
        <v>74</v>
      </c>
      <c r="AG571">
        <v>30</v>
      </c>
      <c r="AH571">
        <v>55</v>
      </c>
      <c r="AI571">
        <v>62</v>
      </c>
      <c r="AJ571">
        <v>0</v>
      </c>
      <c r="AK571">
        <v>5</v>
      </c>
      <c r="AL571" t="s">
        <v>82</v>
      </c>
      <c r="AM571" t="s">
        <v>83</v>
      </c>
      <c r="AN571" t="s">
        <v>114</v>
      </c>
      <c r="AO571" t="s">
        <v>115</v>
      </c>
      <c r="AP571" t="s">
        <v>116</v>
      </c>
      <c r="AQ571" t="s">
        <v>74</v>
      </c>
      <c r="AR571" t="s">
        <v>117</v>
      </c>
      <c r="AS571" t="s">
        <v>118</v>
      </c>
      <c r="AT571" t="s">
        <v>88</v>
      </c>
      <c r="AU571">
        <v>1989</v>
      </c>
      <c r="AV571">
        <v>3</v>
      </c>
      <c r="AW571">
        <v>1</v>
      </c>
      <c r="AX571" t="s">
        <v>74</v>
      </c>
      <c r="AY571" t="s">
        <v>74</v>
      </c>
      <c r="AZ571" t="s">
        <v>74</v>
      </c>
      <c r="BA571" t="s">
        <v>74</v>
      </c>
      <c r="BB571">
        <v>79</v>
      </c>
      <c r="BC571">
        <v>88</v>
      </c>
      <c r="BD571" t="s">
        <v>74</v>
      </c>
      <c r="BE571" t="s">
        <v>4838</v>
      </c>
      <c r="BF571" t="str">
        <f>HYPERLINK("http://dx.doi.org/10.1029/GB003i001p00079","http://dx.doi.org/10.1029/GB003i001p00079")</f>
        <v>http://dx.doi.org/10.1029/GB003i001p00079</v>
      </c>
      <c r="BG571" t="s">
        <v>74</v>
      </c>
      <c r="BH571" t="s">
        <v>74</v>
      </c>
      <c r="BI571">
        <v>10</v>
      </c>
      <c r="BJ571" t="s">
        <v>120</v>
      </c>
      <c r="BK571" t="s">
        <v>92</v>
      </c>
      <c r="BL571" t="s">
        <v>121</v>
      </c>
      <c r="BM571" t="s">
        <v>4839</v>
      </c>
      <c r="BN571" t="s">
        <v>74</v>
      </c>
      <c r="BO571" t="s">
        <v>74</v>
      </c>
      <c r="BP571" t="s">
        <v>74</v>
      </c>
      <c r="BQ571" t="s">
        <v>74</v>
      </c>
      <c r="BR571" t="s">
        <v>95</v>
      </c>
      <c r="BS571" t="s">
        <v>4840</v>
      </c>
      <c r="BT571" t="str">
        <f>HYPERLINK("https%3A%2F%2Fwww.webofscience.com%2Fwos%2Fwoscc%2Ffull-record%2FWOS:000211478600006","View Full Record in Web of Science")</f>
        <v>View Full Record in Web of Science</v>
      </c>
    </row>
    <row r="572" spans="1:72" x14ac:dyDescent="0.15">
      <c r="A572" t="s">
        <v>72</v>
      </c>
      <c r="B572" t="s">
        <v>4841</v>
      </c>
      <c r="C572" t="s">
        <v>74</v>
      </c>
      <c r="D572" t="s">
        <v>74</v>
      </c>
      <c r="E572" t="s">
        <v>74</v>
      </c>
      <c r="F572" t="s">
        <v>4841</v>
      </c>
      <c r="G572" t="s">
        <v>74</v>
      </c>
      <c r="H572" t="s">
        <v>74</v>
      </c>
      <c r="I572" t="s">
        <v>4842</v>
      </c>
      <c r="J572" t="s">
        <v>3291</v>
      </c>
      <c r="K572" t="s">
        <v>74</v>
      </c>
      <c r="L572" t="s">
        <v>74</v>
      </c>
      <c r="M572" t="s">
        <v>77</v>
      </c>
      <c r="N572" t="s">
        <v>78</v>
      </c>
      <c r="O572" t="s">
        <v>74</v>
      </c>
      <c r="P572" t="s">
        <v>74</v>
      </c>
      <c r="Q572" t="s">
        <v>74</v>
      </c>
      <c r="R572" t="s">
        <v>74</v>
      </c>
      <c r="S572" t="s">
        <v>74</v>
      </c>
      <c r="T572" t="s">
        <v>74</v>
      </c>
      <c r="U572" t="s">
        <v>74</v>
      </c>
      <c r="V572" t="s">
        <v>74</v>
      </c>
      <c r="W572" t="s">
        <v>74</v>
      </c>
      <c r="X572" t="s">
        <v>74</v>
      </c>
      <c r="Y572" t="s">
        <v>4843</v>
      </c>
      <c r="Z572" t="s">
        <v>74</v>
      </c>
      <c r="AA572" t="s">
        <v>74</v>
      </c>
      <c r="AB572" t="s">
        <v>4844</v>
      </c>
      <c r="AC572" t="s">
        <v>74</v>
      </c>
      <c r="AD572" t="s">
        <v>74</v>
      </c>
      <c r="AE572" t="s">
        <v>74</v>
      </c>
      <c r="AF572" t="s">
        <v>74</v>
      </c>
      <c r="AG572">
        <v>50</v>
      </c>
      <c r="AH572">
        <v>66</v>
      </c>
      <c r="AI572">
        <v>72</v>
      </c>
      <c r="AJ572">
        <v>0</v>
      </c>
      <c r="AK572">
        <v>1</v>
      </c>
      <c r="AL572" t="s">
        <v>1006</v>
      </c>
      <c r="AM572" t="s">
        <v>1007</v>
      </c>
      <c r="AN572" t="s">
        <v>3294</v>
      </c>
      <c r="AO572" t="s">
        <v>3295</v>
      </c>
      <c r="AP572" t="s">
        <v>74</v>
      </c>
      <c r="AQ572" t="s">
        <v>74</v>
      </c>
      <c r="AR572" t="s">
        <v>3291</v>
      </c>
      <c r="AS572" t="s">
        <v>3296</v>
      </c>
      <c r="AT572" t="s">
        <v>4845</v>
      </c>
      <c r="AU572">
        <v>1989</v>
      </c>
      <c r="AV572">
        <v>172</v>
      </c>
      <c r="AW572" t="s">
        <v>74</v>
      </c>
      <c r="AX572" t="s">
        <v>74</v>
      </c>
      <c r="AY572" t="s">
        <v>74</v>
      </c>
      <c r="AZ572" t="s">
        <v>74</v>
      </c>
      <c r="BA572" t="s">
        <v>74</v>
      </c>
      <c r="BB572">
        <v>1</v>
      </c>
      <c r="BC572">
        <v>18</v>
      </c>
      <c r="BD572" t="s">
        <v>74</v>
      </c>
      <c r="BE572" t="s">
        <v>4846</v>
      </c>
      <c r="BF572" t="str">
        <f>HYPERLINK("http://dx.doi.org/10.1007/BF00031608","http://dx.doi.org/10.1007/BF00031608")</f>
        <v>http://dx.doi.org/10.1007/BF00031608</v>
      </c>
      <c r="BG572" t="s">
        <v>74</v>
      </c>
      <c r="BH572" t="s">
        <v>74</v>
      </c>
      <c r="BI572">
        <v>18</v>
      </c>
      <c r="BJ572" t="s">
        <v>481</v>
      </c>
      <c r="BK572" t="s">
        <v>92</v>
      </c>
      <c r="BL572" t="s">
        <v>481</v>
      </c>
      <c r="BM572" t="s">
        <v>4847</v>
      </c>
      <c r="BN572" t="s">
        <v>74</v>
      </c>
      <c r="BO572" t="s">
        <v>74</v>
      </c>
      <c r="BP572" t="s">
        <v>74</v>
      </c>
      <c r="BQ572" t="s">
        <v>74</v>
      </c>
      <c r="BR572" t="s">
        <v>95</v>
      </c>
      <c r="BS572" t="s">
        <v>4848</v>
      </c>
      <c r="BT572" t="str">
        <f>HYPERLINK("https%3A%2F%2Fwww.webofscience.com%2Fwos%2Fwoscc%2Ffull-record%2FWOS:A1989T778600002","View Full Record in Web of Science")</f>
        <v>View Full Record in Web of Science</v>
      </c>
    </row>
    <row r="573" spans="1:72" x14ac:dyDescent="0.15">
      <c r="A573" t="s">
        <v>72</v>
      </c>
      <c r="B573" t="s">
        <v>4849</v>
      </c>
      <c r="C573" t="s">
        <v>74</v>
      </c>
      <c r="D573" t="s">
        <v>74</v>
      </c>
      <c r="E573" t="s">
        <v>74</v>
      </c>
      <c r="F573" t="s">
        <v>4849</v>
      </c>
      <c r="G573" t="s">
        <v>74</v>
      </c>
      <c r="H573" t="s">
        <v>74</v>
      </c>
      <c r="I573" t="s">
        <v>4850</v>
      </c>
      <c r="J573" t="s">
        <v>3291</v>
      </c>
      <c r="K573" t="s">
        <v>74</v>
      </c>
      <c r="L573" t="s">
        <v>74</v>
      </c>
      <c r="M573" t="s">
        <v>77</v>
      </c>
      <c r="N573" t="s">
        <v>78</v>
      </c>
      <c r="O573" t="s">
        <v>74</v>
      </c>
      <c r="P573" t="s">
        <v>74</v>
      </c>
      <c r="Q573" t="s">
        <v>74</v>
      </c>
      <c r="R573" t="s">
        <v>74</v>
      </c>
      <c r="S573" t="s">
        <v>74</v>
      </c>
      <c r="T573" t="s">
        <v>74</v>
      </c>
      <c r="U573" t="s">
        <v>74</v>
      </c>
      <c r="V573" t="s">
        <v>74</v>
      </c>
      <c r="W573" t="s">
        <v>4851</v>
      </c>
      <c r="X573" t="s">
        <v>4852</v>
      </c>
      <c r="Y573" t="s">
        <v>4853</v>
      </c>
      <c r="Z573" t="s">
        <v>74</v>
      </c>
      <c r="AA573" t="s">
        <v>4185</v>
      </c>
      <c r="AB573" t="s">
        <v>4186</v>
      </c>
      <c r="AC573" t="s">
        <v>74</v>
      </c>
      <c r="AD573" t="s">
        <v>74</v>
      </c>
      <c r="AE573" t="s">
        <v>74</v>
      </c>
      <c r="AF573" t="s">
        <v>74</v>
      </c>
      <c r="AG573">
        <v>21</v>
      </c>
      <c r="AH573">
        <v>56</v>
      </c>
      <c r="AI573">
        <v>60</v>
      </c>
      <c r="AJ573">
        <v>0</v>
      </c>
      <c r="AK573">
        <v>1</v>
      </c>
      <c r="AL573" t="s">
        <v>1006</v>
      </c>
      <c r="AM573" t="s">
        <v>1007</v>
      </c>
      <c r="AN573" t="s">
        <v>3294</v>
      </c>
      <c r="AO573" t="s">
        <v>3295</v>
      </c>
      <c r="AP573" t="s">
        <v>74</v>
      </c>
      <c r="AQ573" t="s">
        <v>74</v>
      </c>
      <c r="AR573" t="s">
        <v>3291</v>
      </c>
      <c r="AS573" t="s">
        <v>3296</v>
      </c>
      <c r="AT573" t="s">
        <v>4845</v>
      </c>
      <c r="AU573">
        <v>1989</v>
      </c>
      <c r="AV573">
        <v>172</v>
      </c>
      <c r="AW573" t="s">
        <v>74</v>
      </c>
      <c r="AX573" t="s">
        <v>74</v>
      </c>
      <c r="AY573" t="s">
        <v>74</v>
      </c>
      <c r="AZ573" t="s">
        <v>74</v>
      </c>
      <c r="BA573" t="s">
        <v>74</v>
      </c>
      <c r="BB573">
        <v>51</v>
      </c>
      <c r="BC573">
        <v>61</v>
      </c>
      <c r="BD573" t="s">
        <v>74</v>
      </c>
      <c r="BE573" t="s">
        <v>4854</v>
      </c>
      <c r="BF573" t="str">
        <f>HYPERLINK("http://dx.doi.org/10.1007/BF00031612","http://dx.doi.org/10.1007/BF00031612")</f>
        <v>http://dx.doi.org/10.1007/BF00031612</v>
      </c>
      <c r="BG573" t="s">
        <v>74</v>
      </c>
      <c r="BH573" t="s">
        <v>74</v>
      </c>
      <c r="BI573">
        <v>11</v>
      </c>
      <c r="BJ573" t="s">
        <v>481</v>
      </c>
      <c r="BK573" t="s">
        <v>92</v>
      </c>
      <c r="BL573" t="s">
        <v>481</v>
      </c>
      <c r="BM573" t="s">
        <v>4847</v>
      </c>
      <c r="BN573" t="s">
        <v>74</v>
      </c>
      <c r="BO573" t="s">
        <v>74</v>
      </c>
      <c r="BP573" t="s">
        <v>74</v>
      </c>
      <c r="BQ573" t="s">
        <v>74</v>
      </c>
      <c r="BR573" t="s">
        <v>95</v>
      </c>
      <c r="BS573" t="s">
        <v>4855</v>
      </c>
      <c r="BT573" t="str">
        <f>HYPERLINK("https%3A%2F%2Fwww.webofscience.com%2Fwos%2Fwoscc%2Ffull-record%2FWOS:A1989T778600006","View Full Record in Web of Science")</f>
        <v>View Full Record in Web of Science</v>
      </c>
    </row>
    <row r="574" spans="1:72" x14ac:dyDescent="0.15">
      <c r="A574" t="s">
        <v>72</v>
      </c>
      <c r="B574" t="s">
        <v>4856</v>
      </c>
      <c r="C574" t="s">
        <v>74</v>
      </c>
      <c r="D574" t="s">
        <v>74</v>
      </c>
      <c r="E574" t="s">
        <v>74</v>
      </c>
      <c r="F574" t="s">
        <v>4856</v>
      </c>
      <c r="G574" t="s">
        <v>74</v>
      </c>
      <c r="H574" t="s">
        <v>74</v>
      </c>
      <c r="I574" t="s">
        <v>4857</v>
      </c>
      <c r="J574" t="s">
        <v>3291</v>
      </c>
      <c r="K574" t="s">
        <v>74</v>
      </c>
      <c r="L574" t="s">
        <v>74</v>
      </c>
      <c r="M574" t="s">
        <v>77</v>
      </c>
      <c r="N574" t="s">
        <v>78</v>
      </c>
      <c r="O574" t="s">
        <v>74</v>
      </c>
      <c r="P574" t="s">
        <v>74</v>
      </c>
      <c r="Q574" t="s">
        <v>74</v>
      </c>
      <c r="R574" t="s">
        <v>74</v>
      </c>
      <c r="S574" t="s">
        <v>74</v>
      </c>
      <c r="T574" t="s">
        <v>74</v>
      </c>
      <c r="U574" t="s">
        <v>74</v>
      </c>
      <c r="V574" t="s">
        <v>74</v>
      </c>
      <c r="W574" t="s">
        <v>74</v>
      </c>
      <c r="X574" t="s">
        <v>74</v>
      </c>
      <c r="Y574" t="s">
        <v>4858</v>
      </c>
      <c r="Z574" t="s">
        <v>74</v>
      </c>
      <c r="AA574" t="s">
        <v>74</v>
      </c>
      <c r="AB574" t="s">
        <v>74</v>
      </c>
      <c r="AC574" t="s">
        <v>74</v>
      </c>
      <c r="AD574" t="s">
        <v>74</v>
      </c>
      <c r="AE574" t="s">
        <v>74</v>
      </c>
      <c r="AF574" t="s">
        <v>74</v>
      </c>
      <c r="AG574">
        <v>44</v>
      </c>
      <c r="AH574">
        <v>18</v>
      </c>
      <c r="AI574">
        <v>18</v>
      </c>
      <c r="AJ574">
        <v>0</v>
      </c>
      <c r="AK574">
        <v>5</v>
      </c>
      <c r="AL574" t="s">
        <v>1006</v>
      </c>
      <c r="AM574" t="s">
        <v>1007</v>
      </c>
      <c r="AN574" t="s">
        <v>3294</v>
      </c>
      <c r="AO574" t="s">
        <v>3295</v>
      </c>
      <c r="AP574" t="s">
        <v>74</v>
      </c>
      <c r="AQ574" t="s">
        <v>74</v>
      </c>
      <c r="AR574" t="s">
        <v>3291</v>
      </c>
      <c r="AS574" t="s">
        <v>3296</v>
      </c>
      <c r="AT574" t="s">
        <v>4845</v>
      </c>
      <c r="AU574">
        <v>1989</v>
      </c>
      <c r="AV574">
        <v>172</v>
      </c>
      <c r="AW574" t="s">
        <v>74</v>
      </c>
      <c r="AX574" t="s">
        <v>74</v>
      </c>
      <c r="AY574" t="s">
        <v>74</v>
      </c>
      <c r="AZ574" t="s">
        <v>74</v>
      </c>
      <c r="BA574" t="s">
        <v>74</v>
      </c>
      <c r="BB574">
        <v>149</v>
      </c>
      <c r="BC574">
        <v>164</v>
      </c>
      <c r="BD574" t="s">
        <v>74</v>
      </c>
      <c r="BE574" t="s">
        <v>4859</v>
      </c>
      <c r="BF574" t="str">
        <f>HYPERLINK("http://dx.doi.org/10.1007/BF00031618","http://dx.doi.org/10.1007/BF00031618")</f>
        <v>http://dx.doi.org/10.1007/BF00031618</v>
      </c>
      <c r="BG574" t="s">
        <v>74</v>
      </c>
      <c r="BH574" t="s">
        <v>74</v>
      </c>
      <c r="BI574">
        <v>16</v>
      </c>
      <c r="BJ574" t="s">
        <v>481</v>
      </c>
      <c r="BK574" t="s">
        <v>92</v>
      </c>
      <c r="BL574" t="s">
        <v>481</v>
      </c>
      <c r="BM574" t="s">
        <v>4847</v>
      </c>
      <c r="BN574" t="s">
        <v>74</v>
      </c>
      <c r="BO574" t="s">
        <v>74</v>
      </c>
      <c r="BP574" t="s">
        <v>74</v>
      </c>
      <c r="BQ574" t="s">
        <v>74</v>
      </c>
      <c r="BR574" t="s">
        <v>95</v>
      </c>
      <c r="BS574" t="s">
        <v>4860</v>
      </c>
      <c r="BT574" t="str">
        <f>HYPERLINK("https%3A%2F%2Fwww.webofscience.com%2Fwos%2Fwoscc%2Ffull-record%2FWOS:A1989T778600012","View Full Record in Web of Science")</f>
        <v>View Full Record in Web of Science</v>
      </c>
    </row>
    <row r="575" spans="1:72" x14ac:dyDescent="0.15">
      <c r="A575" t="s">
        <v>72</v>
      </c>
      <c r="B575" t="s">
        <v>4861</v>
      </c>
      <c r="C575" t="s">
        <v>74</v>
      </c>
      <c r="D575" t="s">
        <v>74</v>
      </c>
      <c r="E575" t="s">
        <v>74</v>
      </c>
      <c r="F575" t="s">
        <v>4861</v>
      </c>
      <c r="G575" t="s">
        <v>74</v>
      </c>
      <c r="H575" t="s">
        <v>74</v>
      </c>
      <c r="I575" t="s">
        <v>4862</v>
      </c>
      <c r="J575" t="s">
        <v>3291</v>
      </c>
      <c r="K575" t="s">
        <v>74</v>
      </c>
      <c r="L575" t="s">
        <v>74</v>
      </c>
      <c r="M575" t="s">
        <v>77</v>
      </c>
      <c r="N575" t="s">
        <v>78</v>
      </c>
      <c r="O575" t="s">
        <v>74</v>
      </c>
      <c r="P575" t="s">
        <v>74</v>
      </c>
      <c r="Q575" t="s">
        <v>74</v>
      </c>
      <c r="R575" t="s">
        <v>74</v>
      </c>
      <c r="S575" t="s">
        <v>74</v>
      </c>
      <c r="T575" t="s">
        <v>74</v>
      </c>
      <c r="U575" t="s">
        <v>74</v>
      </c>
      <c r="V575" t="s">
        <v>74</v>
      </c>
      <c r="W575" t="s">
        <v>74</v>
      </c>
      <c r="X575" t="s">
        <v>74</v>
      </c>
      <c r="Y575" t="s">
        <v>4863</v>
      </c>
      <c r="Z575" t="s">
        <v>74</v>
      </c>
      <c r="AA575" t="s">
        <v>74</v>
      </c>
      <c r="AB575" t="s">
        <v>74</v>
      </c>
      <c r="AC575" t="s">
        <v>74</v>
      </c>
      <c r="AD575" t="s">
        <v>74</v>
      </c>
      <c r="AE575" t="s">
        <v>74</v>
      </c>
      <c r="AF575" t="s">
        <v>74</v>
      </c>
      <c r="AG575">
        <v>26</v>
      </c>
      <c r="AH575">
        <v>23</v>
      </c>
      <c r="AI575">
        <v>23</v>
      </c>
      <c r="AJ575">
        <v>0</v>
      </c>
      <c r="AK575">
        <v>1</v>
      </c>
      <c r="AL575" t="s">
        <v>1006</v>
      </c>
      <c r="AM575" t="s">
        <v>1007</v>
      </c>
      <c r="AN575" t="s">
        <v>3294</v>
      </c>
      <c r="AO575" t="s">
        <v>3295</v>
      </c>
      <c r="AP575" t="s">
        <v>74</v>
      </c>
      <c r="AQ575" t="s">
        <v>74</v>
      </c>
      <c r="AR575" t="s">
        <v>3291</v>
      </c>
      <c r="AS575" t="s">
        <v>3296</v>
      </c>
      <c r="AT575" t="s">
        <v>4845</v>
      </c>
      <c r="AU575">
        <v>1989</v>
      </c>
      <c r="AV575">
        <v>172</v>
      </c>
      <c r="AW575" t="s">
        <v>74</v>
      </c>
      <c r="AX575" t="s">
        <v>74</v>
      </c>
      <c r="AY575" t="s">
        <v>74</v>
      </c>
      <c r="AZ575" t="s">
        <v>74</v>
      </c>
      <c r="BA575" t="s">
        <v>74</v>
      </c>
      <c r="BB575">
        <v>173</v>
      </c>
      <c r="BC575">
        <v>182</v>
      </c>
      <c r="BD575" t="s">
        <v>74</v>
      </c>
      <c r="BE575" t="s">
        <v>4864</v>
      </c>
      <c r="BF575" t="str">
        <f>HYPERLINK("http://dx.doi.org/10.1007/BF00031620","http://dx.doi.org/10.1007/BF00031620")</f>
        <v>http://dx.doi.org/10.1007/BF00031620</v>
      </c>
      <c r="BG575" t="s">
        <v>74</v>
      </c>
      <c r="BH575" t="s">
        <v>74</v>
      </c>
      <c r="BI575">
        <v>10</v>
      </c>
      <c r="BJ575" t="s">
        <v>481</v>
      </c>
      <c r="BK575" t="s">
        <v>92</v>
      </c>
      <c r="BL575" t="s">
        <v>481</v>
      </c>
      <c r="BM575" t="s">
        <v>4847</v>
      </c>
      <c r="BN575" t="s">
        <v>74</v>
      </c>
      <c r="BO575" t="s">
        <v>74</v>
      </c>
      <c r="BP575" t="s">
        <v>74</v>
      </c>
      <c r="BQ575" t="s">
        <v>74</v>
      </c>
      <c r="BR575" t="s">
        <v>95</v>
      </c>
      <c r="BS575" t="s">
        <v>4865</v>
      </c>
      <c r="BT575" t="str">
        <f>HYPERLINK("https%3A%2F%2Fwww.webofscience.com%2Fwos%2Fwoscc%2Ffull-record%2FWOS:A1989T778600014","View Full Record in Web of Science")</f>
        <v>View Full Record in Web of Science</v>
      </c>
    </row>
    <row r="576" spans="1:72" x14ac:dyDescent="0.15">
      <c r="A576" t="s">
        <v>72</v>
      </c>
      <c r="B576" t="s">
        <v>4866</v>
      </c>
      <c r="C576" t="s">
        <v>74</v>
      </c>
      <c r="D576" t="s">
        <v>74</v>
      </c>
      <c r="E576" t="s">
        <v>74</v>
      </c>
      <c r="F576" t="s">
        <v>4866</v>
      </c>
      <c r="G576" t="s">
        <v>74</v>
      </c>
      <c r="H576" t="s">
        <v>74</v>
      </c>
      <c r="I576" t="s">
        <v>4867</v>
      </c>
      <c r="J576" t="s">
        <v>3291</v>
      </c>
      <c r="K576" t="s">
        <v>74</v>
      </c>
      <c r="L576" t="s">
        <v>74</v>
      </c>
      <c r="M576" t="s">
        <v>77</v>
      </c>
      <c r="N576" t="s">
        <v>78</v>
      </c>
      <c r="O576" t="s">
        <v>74</v>
      </c>
      <c r="P576" t="s">
        <v>74</v>
      </c>
      <c r="Q576" t="s">
        <v>74</v>
      </c>
      <c r="R576" t="s">
        <v>74</v>
      </c>
      <c r="S576" t="s">
        <v>74</v>
      </c>
      <c r="T576" t="s">
        <v>74</v>
      </c>
      <c r="U576" t="s">
        <v>74</v>
      </c>
      <c r="V576" t="s">
        <v>74</v>
      </c>
      <c r="W576" t="s">
        <v>74</v>
      </c>
      <c r="X576" t="s">
        <v>74</v>
      </c>
      <c r="Y576" t="s">
        <v>4868</v>
      </c>
      <c r="Z576" t="s">
        <v>74</v>
      </c>
      <c r="AA576" t="s">
        <v>74</v>
      </c>
      <c r="AB576" t="s">
        <v>74</v>
      </c>
      <c r="AC576" t="s">
        <v>74</v>
      </c>
      <c r="AD576" t="s">
        <v>74</v>
      </c>
      <c r="AE576" t="s">
        <v>74</v>
      </c>
      <c r="AF576" t="s">
        <v>74</v>
      </c>
      <c r="AG576">
        <v>13</v>
      </c>
      <c r="AH576">
        <v>10</v>
      </c>
      <c r="AI576">
        <v>13</v>
      </c>
      <c r="AJ576">
        <v>0</v>
      </c>
      <c r="AK576">
        <v>3</v>
      </c>
      <c r="AL576" t="s">
        <v>1006</v>
      </c>
      <c r="AM576" t="s">
        <v>1007</v>
      </c>
      <c r="AN576" t="s">
        <v>3294</v>
      </c>
      <c r="AO576" t="s">
        <v>3295</v>
      </c>
      <c r="AP576" t="s">
        <v>74</v>
      </c>
      <c r="AQ576" t="s">
        <v>74</v>
      </c>
      <c r="AR576" t="s">
        <v>3291</v>
      </c>
      <c r="AS576" t="s">
        <v>3296</v>
      </c>
      <c r="AT576" t="s">
        <v>4845</v>
      </c>
      <c r="AU576">
        <v>1989</v>
      </c>
      <c r="AV576">
        <v>172</v>
      </c>
      <c r="AW576" t="s">
        <v>74</v>
      </c>
      <c r="AX576" t="s">
        <v>74</v>
      </c>
      <c r="AY576" t="s">
        <v>74</v>
      </c>
      <c r="AZ576" t="s">
        <v>74</v>
      </c>
      <c r="BA576" t="s">
        <v>74</v>
      </c>
      <c r="BB576">
        <v>183</v>
      </c>
      <c r="BC576">
        <v>191</v>
      </c>
      <c r="BD576" t="s">
        <v>74</v>
      </c>
      <c r="BE576" t="s">
        <v>4869</v>
      </c>
      <c r="BF576" t="str">
        <f>HYPERLINK("http://dx.doi.org/10.1007/BF00031621","http://dx.doi.org/10.1007/BF00031621")</f>
        <v>http://dx.doi.org/10.1007/BF00031621</v>
      </c>
      <c r="BG576" t="s">
        <v>74</v>
      </c>
      <c r="BH576" t="s">
        <v>74</v>
      </c>
      <c r="BI576">
        <v>9</v>
      </c>
      <c r="BJ576" t="s">
        <v>481</v>
      </c>
      <c r="BK576" t="s">
        <v>92</v>
      </c>
      <c r="BL576" t="s">
        <v>481</v>
      </c>
      <c r="BM576" t="s">
        <v>4847</v>
      </c>
      <c r="BN576" t="s">
        <v>74</v>
      </c>
      <c r="BO576" t="s">
        <v>74</v>
      </c>
      <c r="BP576" t="s">
        <v>74</v>
      </c>
      <c r="BQ576" t="s">
        <v>74</v>
      </c>
      <c r="BR576" t="s">
        <v>95</v>
      </c>
      <c r="BS576" t="s">
        <v>4870</v>
      </c>
      <c r="BT576" t="str">
        <f>HYPERLINK("https%3A%2F%2Fwww.webofscience.com%2Fwos%2Fwoscc%2Ffull-record%2FWOS:A1989T778600015","View Full Record in Web of Science")</f>
        <v>View Full Record in Web of Science</v>
      </c>
    </row>
    <row r="577" spans="1:72" x14ac:dyDescent="0.15">
      <c r="A577" t="s">
        <v>72</v>
      </c>
      <c r="B577" t="s">
        <v>4871</v>
      </c>
      <c r="C577" t="s">
        <v>74</v>
      </c>
      <c r="D577" t="s">
        <v>74</v>
      </c>
      <c r="E577" t="s">
        <v>74</v>
      </c>
      <c r="F577" t="s">
        <v>4871</v>
      </c>
      <c r="G577" t="s">
        <v>74</v>
      </c>
      <c r="H577" t="s">
        <v>74</v>
      </c>
      <c r="I577" t="s">
        <v>4872</v>
      </c>
      <c r="J577" t="s">
        <v>3291</v>
      </c>
      <c r="K577" t="s">
        <v>74</v>
      </c>
      <c r="L577" t="s">
        <v>74</v>
      </c>
      <c r="M577" t="s">
        <v>77</v>
      </c>
      <c r="N577" t="s">
        <v>78</v>
      </c>
      <c r="O577" t="s">
        <v>74</v>
      </c>
      <c r="P577" t="s">
        <v>74</v>
      </c>
      <c r="Q577" t="s">
        <v>74</v>
      </c>
      <c r="R577" t="s">
        <v>74</v>
      </c>
      <c r="S577" t="s">
        <v>74</v>
      </c>
      <c r="T577" t="s">
        <v>74</v>
      </c>
      <c r="U577" t="s">
        <v>74</v>
      </c>
      <c r="V577" t="s">
        <v>74</v>
      </c>
      <c r="W577" t="s">
        <v>4873</v>
      </c>
      <c r="X577" t="s">
        <v>74</v>
      </c>
      <c r="Y577" t="s">
        <v>4874</v>
      </c>
      <c r="Z577" t="s">
        <v>74</v>
      </c>
      <c r="AA577" t="s">
        <v>74</v>
      </c>
      <c r="AB577" t="s">
        <v>74</v>
      </c>
      <c r="AC577" t="s">
        <v>74</v>
      </c>
      <c r="AD577" t="s">
        <v>74</v>
      </c>
      <c r="AE577" t="s">
        <v>74</v>
      </c>
      <c r="AF577" t="s">
        <v>74</v>
      </c>
      <c r="AG577">
        <v>8</v>
      </c>
      <c r="AH577">
        <v>14</v>
      </c>
      <c r="AI577">
        <v>15</v>
      </c>
      <c r="AJ577">
        <v>0</v>
      </c>
      <c r="AK577">
        <v>1</v>
      </c>
      <c r="AL577" t="s">
        <v>1006</v>
      </c>
      <c r="AM577" t="s">
        <v>1007</v>
      </c>
      <c r="AN577" t="s">
        <v>3294</v>
      </c>
      <c r="AO577" t="s">
        <v>3295</v>
      </c>
      <c r="AP577" t="s">
        <v>74</v>
      </c>
      <c r="AQ577" t="s">
        <v>74</v>
      </c>
      <c r="AR577" t="s">
        <v>3291</v>
      </c>
      <c r="AS577" t="s">
        <v>3296</v>
      </c>
      <c r="AT577" t="s">
        <v>4845</v>
      </c>
      <c r="AU577">
        <v>1989</v>
      </c>
      <c r="AV577">
        <v>172</v>
      </c>
      <c r="AW577" t="s">
        <v>74</v>
      </c>
      <c r="AX577" t="s">
        <v>74</v>
      </c>
      <c r="AY577" t="s">
        <v>74</v>
      </c>
      <c r="AZ577" t="s">
        <v>74</v>
      </c>
      <c r="BA577" t="s">
        <v>74</v>
      </c>
      <c r="BB577">
        <v>207</v>
      </c>
      <c r="BC577">
        <v>214</v>
      </c>
      <c r="BD577" t="s">
        <v>74</v>
      </c>
      <c r="BE577" t="s">
        <v>4875</v>
      </c>
      <c r="BF577" t="str">
        <f>HYPERLINK("http://dx.doi.org/10.1007/BF00031623","http://dx.doi.org/10.1007/BF00031623")</f>
        <v>http://dx.doi.org/10.1007/BF00031623</v>
      </c>
      <c r="BG577" t="s">
        <v>74</v>
      </c>
      <c r="BH577" t="s">
        <v>74</v>
      </c>
      <c r="BI577">
        <v>8</v>
      </c>
      <c r="BJ577" t="s">
        <v>481</v>
      </c>
      <c r="BK577" t="s">
        <v>92</v>
      </c>
      <c r="BL577" t="s">
        <v>481</v>
      </c>
      <c r="BM577" t="s">
        <v>4847</v>
      </c>
      <c r="BN577" t="s">
        <v>74</v>
      </c>
      <c r="BO577" t="s">
        <v>74</v>
      </c>
      <c r="BP577" t="s">
        <v>74</v>
      </c>
      <c r="BQ577" t="s">
        <v>74</v>
      </c>
      <c r="BR577" t="s">
        <v>95</v>
      </c>
      <c r="BS577" t="s">
        <v>4876</v>
      </c>
      <c r="BT577" t="str">
        <f>HYPERLINK("https%3A%2F%2Fwww.webofscience.com%2Fwos%2Fwoscc%2Ffull-record%2FWOS:A1989T778600017","View Full Record in Web of Science")</f>
        <v>View Full Record in Web of Science</v>
      </c>
    </row>
    <row r="578" spans="1:72" x14ac:dyDescent="0.15">
      <c r="A578" t="s">
        <v>72</v>
      </c>
      <c r="B578" t="s">
        <v>4877</v>
      </c>
      <c r="C578" t="s">
        <v>74</v>
      </c>
      <c r="D578" t="s">
        <v>74</v>
      </c>
      <c r="E578" t="s">
        <v>74</v>
      </c>
      <c r="F578" t="s">
        <v>4877</v>
      </c>
      <c r="G578" t="s">
        <v>74</v>
      </c>
      <c r="H578" t="s">
        <v>74</v>
      </c>
      <c r="I578" t="s">
        <v>4878</v>
      </c>
      <c r="J578" t="s">
        <v>3291</v>
      </c>
      <c r="K578" t="s">
        <v>74</v>
      </c>
      <c r="L578" t="s">
        <v>74</v>
      </c>
      <c r="M578" t="s">
        <v>77</v>
      </c>
      <c r="N578" t="s">
        <v>78</v>
      </c>
      <c r="O578" t="s">
        <v>74</v>
      </c>
      <c r="P578" t="s">
        <v>74</v>
      </c>
      <c r="Q578" t="s">
        <v>74</v>
      </c>
      <c r="R578" t="s">
        <v>74</v>
      </c>
      <c r="S578" t="s">
        <v>74</v>
      </c>
      <c r="T578" t="s">
        <v>74</v>
      </c>
      <c r="U578" t="s">
        <v>74</v>
      </c>
      <c r="V578" t="s">
        <v>74</v>
      </c>
      <c r="W578" t="s">
        <v>4879</v>
      </c>
      <c r="X578" t="s">
        <v>4880</v>
      </c>
      <c r="Y578" t="s">
        <v>4881</v>
      </c>
      <c r="Z578" t="s">
        <v>74</v>
      </c>
      <c r="AA578" t="s">
        <v>4882</v>
      </c>
      <c r="AB578" t="s">
        <v>4883</v>
      </c>
      <c r="AC578" t="s">
        <v>74</v>
      </c>
      <c r="AD578" t="s">
        <v>74</v>
      </c>
      <c r="AE578" t="s">
        <v>74</v>
      </c>
      <c r="AF578" t="s">
        <v>74</v>
      </c>
      <c r="AG578">
        <v>36</v>
      </c>
      <c r="AH578">
        <v>23</v>
      </c>
      <c r="AI578">
        <v>26</v>
      </c>
      <c r="AJ578">
        <v>0</v>
      </c>
      <c r="AK578">
        <v>3</v>
      </c>
      <c r="AL578" t="s">
        <v>1006</v>
      </c>
      <c r="AM578" t="s">
        <v>1007</v>
      </c>
      <c r="AN578" t="s">
        <v>3294</v>
      </c>
      <c r="AO578" t="s">
        <v>3295</v>
      </c>
      <c r="AP578" t="s">
        <v>74</v>
      </c>
      <c r="AQ578" t="s">
        <v>74</v>
      </c>
      <c r="AR578" t="s">
        <v>3291</v>
      </c>
      <c r="AS578" t="s">
        <v>3296</v>
      </c>
      <c r="AT578" t="s">
        <v>4845</v>
      </c>
      <c r="AU578">
        <v>1989</v>
      </c>
      <c r="AV578">
        <v>172</v>
      </c>
      <c r="AW578" t="s">
        <v>74</v>
      </c>
      <c r="AX578" t="s">
        <v>74</v>
      </c>
      <c r="AY578" t="s">
        <v>74</v>
      </c>
      <c r="AZ578" t="s">
        <v>74</v>
      </c>
      <c r="BA578" t="s">
        <v>74</v>
      </c>
      <c r="BB578">
        <v>235</v>
      </c>
      <c r="BC578">
        <v>254</v>
      </c>
      <c r="BD578" t="s">
        <v>74</v>
      </c>
      <c r="BE578" t="s">
        <v>4884</v>
      </c>
      <c r="BF578" t="str">
        <f>HYPERLINK("http://dx.doi.org/10.1007/BF00031625","http://dx.doi.org/10.1007/BF00031625")</f>
        <v>http://dx.doi.org/10.1007/BF00031625</v>
      </c>
      <c r="BG578" t="s">
        <v>74</v>
      </c>
      <c r="BH578" t="s">
        <v>74</v>
      </c>
      <c r="BI578">
        <v>20</v>
      </c>
      <c r="BJ578" t="s">
        <v>481</v>
      </c>
      <c r="BK578" t="s">
        <v>92</v>
      </c>
      <c r="BL578" t="s">
        <v>481</v>
      </c>
      <c r="BM578" t="s">
        <v>4847</v>
      </c>
      <c r="BN578" t="s">
        <v>74</v>
      </c>
      <c r="BO578" t="s">
        <v>74</v>
      </c>
      <c r="BP578" t="s">
        <v>74</v>
      </c>
      <c r="BQ578" t="s">
        <v>74</v>
      </c>
      <c r="BR578" t="s">
        <v>95</v>
      </c>
      <c r="BS578" t="s">
        <v>4885</v>
      </c>
      <c r="BT578" t="str">
        <f>HYPERLINK("https%3A%2F%2Fwww.webofscience.com%2Fwos%2Fwoscc%2Ffull-record%2FWOS:A1989T778600019","View Full Record in Web of Science")</f>
        <v>View Full Record in Web of Science</v>
      </c>
    </row>
    <row r="579" spans="1:72" x14ac:dyDescent="0.15">
      <c r="A579" t="s">
        <v>72</v>
      </c>
      <c r="B579" t="s">
        <v>4886</v>
      </c>
      <c r="C579" t="s">
        <v>74</v>
      </c>
      <c r="D579" t="s">
        <v>74</v>
      </c>
      <c r="E579" t="s">
        <v>74</v>
      </c>
      <c r="F579" t="s">
        <v>4886</v>
      </c>
      <c r="G579" t="s">
        <v>74</v>
      </c>
      <c r="H579" t="s">
        <v>74</v>
      </c>
      <c r="I579" t="s">
        <v>4887</v>
      </c>
      <c r="J579" t="s">
        <v>3291</v>
      </c>
      <c r="K579" t="s">
        <v>74</v>
      </c>
      <c r="L579" t="s">
        <v>74</v>
      </c>
      <c r="M579" t="s">
        <v>77</v>
      </c>
      <c r="N579" t="s">
        <v>78</v>
      </c>
      <c r="O579" t="s">
        <v>74</v>
      </c>
      <c r="P579" t="s">
        <v>74</v>
      </c>
      <c r="Q579" t="s">
        <v>74</v>
      </c>
      <c r="R579" t="s">
        <v>74</v>
      </c>
      <c r="S579" t="s">
        <v>74</v>
      </c>
      <c r="T579" t="s">
        <v>74</v>
      </c>
      <c r="U579" t="s">
        <v>74</v>
      </c>
      <c r="V579" t="s">
        <v>74</v>
      </c>
      <c r="W579" t="s">
        <v>74</v>
      </c>
      <c r="X579" t="s">
        <v>74</v>
      </c>
      <c r="Y579" t="s">
        <v>2044</v>
      </c>
      <c r="Z579" t="s">
        <v>74</v>
      </c>
      <c r="AA579" t="s">
        <v>74</v>
      </c>
      <c r="AB579" t="s">
        <v>74</v>
      </c>
      <c r="AC579" t="s">
        <v>74</v>
      </c>
      <c r="AD579" t="s">
        <v>74</v>
      </c>
      <c r="AE579" t="s">
        <v>74</v>
      </c>
      <c r="AF579" t="s">
        <v>74</v>
      </c>
      <c r="AG579">
        <v>71</v>
      </c>
      <c r="AH579">
        <v>25</v>
      </c>
      <c r="AI579">
        <v>27</v>
      </c>
      <c r="AJ579">
        <v>0</v>
      </c>
      <c r="AK579">
        <v>1</v>
      </c>
      <c r="AL579" t="s">
        <v>1006</v>
      </c>
      <c r="AM579" t="s">
        <v>1007</v>
      </c>
      <c r="AN579" t="s">
        <v>3294</v>
      </c>
      <c r="AO579" t="s">
        <v>3295</v>
      </c>
      <c r="AP579" t="s">
        <v>74</v>
      </c>
      <c r="AQ579" t="s">
        <v>74</v>
      </c>
      <c r="AR579" t="s">
        <v>3291</v>
      </c>
      <c r="AS579" t="s">
        <v>3296</v>
      </c>
      <c r="AT579" t="s">
        <v>4845</v>
      </c>
      <c r="AU579">
        <v>1989</v>
      </c>
      <c r="AV579">
        <v>172</v>
      </c>
      <c r="AW579" t="s">
        <v>74</v>
      </c>
      <c r="AX579" t="s">
        <v>74</v>
      </c>
      <c r="AY579" t="s">
        <v>74</v>
      </c>
      <c r="AZ579" t="s">
        <v>74</v>
      </c>
      <c r="BA579" t="s">
        <v>74</v>
      </c>
      <c r="BB579">
        <v>265</v>
      </c>
      <c r="BC579">
        <v>289</v>
      </c>
      <c r="BD579" t="s">
        <v>74</v>
      </c>
      <c r="BE579" t="s">
        <v>4888</v>
      </c>
      <c r="BF579" t="str">
        <f>HYPERLINK("http://dx.doi.org/10.1007/BF00031627","http://dx.doi.org/10.1007/BF00031627")</f>
        <v>http://dx.doi.org/10.1007/BF00031627</v>
      </c>
      <c r="BG579" t="s">
        <v>74</v>
      </c>
      <c r="BH579" t="s">
        <v>74</v>
      </c>
      <c r="BI579">
        <v>25</v>
      </c>
      <c r="BJ579" t="s">
        <v>481</v>
      </c>
      <c r="BK579" t="s">
        <v>92</v>
      </c>
      <c r="BL579" t="s">
        <v>481</v>
      </c>
      <c r="BM579" t="s">
        <v>4847</v>
      </c>
      <c r="BN579" t="s">
        <v>74</v>
      </c>
      <c r="BO579" t="s">
        <v>74</v>
      </c>
      <c r="BP579" t="s">
        <v>74</v>
      </c>
      <c r="BQ579" t="s">
        <v>74</v>
      </c>
      <c r="BR579" t="s">
        <v>95</v>
      </c>
      <c r="BS579" t="s">
        <v>4889</v>
      </c>
      <c r="BT579" t="str">
        <f>HYPERLINK("https%3A%2F%2Fwww.webofscience.com%2Fwos%2Fwoscc%2Ffull-record%2FWOS:A1989T778600021","View Full Record in Web of Science")</f>
        <v>View Full Record in Web of Science</v>
      </c>
    </row>
    <row r="580" spans="1:72" x14ac:dyDescent="0.15">
      <c r="A580" t="s">
        <v>72</v>
      </c>
      <c r="B580" t="s">
        <v>4890</v>
      </c>
      <c r="C580" t="s">
        <v>74</v>
      </c>
      <c r="D580" t="s">
        <v>74</v>
      </c>
      <c r="E580" t="s">
        <v>74</v>
      </c>
      <c r="F580" t="s">
        <v>4890</v>
      </c>
      <c r="G580" t="s">
        <v>74</v>
      </c>
      <c r="H580" t="s">
        <v>74</v>
      </c>
      <c r="I580" t="s">
        <v>4891</v>
      </c>
      <c r="J580" t="s">
        <v>3291</v>
      </c>
      <c r="K580" t="s">
        <v>74</v>
      </c>
      <c r="L580" t="s">
        <v>74</v>
      </c>
      <c r="M580" t="s">
        <v>77</v>
      </c>
      <c r="N580" t="s">
        <v>78</v>
      </c>
      <c r="O580" t="s">
        <v>74</v>
      </c>
      <c r="P580" t="s">
        <v>74</v>
      </c>
      <c r="Q580" t="s">
        <v>74</v>
      </c>
      <c r="R580" t="s">
        <v>74</v>
      </c>
      <c r="S580" t="s">
        <v>74</v>
      </c>
      <c r="T580" t="s">
        <v>74</v>
      </c>
      <c r="U580" t="s">
        <v>74</v>
      </c>
      <c r="V580" t="s">
        <v>74</v>
      </c>
      <c r="W580" t="s">
        <v>4892</v>
      </c>
      <c r="X580" t="s">
        <v>4893</v>
      </c>
      <c r="Y580" t="s">
        <v>2044</v>
      </c>
      <c r="Z580" t="s">
        <v>74</v>
      </c>
      <c r="AA580" t="s">
        <v>74</v>
      </c>
      <c r="AB580" t="s">
        <v>74</v>
      </c>
      <c r="AC580" t="s">
        <v>74</v>
      </c>
      <c r="AD580" t="s">
        <v>74</v>
      </c>
      <c r="AE580" t="s">
        <v>74</v>
      </c>
      <c r="AF580" t="s">
        <v>74</v>
      </c>
      <c r="AG580">
        <v>32</v>
      </c>
      <c r="AH580">
        <v>17</v>
      </c>
      <c r="AI580">
        <v>18</v>
      </c>
      <c r="AJ580">
        <v>0</v>
      </c>
      <c r="AK580">
        <v>1</v>
      </c>
      <c r="AL580" t="s">
        <v>1006</v>
      </c>
      <c r="AM580" t="s">
        <v>1007</v>
      </c>
      <c r="AN580" t="s">
        <v>3294</v>
      </c>
      <c r="AO580" t="s">
        <v>3295</v>
      </c>
      <c r="AP580" t="s">
        <v>74</v>
      </c>
      <c r="AQ580" t="s">
        <v>74</v>
      </c>
      <c r="AR580" t="s">
        <v>3291</v>
      </c>
      <c r="AS580" t="s">
        <v>3296</v>
      </c>
      <c r="AT580" t="s">
        <v>4845</v>
      </c>
      <c r="AU580">
        <v>1989</v>
      </c>
      <c r="AV580">
        <v>172</v>
      </c>
      <c r="AW580" t="s">
        <v>74</v>
      </c>
      <c r="AX580" t="s">
        <v>74</v>
      </c>
      <c r="AY580" t="s">
        <v>74</v>
      </c>
      <c r="AZ580" t="s">
        <v>74</v>
      </c>
      <c r="BA580" t="s">
        <v>74</v>
      </c>
      <c r="BB580">
        <v>291</v>
      </c>
      <c r="BC580">
        <v>303</v>
      </c>
      <c r="BD580" t="s">
        <v>74</v>
      </c>
      <c r="BE580" t="s">
        <v>4894</v>
      </c>
      <c r="BF580" t="str">
        <f>HYPERLINK("http://dx.doi.org/10.1007/BF00031628","http://dx.doi.org/10.1007/BF00031628")</f>
        <v>http://dx.doi.org/10.1007/BF00031628</v>
      </c>
      <c r="BG580" t="s">
        <v>74</v>
      </c>
      <c r="BH580" t="s">
        <v>74</v>
      </c>
      <c r="BI580">
        <v>13</v>
      </c>
      <c r="BJ580" t="s">
        <v>481</v>
      </c>
      <c r="BK580" t="s">
        <v>92</v>
      </c>
      <c r="BL580" t="s">
        <v>481</v>
      </c>
      <c r="BM580" t="s">
        <v>4847</v>
      </c>
      <c r="BN580" t="s">
        <v>74</v>
      </c>
      <c r="BO580" t="s">
        <v>74</v>
      </c>
      <c r="BP580" t="s">
        <v>74</v>
      </c>
      <c r="BQ580" t="s">
        <v>74</v>
      </c>
      <c r="BR580" t="s">
        <v>95</v>
      </c>
      <c r="BS580" t="s">
        <v>4895</v>
      </c>
      <c r="BT580" t="str">
        <f>HYPERLINK("https%3A%2F%2Fwww.webofscience.com%2Fwos%2Fwoscc%2Ffull-record%2FWOS:A1989T778600022","View Full Record in Web of Science")</f>
        <v>View Full Record in Web of Science</v>
      </c>
    </row>
    <row r="581" spans="1:72" x14ac:dyDescent="0.15">
      <c r="A581" t="s">
        <v>72</v>
      </c>
      <c r="B581" t="s">
        <v>4896</v>
      </c>
      <c r="C581" t="s">
        <v>74</v>
      </c>
      <c r="D581" t="s">
        <v>74</v>
      </c>
      <c r="E581" t="s">
        <v>74</v>
      </c>
      <c r="F581" t="s">
        <v>4896</v>
      </c>
      <c r="G581" t="s">
        <v>74</v>
      </c>
      <c r="H581" t="s">
        <v>74</v>
      </c>
      <c r="I581" t="s">
        <v>4897</v>
      </c>
      <c r="J581" t="s">
        <v>3291</v>
      </c>
      <c r="K581" t="s">
        <v>74</v>
      </c>
      <c r="L581" t="s">
        <v>74</v>
      </c>
      <c r="M581" t="s">
        <v>77</v>
      </c>
      <c r="N581" t="s">
        <v>110</v>
      </c>
      <c r="O581" t="s">
        <v>74</v>
      </c>
      <c r="P581" t="s">
        <v>74</v>
      </c>
      <c r="Q581" t="s">
        <v>74</v>
      </c>
      <c r="R581" t="s">
        <v>74</v>
      </c>
      <c r="S581" t="s">
        <v>74</v>
      </c>
      <c r="T581" t="s">
        <v>74</v>
      </c>
      <c r="U581" t="s">
        <v>74</v>
      </c>
      <c r="V581" t="s">
        <v>74</v>
      </c>
      <c r="W581" t="s">
        <v>4898</v>
      </c>
      <c r="X581" t="s">
        <v>1541</v>
      </c>
      <c r="Y581" t="s">
        <v>4899</v>
      </c>
      <c r="Z581" t="s">
        <v>74</v>
      </c>
      <c r="AA581" t="s">
        <v>4900</v>
      </c>
      <c r="AB581" t="s">
        <v>4901</v>
      </c>
      <c r="AC581" t="s">
        <v>74</v>
      </c>
      <c r="AD581" t="s">
        <v>74</v>
      </c>
      <c r="AE581" t="s">
        <v>74</v>
      </c>
      <c r="AF581" t="s">
        <v>74</v>
      </c>
      <c r="AG581">
        <v>0</v>
      </c>
      <c r="AH581">
        <v>1</v>
      </c>
      <c r="AI581">
        <v>1</v>
      </c>
      <c r="AJ581">
        <v>0</v>
      </c>
      <c r="AK581">
        <v>0</v>
      </c>
      <c r="AL581" t="s">
        <v>1006</v>
      </c>
      <c r="AM581" t="s">
        <v>1007</v>
      </c>
      <c r="AN581" t="s">
        <v>3294</v>
      </c>
      <c r="AO581" t="s">
        <v>3295</v>
      </c>
      <c r="AP581" t="s">
        <v>74</v>
      </c>
      <c r="AQ581" t="s">
        <v>74</v>
      </c>
      <c r="AR581" t="s">
        <v>3291</v>
      </c>
      <c r="AS581" t="s">
        <v>3296</v>
      </c>
      <c r="AT581" t="s">
        <v>4845</v>
      </c>
      <c r="AU581">
        <v>1989</v>
      </c>
      <c r="AV581">
        <v>172</v>
      </c>
      <c r="AW581" t="s">
        <v>74</v>
      </c>
      <c r="AX581" t="s">
        <v>74</v>
      </c>
      <c r="AY581" t="s">
        <v>74</v>
      </c>
      <c r="AZ581" t="s">
        <v>74</v>
      </c>
      <c r="BA581" t="s">
        <v>74</v>
      </c>
      <c r="BB581" t="s">
        <v>4902</v>
      </c>
      <c r="BC581" t="s">
        <v>4903</v>
      </c>
      <c r="BD581" t="s">
        <v>74</v>
      </c>
      <c r="BE581" t="s">
        <v>74</v>
      </c>
      <c r="BF581" t="s">
        <v>74</v>
      </c>
      <c r="BG581" t="s">
        <v>74</v>
      </c>
      <c r="BH581" t="s">
        <v>74</v>
      </c>
      <c r="BI581">
        <v>3</v>
      </c>
      <c r="BJ581" t="s">
        <v>481</v>
      </c>
      <c r="BK581" t="s">
        <v>92</v>
      </c>
      <c r="BL581" t="s">
        <v>481</v>
      </c>
      <c r="BM581" t="s">
        <v>4847</v>
      </c>
      <c r="BN581" t="s">
        <v>74</v>
      </c>
      <c r="BO581" t="s">
        <v>74</v>
      </c>
      <c r="BP581" t="s">
        <v>74</v>
      </c>
      <c r="BQ581" t="s">
        <v>74</v>
      </c>
      <c r="BR581" t="s">
        <v>95</v>
      </c>
      <c r="BS581" t="s">
        <v>4904</v>
      </c>
      <c r="BT581" t="str">
        <f>HYPERLINK("https%3A%2F%2Fwww.webofscience.com%2Fwos%2Fwoscc%2Ffull-record%2FWOS:A1989T778600001","View Full Record in Web of Science")</f>
        <v>View Full Record in Web of Science</v>
      </c>
    </row>
    <row r="582" spans="1:72" x14ac:dyDescent="0.15">
      <c r="A582" t="s">
        <v>72</v>
      </c>
      <c r="B582" t="s">
        <v>4905</v>
      </c>
      <c r="C582" t="s">
        <v>74</v>
      </c>
      <c r="D582" t="s">
        <v>74</v>
      </c>
      <c r="E582" t="s">
        <v>74</v>
      </c>
      <c r="F582" t="s">
        <v>4905</v>
      </c>
      <c r="G582" t="s">
        <v>74</v>
      </c>
      <c r="H582" t="s">
        <v>74</v>
      </c>
      <c r="I582" t="s">
        <v>3574</v>
      </c>
      <c r="J582" t="s">
        <v>4906</v>
      </c>
      <c r="K582" t="s">
        <v>74</v>
      </c>
      <c r="L582" t="s">
        <v>74</v>
      </c>
      <c r="M582" t="s">
        <v>77</v>
      </c>
      <c r="N582" t="s">
        <v>1473</v>
      </c>
      <c r="O582" t="s">
        <v>74</v>
      </c>
      <c r="P582" t="s">
        <v>74</v>
      </c>
      <c r="Q582" t="s">
        <v>74</v>
      </c>
      <c r="R582" t="s">
        <v>74</v>
      </c>
      <c r="S582" t="s">
        <v>74</v>
      </c>
      <c r="T582" t="s">
        <v>74</v>
      </c>
      <c r="U582" t="s">
        <v>74</v>
      </c>
      <c r="V582" t="s">
        <v>74</v>
      </c>
      <c r="W582" t="s">
        <v>74</v>
      </c>
      <c r="X582" t="s">
        <v>74</v>
      </c>
      <c r="Y582" t="s">
        <v>74</v>
      </c>
      <c r="Z582" t="s">
        <v>74</v>
      </c>
      <c r="AA582" t="s">
        <v>74</v>
      </c>
      <c r="AB582" t="s">
        <v>74</v>
      </c>
      <c r="AC582" t="s">
        <v>74</v>
      </c>
      <c r="AD582" t="s">
        <v>74</v>
      </c>
      <c r="AE582" t="s">
        <v>74</v>
      </c>
      <c r="AF582" t="s">
        <v>74</v>
      </c>
      <c r="AG582">
        <v>1</v>
      </c>
      <c r="AH582">
        <v>0</v>
      </c>
      <c r="AI582">
        <v>0</v>
      </c>
      <c r="AJ582">
        <v>0</v>
      </c>
      <c r="AK582">
        <v>0</v>
      </c>
      <c r="AL582" t="s">
        <v>4907</v>
      </c>
      <c r="AM582" t="s">
        <v>209</v>
      </c>
      <c r="AN582" t="s">
        <v>4908</v>
      </c>
      <c r="AO582" t="s">
        <v>4909</v>
      </c>
      <c r="AP582" t="s">
        <v>4910</v>
      </c>
      <c r="AQ582" t="s">
        <v>74</v>
      </c>
      <c r="AR582" t="s">
        <v>4911</v>
      </c>
      <c r="AS582" t="s">
        <v>4912</v>
      </c>
      <c r="AT582" t="s">
        <v>4913</v>
      </c>
      <c r="AU582">
        <v>1989</v>
      </c>
      <c r="AV582">
        <v>65</v>
      </c>
      <c r="AW582">
        <v>2</v>
      </c>
      <c r="AX582" t="s">
        <v>74</v>
      </c>
      <c r="AY582" t="s">
        <v>74</v>
      </c>
      <c r="AZ582" t="s">
        <v>74</v>
      </c>
      <c r="BA582" t="s">
        <v>74</v>
      </c>
      <c r="BB582">
        <v>389</v>
      </c>
      <c r="BC582">
        <v>390</v>
      </c>
      <c r="BD582" t="s">
        <v>74</v>
      </c>
      <c r="BE582" t="s">
        <v>74</v>
      </c>
      <c r="BF582" t="s">
        <v>74</v>
      </c>
      <c r="BG582" t="s">
        <v>74</v>
      </c>
      <c r="BH582" t="s">
        <v>74</v>
      </c>
      <c r="BI582">
        <v>2</v>
      </c>
      <c r="BJ582" t="s">
        <v>4914</v>
      </c>
      <c r="BK582" t="s">
        <v>1462</v>
      </c>
      <c r="BL582" t="s">
        <v>4914</v>
      </c>
      <c r="BM582" t="s">
        <v>4915</v>
      </c>
      <c r="BN582" t="s">
        <v>74</v>
      </c>
      <c r="BO582" t="s">
        <v>74</v>
      </c>
      <c r="BP582" t="s">
        <v>74</v>
      </c>
      <c r="BQ582" t="s">
        <v>74</v>
      </c>
      <c r="BR582" t="s">
        <v>95</v>
      </c>
      <c r="BS582" t="s">
        <v>4916</v>
      </c>
      <c r="BT582" t="str">
        <f>HYPERLINK("https%3A%2F%2Fwww.webofscience.com%2Fwos%2Fwoscc%2Ffull-record%2FWOS:A1989U408600121","View Full Record in Web of Science")</f>
        <v>View Full Record in Web of Science</v>
      </c>
    </row>
    <row r="583" spans="1:72" x14ac:dyDescent="0.15">
      <c r="A583" t="s">
        <v>72</v>
      </c>
      <c r="B583" t="s">
        <v>4905</v>
      </c>
      <c r="C583" t="s">
        <v>74</v>
      </c>
      <c r="D583" t="s">
        <v>74</v>
      </c>
      <c r="E583" t="s">
        <v>74</v>
      </c>
      <c r="F583" t="s">
        <v>4905</v>
      </c>
      <c r="G583" t="s">
        <v>74</v>
      </c>
      <c r="H583" t="s">
        <v>74</v>
      </c>
      <c r="I583" t="s">
        <v>1835</v>
      </c>
      <c r="J583" t="s">
        <v>4906</v>
      </c>
      <c r="K583" t="s">
        <v>74</v>
      </c>
      <c r="L583" t="s">
        <v>74</v>
      </c>
      <c r="M583" t="s">
        <v>77</v>
      </c>
      <c r="N583" t="s">
        <v>1473</v>
      </c>
      <c r="O583" t="s">
        <v>74</v>
      </c>
      <c r="P583" t="s">
        <v>74</v>
      </c>
      <c r="Q583" t="s">
        <v>74</v>
      </c>
      <c r="R583" t="s">
        <v>74</v>
      </c>
      <c r="S583" t="s">
        <v>74</v>
      </c>
      <c r="T583" t="s">
        <v>74</v>
      </c>
      <c r="U583" t="s">
        <v>74</v>
      </c>
      <c r="V583" t="s">
        <v>74</v>
      </c>
      <c r="W583" t="s">
        <v>74</v>
      </c>
      <c r="X583" t="s">
        <v>74</v>
      </c>
      <c r="Y583" t="s">
        <v>4917</v>
      </c>
      <c r="Z583" t="s">
        <v>74</v>
      </c>
      <c r="AA583" t="s">
        <v>74</v>
      </c>
      <c r="AB583" t="s">
        <v>74</v>
      </c>
      <c r="AC583" t="s">
        <v>74</v>
      </c>
      <c r="AD583" t="s">
        <v>74</v>
      </c>
      <c r="AE583" t="s">
        <v>74</v>
      </c>
      <c r="AF583" t="s">
        <v>74</v>
      </c>
      <c r="AG583">
        <v>1</v>
      </c>
      <c r="AH583">
        <v>0</v>
      </c>
      <c r="AI583">
        <v>0</v>
      </c>
      <c r="AJ583">
        <v>0</v>
      </c>
      <c r="AK583">
        <v>0</v>
      </c>
      <c r="AL583" t="s">
        <v>4907</v>
      </c>
      <c r="AM583" t="s">
        <v>209</v>
      </c>
      <c r="AN583" t="s">
        <v>4908</v>
      </c>
      <c r="AO583" t="s">
        <v>4909</v>
      </c>
      <c r="AP583" t="s">
        <v>4910</v>
      </c>
      <c r="AQ583" t="s">
        <v>74</v>
      </c>
      <c r="AR583" t="s">
        <v>4911</v>
      </c>
      <c r="AS583" t="s">
        <v>4912</v>
      </c>
      <c r="AT583" t="s">
        <v>4913</v>
      </c>
      <c r="AU583">
        <v>1989</v>
      </c>
      <c r="AV583">
        <v>65</v>
      </c>
      <c r="AW583">
        <v>2</v>
      </c>
      <c r="AX583" t="s">
        <v>74</v>
      </c>
      <c r="AY583" t="s">
        <v>74</v>
      </c>
      <c r="AZ583" t="s">
        <v>74</v>
      </c>
      <c r="BA583" t="s">
        <v>74</v>
      </c>
      <c r="BB583">
        <v>389</v>
      </c>
      <c r="BC583">
        <v>390</v>
      </c>
      <c r="BD583" t="s">
        <v>74</v>
      </c>
      <c r="BE583" t="s">
        <v>74</v>
      </c>
      <c r="BF583" t="s">
        <v>74</v>
      </c>
      <c r="BG583" t="s">
        <v>74</v>
      </c>
      <c r="BH583" t="s">
        <v>74</v>
      </c>
      <c r="BI583">
        <v>2</v>
      </c>
      <c r="BJ583" t="s">
        <v>4914</v>
      </c>
      <c r="BK583" t="s">
        <v>1462</v>
      </c>
      <c r="BL583" t="s">
        <v>4914</v>
      </c>
      <c r="BM583" t="s">
        <v>4915</v>
      </c>
      <c r="BN583" t="s">
        <v>74</v>
      </c>
      <c r="BO583" t="s">
        <v>74</v>
      </c>
      <c r="BP583" t="s">
        <v>74</v>
      </c>
      <c r="BQ583" t="s">
        <v>74</v>
      </c>
      <c r="BR583" t="s">
        <v>95</v>
      </c>
      <c r="BS583" t="s">
        <v>4918</v>
      </c>
      <c r="BT583" t="str">
        <f>HYPERLINK("https%3A%2F%2Fwww.webofscience.com%2Fwos%2Fwoscc%2Ffull-record%2FWOS:A1989U408600120","View Full Record in Web of Science")</f>
        <v>View Full Record in Web of Science</v>
      </c>
    </row>
    <row r="584" spans="1:72" x14ac:dyDescent="0.15">
      <c r="A584" t="s">
        <v>72</v>
      </c>
      <c r="B584" t="s">
        <v>4919</v>
      </c>
      <c r="C584" t="s">
        <v>74</v>
      </c>
      <c r="D584" t="s">
        <v>74</v>
      </c>
      <c r="E584" t="s">
        <v>74</v>
      </c>
      <c r="F584" t="s">
        <v>4919</v>
      </c>
      <c r="G584" t="s">
        <v>74</v>
      </c>
      <c r="H584" t="s">
        <v>74</v>
      </c>
      <c r="I584" t="s">
        <v>4920</v>
      </c>
      <c r="J584" t="s">
        <v>4921</v>
      </c>
      <c r="K584" t="s">
        <v>74</v>
      </c>
      <c r="L584" t="s">
        <v>74</v>
      </c>
      <c r="M584" t="s">
        <v>77</v>
      </c>
      <c r="N584" t="s">
        <v>1473</v>
      </c>
      <c r="O584" t="s">
        <v>74</v>
      </c>
      <c r="P584" t="s">
        <v>74</v>
      </c>
      <c r="Q584" t="s">
        <v>74</v>
      </c>
      <c r="R584" t="s">
        <v>74</v>
      </c>
      <c r="S584" t="s">
        <v>74</v>
      </c>
      <c r="T584" t="s">
        <v>74</v>
      </c>
      <c r="U584" t="s">
        <v>74</v>
      </c>
      <c r="V584" t="s">
        <v>74</v>
      </c>
      <c r="W584" t="s">
        <v>74</v>
      </c>
      <c r="X584" t="s">
        <v>74</v>
      </c>
      <c r="Y584" t="s">
        <v>4922</v>
      </c>
      <c r="Z584" t="s">
        <v>74</v>
      </c>
      <c r="AA584" t="s">
        <v>74</v>
      </c>
      <c r="AB584" t="s">
        <v>74</v>
      </c>
      <c r="AC584" t="s">
        <v>74</v>
      </c>
      <c r="AD584" t="s">
        <v>74</v>
      </c>
      <c r="AE584" t="s">
        <v>74</v>
      </c>
      <c r="AF584" t="s">
        <v>74</v>
      </c>
      <c r="AG584">
        <v>1</v>
      </c>
      <c r="AH584">
        <v>0</v>
      </c>
      <c r="AI584">
        <v>0</v>
      </c>
      <c r="AJ584">
        <v>0</v>
      </c>
      <c r="AK584">
        <v>0</v>
      </c>
      <c r="AL584" t="s">
        <v>4923</v>
      </c>
      <c r="AM584" t="s">
        <v>4924</v>
      </c>
      <c r="AN584" t="s">
        <v>4925</v>
      </c>
      <c r="AO584" t="s">
        <v>4926</v>
      </c>
      <c r="AP584" t="s">
        <v>74</v>
      </c>
      <c r="AQ584" t="s">
        <v>74</v>
      </c>
      <c r="AR584" t="s">
        <v>4921</v>
      </c>
      <c r="AS584" t="s">
        <v>4927</v>
      </c>
      <c r="AT584" t="s">
        <v>88</v>
      </c>
      <c r="AU584">
        <v>1989</v>
      </c>
      <c r="AV584">
        <v>80</v>
      </c>
      <c r="AW584">
        <v>301</v>
      </c>
      <c r="AX584" t="s">
        <v>74</v>
      </c>
      <c r="AY584" t="s">
        <v>74</v>
      </c>
      <c r="AZ584" t="s">
        <v>74</v>
      </c>
      <c r="BA584" t="s">
        <v>74</v>
      </c>
      <c r="BB584">
        <v>139</v>
      </c>
      <c r="BC584">
        <v>140</v>
      </c>
      <c r="BD584" t="s">
        <v>74</v>
      </c>
      <c r="BE584" t="s">
        <v>4928</v>
      </c>
      <c r="BF584" t="str">
        <f>HYPERLINK("http://dx.doi.org/10.1086/354958","http://dx.doi.org/10.1086/354958")</f>
        <v>http://dx.doi.org/10.1086/354958</v>
      </c>
      <c r="BG584" t="s">
        <v>74</v>
      </c>
      <c r="BH584" t="s">
        <v>74</v>
      </c>
      <c r="BI584">
        <v>2</v>
      </c>
      <c r="BJ584" t="s">
        <v>4929</v>
      </c>
      <c r="BK584" t="s">
        <v>4930</v>
      </c>
      <c r="BL584" t="s">
        <v>4931</v>
      </c>
      <c r="BM584" t="s">
        <v>4932</v>
      </c>
      <c r="BN584" t="s">
        <v>74</v>
      </c>
      <c r="BO584" t="s">
        <v>74</v>
      </c>
      <c r="BP584" t="s">
        <v>74</v>
      </c>
      <c r="BQ584" t="s">
        <v>74</v>
      </c>
      <c r="BR584" t="s">
        <v>95</v>
      </c>
      <c r="BS584" t="s">
        <v>4933</v>
      </c>
      <c r="BT584" t="str">
        <f>HYPERLINK("https%3A%2F%2Fwww.webofscience.com%2Fwos%2Fwoscc%2Ffull-record%2FWOS:A1989U227200047","View Full Record in Web of Science")</f>
        <v>View Full Record in Web of Science</v>
      </c>
    </row>
    <row r="585" spans="1:72" x14ac:dyDescent="0.15">
      <c r="A585" t="s">
        <v>72</v>
      </c>
      <c r="B585" t="s">
        <v>4934</v>
      </c>
      <c r="C585" t="s">
        <v>74</v>
      </c>
      <c r="D585" t="s">
        <v>74</v>
      </c>
      <c r="E585" t="s">
        <v>74</v>
      </c>
      <c r="F585" t="s">
        <v>4934</v>
      </c>
      <c r="G585" t="s">
        <v>74</v>
      </c>
      <c r="H585" t="s">
        <v>74</v>
      </c>
      <c r="I585" t="s">
        <v>4935</v>
      </c>
      <c r="J585" t="s">
        <v>4467</v>
      </c>
      <c r="K585" t="s">
        <v>74</v>
      </c>
      <c r="L585" t="s">
        <v>74</v>
      </c>
      <c r="M585" t="s">
        <v>77</v>
      </c>
      <c r="N585" t="s">
        <v>78</v>
      </c>
      <c r="O585" t="s">
        <v>74</v>
      </c>
      <c r="P585" t="s">
        <v>74</v>
      </c>
      <c r="Q585" t="s">
        <v>74</v>
      </c>
      <c r="R585" t="s">
        <v>74</v>
      </c>
      <c r="S585" t="s">
        <v>74</v>
      </c>
      <c r="T585" t="s">
        <v>74</v>
      </c>
      <c r="U585" t="s">
        <v>74</v>
      </c>
      <c r="V585" t="s">
        <v>74</v>
      </c>
      <c r="W585" t="s">
        <v>4936</v>
      </c>
      <c r="X585" t="s">
        <v>4567</v>
      </c>
      <c r="Y585" t="s">
        <v>4937</v>
      </c>
      <c r="Z585" t="s">
        <v>74</v>
      </c>
      <c r="AA585" t="s">
        <v>4342</v>
      </c>
      <c r="AB585" t="s">
        <v>4343</v>
      </c>
      <c r="AC585" t="s">
        <v>74</v>
      </c>
      <c r="AD585" t="s">
        <v>74</v>
      </c>
      <c r="AE585" t="s">
        <v>74</v>
      </c>
      <c r="AF585" t="s">
        <v>74</v>
      </c>
      <c r="AG585">
        <v>20</v>
      </c>
      <c r="AH585">
        <v>36</v>
      </c>
      <c r="AI585">
        <v>38</v>
      </c>
      <c r="AJ585">
        <v>0</v>
      </c>
      <c r="AK585">
        <v>3</v>
      </c>
      <c r="AL585" t="s">
        <v>4471</v>
      </c>
      <c r="AM585" t="s">
        <v>1474</v>
      </c>
      <c r="AN585" t="s">
        <v>4472</v>
      </c>
      <c r="AO585" t="s">
        <v>4473</v>
      </c>
      <c r="AP585" t="s">
        <v>74</v>
      </c>
      <c r="AQ585" t="s">
        <v>74</v>
      </c>
      <c r="AR585" t="s">
        <v>4474</v>
      </c>
      <c r="AS585" t="s">
        <v>4475</v>
      </c>
      <c r="AT585" t="s">
        <v>88</v>
      </c>
      <c r="AU585">
        <v>1989</v>
      </c>
      <c r="AV585">
        <v>142</v>
      </c>
      <c r="AW585" t="s">
        <v>74</v>
      </c>
      <c r="AX585" t="s">
        <v>74</v>
      </c>
      <c r="AY585" t="s">
        <v>74</v>
      </c>
      <c r="AZ585" t="s">
        <v>74</v>
      </c>
      <c r="BA585" t="s">
        <v>74</v>
      </c>
      <c r="BB585">
        <v>311</v>
      </c>
      <c r="BC585">
        <v>324</v>
      </c>
      <c r="BD585" t="s">
        <v>74</v>
      </c>
      <c r="BE585" t="s">
        <v>74</v>
      </c>
      <c r="BF585" t="s">
        <v>74</v>
      </c>
      <c r="BG585" t="s">
        <v>74</v>
      </c>
      <c r="BH585" t="s">
        <v>74</v>
      </c>
      <c r="BI585">
        <v>14</v>
      </c>
      <c r="BJ585" t="s">
        <v>868</v>
      </c>
      <c r="BK585" t="s">
        <v>92</v>
      </c>
      <c r="BL585" t="s">
        <v>869</v>
      </c>
      <c r="BM585" t="s">
        <v>4938</v>
      </c>
      <c r="BN585" t="s">
        <v>74</v>
      </c>
      <c r="BO585" t="s">
        <v>74</v>
      </c>
      <c r="BP585" t="s">
        <v>74</v>
      </c>
      <c r="BQ585" t="s">
        <v>74</v>
      </c>
      <c r="BR585" t="s">
        <v>95</v>
      </c>
      <c r="BS585" t="s">
        <v>4939</v>
      </c>
      <c r="BT585" t="str">
        <f>HYPERLINK("https%3A%2F%2Fwww.webofscience.com%2Fwos%2Fwoscc%2Ffull-record%2FWOS:A1989T744200020","View Full Record in Web of Science")</f>
        <v>View Full Record in Web of Science</v>
      </c>
    </row>
    <row r="586" spans="1:72" x14ac:dyDescent="0.15">
      <c r="A586" t="s">
        <v>72</v>
      </c>
      <c r="B586" t="s">
        <v>4940</v>
      </c>
      <c r="C586" t="s">
        <v>74</v>
      </c>
      <c r="D586" t="s">
        <v>74</v>
      </c>
      <c r="E586" t="s">
        <v>74</v>
      </c>
      <c r="F586" t="s">
        <v>4940</v>
      </c>
      <c r="G586" t="s">
        <v>74</v>
      </c>
      <c r="H586" t="s">
        <v>74</v>
      </c>
      <c r="I586" t="s">
        <v>4941</v>
      </c>
      <c r="J586" t="s">
        <v>3505</v>
      </c>
      <c r="K586" t="s">
        <v>74</v>
      </c>
      <c r="L586" t="s">
        <v>74</v>
      </c>
      <c r="M586" t="s">
        <v>77</v>
      </c>
      <c r="N586" t="s">
        <v>78</v>
      </c>
      <c r="O586" t="s">
        <v>74</v>
      </c>
      <c r="P586" t="s">
        <v>74</v>
      </c>
      <c r="Q586" t="s">
        <v>74</v>
      </c>
      <c r="R586" t="s">
        <v>74</v>
      </c>
      <c r="S586" t="s">
        <v>74</v>
      </c>
      <c r="T586" t="s">
        <v>74</v>
      </c>
      <c r="U586" t="s">
        <v>74</v>
      </c>
      <c r="V586" t="s">
        <v>74</v>
      </c>
      <c r="W586" t="s">
        <v>4942</v>
      </c>
      <c r="X586" t="s">
        <v>4943</v>
      </c>
      <c r="Y586" t="s">
        <v>4944</v>
      </c>
      <c r="Z586" t="s">
        <v>74</v>
      </c>
      <c r="AA586" t="s">
        <v>74</v>
      </c>
      <c r="AB586" t="s">
        <v>2408</v>
      </c>
      <c r="AC586" t="s">
        <v>74</v>
      </c>
      <c r="AD586" t="s">
        <v>74</v>
      </c>
      <c r="AE586" t="s">
        <v>74</v>
      </c>
      <c r="AF586" t="s">
        <v>74</v>
      </c>
      <c r="AG586">
        <v>30</v>
      </c>
      <c r="AH586">
        <v>25</v>
      </c>
      <c r="AI586">
        <v>27</v>
      </c>
      <c r="AJ586">
        <v>0</v>
      </c>
      <c r="AK586">
        <v>2</v>
      </c>
      <c r="AL586" t="s">
        <v>3508</v>
      </c>
      <c r="AM586" t="s">
        <v>298</v>
      </c>
      <c r="AN586" t="s">
        <v>3509</v>
      </c>
      <c r="AO586" t="s">
        <v>3510</v>
      </c>
      <c r="AP586" t="s">
        <v>74</v>
      </c>
      <c r="AQ586" t="s">
        <v>74</v>
      </c>
      <c r="AR586" t="s">
        <v>3511</v>
      </c>
      <c r="AS586" t="s">
        <v>3512</v>
      </c>
      <c r="AT586" t="s">
        <v>88</v>
      </c>
      <c r="AU586">
        <v>1989</v>
      </c>
      <c r="AV586">
        <v>25</v>
      </c>
      <c r="AW586">
        <v>1</v>
      </c>
      <c r="AX586" t="s">
        <v>74</v>
      </c>
      <c r="AY586" t="s">
        <v>74</v>
      </c>
      <c r="AZ586" t="s">
        <v>74</v>
      </c>
      <c r="BA586" t="s">
        <v>74</v>
      </c>
      <c r="BB586">
        <v>167</v>
      </c>
      <c r="BC586">
        <v>174</v>
      </c>
      <c r="BD586" t="s">
        <v>74</v>
      </c>
      <c r="BE586" t="s">
        <v>4945</v>
      </c>
      <c r="BF586" t="str">
        <f>HYPERLINK("http://dx.doi.org/10.1111/j.0022-3646.1989.00167.x","http://dx.doi.org/10.1111/j.0022-3646.1989.00167.x")</f>
        <v>http://dx.doi.org/10.1111/j.0022-3646.1989.00167.x</v>
      </c>
      <c r="BG586" t="s">
        <v>74</v>
      </c>
      <c r="BH586" t="s">
        <v>74</v>
      </c>
      <c r="BI586">
        <v>8</v>
      </c>
      <c r="BJ586" t="s">
        <v>303</v>
      </c>
      <c r="BK586" t="s">
        <v>92</v>
      </c>
      <c r="BL586" t="s">
        <v>303</v>
      </c>
      <c r="BM586" t="s">
        <v>4946</v>
      </c>
      <c r="BN586" t="s">
        <v>74</v>
      </c>
      <c r="BO586" t="s">
        <v>74</v>
      </c>
      <c r="BP586" t="s">
        <v>74</v>
      </c>
      <c r="BQ586" t="s">
        <v>74</v>
      </c>
      <c r="BR586" t="s">
        <v>95</v>
      </c>
      <c r="BS586" t="s">
        <v>4947</v>
      </c>
      <c r="BT586" t="str">
        <f>HYPERLINK("https%3A%2F%2Fwww.webofscience.com%2Fwos%2Fwoscc%2Ffull-record%2FWOS:A1989T886600021","View Full Record in Web of Science")</f>
        <v>View Full Record in Web of Science</v>
      </c>
    </row>
    <row r="587" spans="1:72" x14ac:dyDescent="0.15">
      <c r="A587" t="s">
        <v>72</v>
      </c>
      <c r="B587" t="s">
        <v>4948</v>
      </c>
      <c r="C587" t="s">
        <v>74</v>
      </c>
      <c r="D587" t="s">
        <v>74</v>
      </c>
      <c r="E587" t="s">
        <v>74</v>
      </c>
      <c r="F587" t="s">
        <v>4948</v>
      </c>
      <c r="G587" t="s">
        <v>74</v>
      </c>
      <c r="H587" t="s">
        <v>74</v>
      </c>
      <c r="I587" t="s">
        <v>4949</v>
      </c>
      <c r="J587" t="s">
        <v>4950</v>
      </c>
      <c r="K587" t="s">
        <v>74</v>
      </c>
      <c r="L587" t="s">
        <v>74</v>
      </c>
      <c r="M587" t="s">
        <v>77</v>
      </c>
      <c r="N587" t="s">
        <v>414</v>
      </c>
      <c r="O587" t="s">
        <v>74</v>
      </c>
      <c r="P587" t="s">
        <v>74</v>
      </c>
      <c r="Q587" t="s">
        <v>74</v>
      </c>
      <c r="R587" t="s">
        <v>74</v>
      </c>
      <c r="S587" t="s">
        <v>74</v>
      </c>
      <c r="T587" t="s">
        <v>74</v>
      </c>
      <c r="U587" t="s">
        <v>74</v>
      </c>
      <c r="V587" t="s">
        <v>74</v>
      </c>
      <c r="W587" t="s">
        <v>4587</v>
      </c>
      <c r="X587" t="s">
        <v>1541</v>
      </c>
      <c r="Y587" t="s">
        <v>74</v>
      </c>
      <c r="Z587" t="s">
        <v>74</v>
      </c>
      <c r="AA587" t="s">
        <v>4951</v>
      </c>
      <c r="AB587" t="s">
        <v>74</v>
      </c>
      <c r="AC587" t="s">
        <v>74</v>
      </c>
      <c r="AD587" t="s">
        <v>74</v>
      </c>
      <c r="AE587" t="s">
        <v>74</v>
      </c>
      <c r="AF587" t="s">
        <v>74</v>
      </c>
      <c r="AG587">
        <v>22</v>
      </c>
      <c r="AH587">
        <v>45</v>
      </c>
      <c r="AI587">
        <v>45</v>
      </c>
      <c r="AJ587">
        <v>0</v>
      </c>
      <c r="AK587">
        <v>0</v>
      </c>
      <c r="AL587" t="s">
        <v>4952</v>
      </c>
      <c r="AM587" t="s">
        <v>1398</v>
      </c>
      <c r="AN587" t="s">
        <v>4953</v>
      </c>
      <c r="AO587" t="s">
        <v>4954</v>
      </c>
      <c r="AP587" t="s">
        <v>74</v>
      </c>
      <c r="AQ587" t="s">
        <v>74</v>
      </c>
      <c r="AR587" t="s">
        <v>4955</v>
      </c>
      <c r="AS587" t="s">
        <v>4956</v>
      </c>
      <c r="AT587" t="s">
        <v>88</v>
      </c>
      <c r="AU587">
        <v>1989</v>
      </c>
      <c r="AV587">
        <v>146</v>
      </c>
      <c r="AW587" t="s">
        <v>74</v>
      </c>
      <c r="AX587">
        <v>2</v>
      </c>
      <c r="AY587" t="s">
        <v>74</v>
      </c>
      <c r="AZ587" t="s">
        <v>74</v>
      </c>
      <c r="BA587" t="s">
        <v>74</v>
      </c>
      <c r="BB587">
        <v>207</v>
      </c>
      <c r="BC587">
        <v>210</v>
      </c>
      <c r="BD587" t="s">
        <v>74</v>
      </c>
      <c r="BE587" t="s">
        <v>4957</v>
      </c>
      <c r="BF587" t="str">
        <f>HYPERLINK("http://dx.doi.org/10.1144/gsjgs.146.2.0207","http://dx.doi.org/10.1144/gsjgs.146.2.0207")</f>
        <v>http://dx.doi.org/10.1144/gsjgs.146.2.0207</v>
      </c>
      <c r="BG587" t="s">
        <v>74</v>
      </c>
      <c r="BH587" t="s">
        <v>74</v>
      </c>
      <c r="BI587">
        <v>4</v>
      </c>
      <c r="BJ587" t="s">
        <v>91</v>
      </c>
      <c r="BK587" t="s">
        <v>92</v>
      </c>
      <c r="BL587" t="s">
        <v>93</v>
      </c>
      <c r="BM587" t="s">
        <v>4958</v>
      </c>
      <c r="BN587" t="s">
        <v>74</v>
      </c>
      <c r="BO587" t="s">
        <v>74</v>
      </c>
      <c r="BP587" t="s">
        <v>74</v>
      </c>
      <c r="BQ587" t="s">
        <v>74</v>
      </c>
      <c r="BR587" t="s">
        <v>95</v>
      </c>
      <c r="BS587" t="s">
        <v>4959</v>
      </c>
      <c r="BT587" t="str">
        <f>HYPERLINK("https%3A%2F%2Fwww.webofscience.com%2Fwos%2Fwoscc%2Ffull-record%2FWOS:A1989AP97300001","View Full Record in Web of Science")</f>
        <v>View Full Record in Web of Science</v>
      </c>
    </row>
    <row r="588" spans="1:72" x14ac:dyDescent="0.15">
      <c r="A588" t="s">
        <v>72</v>
      </c>
      <c r="B588" t="s">
        <v>4960</v>
      </c>
      <c r="C588" t="s">
        <v>74</v>
      </c>
      <c r="D588" t="s">
        <v>74</v>
      </c>
      <c r="E588" t="s">
        <v>74</v>
      </c>
      <c r="F588" t="s">
        <v>4960</v>
      </c>
      <c r="G588" t="s">
        <v>74</v>
      </c>
      <c r="H588" t="s">
        <v>74</v>
      </c>
      <c r="I588" t="s">
        <v>4961</v>
      </c>
      <c r="J588" t="s">
        <v>3528</v>
      </c>
      <c r="K588" t="s">
        <v>74</v>
      </c>
      <c r="L588" t="s">
        <v>74</v>
      </c>
      <c r="M588" t="s">
        <v>77</v>
      </c>
      <c r="N588" t="s">
        <v>414</v>
      </c>
      <c r="O588" t="s">
        <v>74</v>
      </c>
      <c r="P588" t="s">
        <v>74</v>
      </c>
      <c r="Q588" t="s">
        <v>74</v>
      </c>
      <c r="R588" t="s">
        <v>74</v>
      </c>
      <c r="S588" t="s">
        <v>74</v>
      </c>
      <c r="T588" t="s">
        <v>74</v>
      </c>
      <c r="U588" t="s">
        <v>74</v>
      </c>
      <c r="V588" t="s">
        <v>74</v>
      </c>
      <c r="W588" t="s">
        <v>4962</v>
      </c>
      <c r="X588" t="s">
        <v>4963</v>
      </c>
      <c r="Y588" t="s">
        <v>4964</v>
      </c>
      <c r="Z588" t="s">
        <v>74</v>
      </c>
      <c r="AA588" t="s">
        <v>74</v>
      </c>
      <c r="AB588" t="s">
        <v>74</v>
      </c>
      <c r="AC588" t="s">
        <v>74</v>
      </c>
      <c r="AD588" t="s">
        <v>74</v>
      </c>
      <c r="AE588" t="s">
        <v>74</v>
      </c>
      <c r="AF588" t="s">
        <v>74</v>
      </c>
      <c r="AG588">
        <v>23</v>
      </c>
      <c r="AH588">
        <v>64</v>
      </c>
      <c r="AI588">
        <v>70</v>
      </c>
      <c r="AJ588">
        <v>0</v>
      </c>
      <c r="AK588">
        <v>5</v>
      </c>
      <c r="AL588" t="s">
        <v>3544</v>
      </c>
      <c r="AM588" t="s">
        <v>298</v>
      </c>
      <c r="AN588" t="s">
        <v>3198</v>
      </c>
      <c r="AO588" t="s">
        <v>3531</v>
      </c>
      <c r="AP588" t="s">
        <v>74</v>
      </c>
      <c r="AQ588" t="s">
        <v>74</v>
      </c>
      <c r="AR588" t="s">
        <v>3533</v>
      </c>
      <c r="AS588" t="s">
        <v>3534</v>
      </c>
      <c r="AT588" t="s">
        <v>88</v>
      </c>
      <c r="AU588">
        <v>1989</v>
      </c>
      <c r="AV588">
        <v>34</v>
      </c>
      <c r="AW588">
        <v>2</v>
      </c>
      <c r="AX588" t="s">
        <v>74</v>
      </c>
      <c r="AY588" t="s">
        <v>74</v>
      </c>
      <c r="AZ588" t="s">
        <v>74</v>
      </c>
      <c r="BA588" t="s">
        <v>74</v>
      </c>
      <c r="BB588">
        <v>451</v>
      </c>
      <c r="BC588">
        <v>456</v>
      </c>
      <c r="BD588" t="s">
        <v>74</v>
      </c>
      <c r="BE588" t="s">
        <v>4965</v>
      </c>
      <c r="BF588" t="str">
        <f>HYPERLINK("http://dx.doi.org/10.4319/lo.1989.34.2.0451","http://dx.doi.org/10.4319/lo.1989.34.2.0451")</f>
        <v>http://dx.doi.org/10.4319/lo.1989.34.2.0451</v>
      </c>
      <c r="BG588" t="s">
        <v>74</v>
      </c>
      <c r="BH588" t="s">
        <v>74</v>
      </c>
      <c r="BI588">
        <v>6</v>
      </c>
      <c r="BJ588" t="s">
        <v>3536</v>
      </c>
      <c r="BK588" t="s">
        <v>92</v>
      </c>
      <c r="BL588" t="s">
        <v>215</v>
      </c>
      <c r="BM588" t="s">
        <v>4966</v>
      </c>
      <c r="BN588" t="s">
        <v>74</v>
      </c>
      <c r="BO588" t="s">
        <v>261</v>
      </c>
      <c r="BP588" t="s">
        <v>74</v>
      </c>
      <c r="BQ588" t="s">
        <v>74</v>
      </c>
      <c r="BR588" t="s">
        <v>95</v>
      </c>
      <c r="BS588" t="s">
        <v>4967</v>
      </c>
      <c r="BT588" t="str">
        <f>HYPERLINK("https%3A%2F%2Fwww.webofscience.com%2Fwos%2Fwoscc%2Ffull-record%2FWOS:A1989U538800017","View Full Record in Web of Science")</f>
        <v>View Full Record in Web of Science</v>
      </c>
    </row>
    <row r="589" spans="1:72" x14ac:dyDescent="0.15">
      <c r="A589" t="s">
        <v>72</v>
      </c>
      <c r="B589" t="s">
        <v>4968</v>
      </c>
      <c r="C589" t="s">
        <v>74</v>
      </c>
      <c r="D589" t="s">
        <v>74</v>
      </c>
      <c r="E589" t="s">
        <v>74</v>
      </c>
      <c r="F589" t="s">
        <v>4968</v>
      </c>
      <c r="G589" t="s">
        <v>74</v>
      </c>
      <c r="H589" t="s">
        <v>74</v>
      </c>
      <c r="I589" t="s">
        <v>4969</v>
      </c>
      <c r="J589" t="s">
        <v>280</v>
      </c>
      <c r="K589" t="s">
        <v>74</v>
      </c>
      <c r="L589" t="s">
        <v>74</v>
      </c>
      <c r="M589" t="s">
        <v>77</v>
      </c>
      <c r="N589" t="s">
        <v>78</v>
      </c>
      <c r="O589" t="s">
        <v>74</v>
      </c>
      <c r="P589" t="s">
        <v>74</v>
      </c>
      <c r="Q589" t="s">
        <v>74</v>
      </c>
      <c r="R589" t="s">
        <v>74</v>
      </c>
      <c r="S589" t="s">
        <v>74</v>
      </c>
      <c r="T589" t="s">
        <v>74</v>
      </c>
      <c r="U589" t="s">
        <v>74</v>
      </c>
      <c r="V589" t="s">
        <v>74</v>
      </c>
      <c r="W589" t="s">
        <v>74</v>
      </c>
      <c r="X589" t="s">
        <v>74</v>
      </c>
      <c r="Y589" t="s">
        <v>4970</v>
      </c>
      <c r="Z589" t="s">
        <v>74</v>
      </c>
      <c r="AA589" t="s">
        <v>74</v>
      </c>
      <c r="AB589" t="s">
        <v>74</v>
      </c>
      <c r="AC589" t="s">
        <v>74</v>
      </c>
      <c r="AD589" t="s">
        <v>74</v>
      </c>
      <c r="AE589" t="s">
        <v>74</v>
      </c>
      <c r="AF589" t="s">
        <v>74</v>
      </c>
      <c r="AG589">
        <v>16</v>
      </c>
      <c r="AH589">
        <v>30</v>
      </c>
      <c r="AI589">
        <v>36</v>
      </c>
      <c r="AJ589">
        <v>0</v>
      </c>
      <c r="AK589">
        <v>1</v>
      </c>
      <c r="AL589" t="s">
        <v>282</v>
      </c>
      <c r="AM589" t="s">
        <v>283</v>
      </c>
      <c r="AN589" t="s">
        <v>284</v>
      </c>
      <c r="AO589" t="s">
        <v>285</v>
      </c>
      <c r="AP589" t="s">
        <v>74</v>
      </c>
      <c r="AQ589" t="s">
        <v>74</v>
      </c>
      <c r="AR589" t="s">
        <v>280</v>
      </c>
      <c r="AS589" t="s">
        <v>286</v>
      </c>
      <c r="AT589" t="s">
        <v>88</v>
      </c>
      <c r="AU589">
        <v>1989</v>
      </c>
      <c r="AV589">
        <v>24</v>
      </c>
      <c r="AW589">
        <v>1</v>
      </c>
      <c r="AX589" t="s">
        <v>74</v>
      </c>
      <c r="AY589" t="s">
        <v>74</v>
      </c>
      <c r="AZ589" t="s">
        <v>74</v>
      </c>
      <c r="BA589" t="s">
        <v>74</v>
      </c>
      <c r="BB589">
        <v>9</v>
      </c>
      <c r="BC589">
        <v>14</v>
      </c>
      <c r="BD589" t="s">
        <v>74</v>
      </c>
      <c r="BE589" t="s">
        <v>4971</v>
      </c>
      <c r="BF589" t="str">
        <f>HYPERLINK("http://dx.doi.org/10.1111/j.1945-5100.1989.tb00935.x","http://dx.doi.org/10.1111/j.1945-5100.1989.tb00935.x")</f>
        <v>http://dx.doi.org/10.1111/j.1945-5100.1989.tb00935.x</v>
      </c>
      <c r="BG589" t="s">
        <v>74</v>
      </c>
      <c r="BH589" t="s">
        <v>74</v>
      </c>
      <c r="BI589">
        <v>6</v>
      </c>
      <c r="BJ589" t="s">
        <v>288</v>
      </c>
      <c r="BK589" t="s">
        <v>92</v>
      </c>
      <c r="BL589" t="s">
        <v>288</v>
      </c>
      <c r="BM589" t="s">
        <v>4972</v>
      </c>
      <c r="BN589" t="s">
        <v>74</v>
      </c>
      <c r="BO589" t="s">
        <v>74</v>
      </c>
      <c r="BP589" t="s">
        <v>74</v>
      </c>
      <c r="BQ589" t="s">
        <v>74</v>
      </c>
      <c r="BR589" t="s">
        <v>95</v>
      </c>
      <c r="BS589" t="s">
        <v>4973</v>
      </c>
      <c r="BT589" t="str">
        <f>HYPERLINK("https%3A%2F%2Fwww.webofscience.com%2Fwos%2Fwoscc%2Ffull-record%2FWOS:A1989AB98000002","View Full Record in Web of Science")</f>
        <v>View Full Record in Web of Science</v>
      </c>
    </row>
    <row r="590" spans="1:72" x14ac:dyDescent="0.15">
      <c r="A590" t="s">
        <v>72</v>
      </c>
      <c r="B590" t="s">
        <v>4974</v>
      </c>
      <c r="C590" t="s">
        <v>74</v>
      </c>
      <c r="D590" t="s">
        <v>74</v>
      </c>
      <c r="E590" t="s">
        <v>74</v>
      </c>
      <c r="F590" t="s">
        <v>4974</v>
      </c>
      <c r="G590" t="s">
        <v>74</v>
      </c>
      <c r="H590" t="s">
        <v>74</v>
      </c>
      <c r="I590" t="s">
        <v>4975</v>
      </c>
      <c r="J590" t="s">
        <v>4976</v>
      </c>
      <c r="K590" t="s">
        <v>74</v>
      </c>
      <c r="L590" t="s">
        <v>74</v>
      </c>
      <c r="M590" t="s">
        <v>77</v>
      </c>
      <c r="N590" t="s">
        <v>78</v>
      </c>
      <c r="O590" t="s">
        <v>74</v>
      </c>
      <c r="P590" t="s">
        <v>74</v>
      </c>
      <c r="Q590" t="s">
        <v>74</v>
      </c>
      <c r="R590" t="s">
        <v>74</v>
      </c>
      <c r="S590" t="s">
        <v>74</v>
      </c>
      <c r="T590" t="s">
        <v>74</v>
      </c>
      <c r="U590" t="s">
        <v>74</v>
      </c>
      <c r="V590" t="s">
        <v>74</v>
      </c>
      <c r="W590" t="s">
        <v>74</v>
      </c>
      <c r="X590" t="s">
        <v>74</v>
      </c>
      <c r="Y590" t="s">
        <v>4977</v>
      </c>
      <c r="Z590" t="s">
        <v>74</v>
      </c>
      <c r="AA590" t="s">
        <v>74</v>
      </c>
      <c r="AB590" t="s">
        <v>74</v>
      </c>
      <c r="AC590" t="s">
        <v>74</v>
      </c>
      <c r="AD590" t="s">
        <v>74</v>
      </c>
      <c r="AE590" t="s">
        <v>74</v>
      </c>
      <c r="AF590" t="s">
        <v>74</v>
      </c>
      <c r="AG590">
        <v>0</v>
      </c>
      <c r="AH590">
        <v>3</v>
      </c>
      <c r="AI590">
        <v>3</v>
      </c>
      <c r="AJ590">
        <v>0</v>
      </c>
      <c r="AK590">
        <v>1</v>
      </c>
      <c r="AL590" t="s">
        <v>4976</v>
      </c>
      <c r="AM590" t="s">
        <v>4978</v>
      </c>
      <c r="AN590" t="s">
        <v>4979</v>
      </c>
      <c r="AO590" t="s">
        <v>4980</v>
      </c>
      <c r="AP590" t="s">
        <v>74</v>
      </c>
      <c r="AQ590" t="s">
        <v>74</v>
      </c>
      <c r="AR590" t="s">
        <v>4981</v>
      </c>
      <c r="AS590" t="s">
        <v>74</v>
      </c>
      <c r="AT590" t="s">
        <v>88</v>
      </c>
      <c r="AU590">
        <v>1989</v>
      </c>
      <c r="AV590">
        <v>118</v>
      </c>
      <c r="AW590">
        <v>1400</v>
      </c>
      <c r="AX590" t="s">
        <v>74</v>
      </c>
      <c r="AY590" t="s">
        <v>74</v>
      </c>
      <c r="AZ590" t="s">
        <v>74</v>
      </c>
      <c r="BA590" t="s">
        <v>74</v>
      </c>
      <c r="BB590">
        <v>59</v>
      </c>
      <c r="BC590">
        <v>63</v>
      </c>
      <c r="BD590" t="s">
        <v>74</v>
      </c>
      <c r="BE590" t="s">
        <v>74</v>
      </c>
      <c r="BF590" t="s">
        <v>74</v>
      </c>
      <c r="BG590" t="s">
        <v>74</v>
      </c>
      <c r="BH590" t="s">
        <v>74</v>
      </c>
      <c r="BI590">
        <v>5</v>
      </c>
      <c r="BJ590" t="s">
        <v>330</v>
      </c>
      <c r="BK590" t="s">
        <v>92</v>
      </c>
      <c r="BL590" t="s">
        <v>330</v>
      </c>
      <c r="BM590" t="s">
        <v>4982</v>
      </c>
      <c r="BN590" t="s">
        <v>74</v>
      </c>
      <c r="BO590" t="s">
        <v>74</v>
      </c>
      <c r="BP590" t="s">
        <v>74</v>
      </c>
      <c r="BQ590" t="s">
        <v>74</v>
      </c>
      <c r="BR590" t="s">
        <v>95</v>
      </c>
      <c r="BS590" t="s">
        <v>4983</v>
      </c>
      <c r="BT590" t="str">
        <f>HYPERLINK("https%3A%2F%2Fwww.webofscience.com%2Fwos%2Fwoscc%2Ffull-record%2FWOS:A1989T523700004","View Full Record in Web of Science")</f>
        <v>View Full Record in Web of Science</v>
      </c>
    </row>
    <row r="591" spans="1:72" x14ac:dyDescent="0.15">
      <c r="A591" t="s">
        <v>72</v>
      </c>
      <c r="B591" t="s">
        <v>4984</v>
      </c>
      <c r="C591" t="s">
        <v>74</v>
      </c>
      <c r="D591" t="s">
        <v>74</v>
      </c>
      <c r="E591" t="s">
        <v>74</v>
      </c>
      <c r="F591" t="s">
        <v>4984</v>
      </c>
      <c r="G591" t="s">
        <v>74</v>
      </c>
      <c r="H591" t="s">
        <v>74</v>
      </c>
      <c r="I591" t="s">
        <v>4985</v>
      </c>
      <c r="J591" t="s">
        <v>293</v>
      </c>
      <c r="K591" t="s">
        <v>74</v>
      </c>
      <c r="L591" t="s">
        <v>74</v>
      </c>
      <c r="M591" t="s">
        <v>4986</v>
      </c>
      <c r="N591" t="s">
        <v>414</v>
      </c>
      <c r="O591" t="s">
        <v>74</v>
      </c>
      <c r="P591" t="s">
        <v>74</v>
      </c>
      <c r="Q591" t="s">
        <v>74</v>
      </c>
      <c r="R591" t="s">
        <v>74</v>
      </c>
      <c r="S591" t="s">
        <v>74</v>
      </c>
      <c r="T591" t="s">
        <v>74</v>
      </c>
      <c r="U591" t="s">
        <v>74</v>
      </c>
      <c r="V591" t="s">
        <v>74</v>
      </c>
      <c r="W591" t="s">
        <v>4987</v>
      </c>
      <c r="X591" t="s">
        <v>4988</v>
      </c>
      <c r="Y591" t="s">
        <v>4989</v>
      </c>
      <c r="Z591" t="s">
        <v>74</v>
      </c>
      <c r="AA591" t="s">
        <v>74</v>
      </c>
      <c r="AB591" t="s">
        <v>74</v>
      </c>
      <c r="AC591" t="s">
        <v>74</v>
      </c>
      <c r="AD591" t="s">
        <v>74</v>
      </c>
      <c r="AE591" t="s">
        <v>74</v>
      </c>
      <c r="AF591" t="s">
        <v>74</v>
      </c>
      <c r="AG591">
        <v>18</v>
      </c>
      <c r="AH591">
        <v>3</v>
      </c>
      <c r="AI591">
        <v>3</v>
      </c>
      <c r="AJ591">
        <v>0</v>
      </c>
      <c r="AK591">
        <v>0</v>
      </c>
      <c r="AL591" t="s">
        <v>297</v>
      </c>
      <c r="AM591" t="s">
        <v>298</v>
      </c>
      <c r="AN591" t="s">
        <v>299</v>
      </c>
      <c r="AO591" t="s">
        <v>300</v>
      </c>
      <c r="AP591" t="s">
        <v>74</v>
      </c>
      <c r="AQ591" t="s">
        <v>74</v>
      </c>
      <c r="AR591" t="s">
        <v>293</v>
      </c>
      <c r="AS591" t="s">
        <v>301</v>
      </c>
      <c r="AT591" t="s">
        <v>88</v>
      </c>
      <c r="AU591">
        <v>1989</v>
      </c>
      <c r="AV591">
        <v>28</v>
      </c>
      <c r="AW591">
        <v>1</v>
      </c>
      <c r="AX591" t="s">
        <v>74</v>
      </c>
      <c r="AY591" t="s">
        <v>74</v>
      </c>
      <c r="AZ591" t="s">
        <v>74</v>
      </c>
      <c r="BA591" t="s">
        <v>74</v>
      </c>
      <c r="BB591">
        <v>136</v>
      </c>
      <c r="BC591">
        <v>139</v>
      </c>
      <c r="BD591" t="s">
        <v>74</v>
      </c>
      <c r="BE591" t="s">
        <v>4990</v>
      </c>
      <c r="BF591" t="str">
        <f>HYPERLINK("http://dx.doi.org/10.2216/i0031-8884-28-1-136.1","http://dx.doi.org/10.2216/i0031-8884-28-1-136.1")</f>
        <v>http://dx.doi.org/10.2216/i0031-8884-28-1-136.1</v>
      </c>
      <c r="BG591" t="s">
        <v>74</v>
      </c>
      <c r="BH591" t="s">
        <v>74</v>
      </c>
      <c r="BI591">
        <v>4</v>
      </c>
      <c r="BJ591" t="s">
        <v>303</v>
      </c>
      <c r="BK591" t="s">
        <v>92</v>
      </c>
      <c r="BL591" t="s">
        <v>303</v>
      </c>
      <c r="BM591" t="s">
        <v>4991</v>
      </c>
      <c r="BN591" t="s">
        <v>74</v>
      </c>
      <c r="BO591" t="s">
        <v>74</v>
      </c>
      <c r="BP591" t="s">
        <v>74</v>
      </c>
      <c r="BQ591" t="s">
        <v>74</v>
      </c>
      <c r="BR591" t="s">
        <v>95</v>
      </c>
      <c r="BS591" t="s">
        <v>4992</v>
      </c>
      <c r="BT591" t="str">
        <f>HYPERLINK("https%3A%2F%2Fwww.webofscience.com%2Fwos%2Fwoscc%2Ffull-record%2FWOS:A1989T768900012","View Full Record in Web of Science")</f>
        <v>View Full Record in Web of Science</v>
      </c>
    </row>
    <row r="592" spans="1:72" x14ac:dyDescent="0.15">
      <c r="A592" t="s">
        <v>72</v>
      </c>
      <c r="B592" t="s">
        <v>4993</v>
      </c>
      <c r="C592" t="s">
        <v>74</v>
      </c>
      <c r="D592" t="s">
        <v>74</v>
      </c>
      <c r="E592" t="s">
        <v>74</v>
      </c>
      <c r="F592" t="s">
        <v>4993</v>
      </c>
      <c r="G592" t="s">
        <v>74</v>
      </c>
      <c r="H592" t="s">
        <v>74</v>
      </c>
      <c r="I592" t="s">
        <v>4994</v>
      </c>
      <c r="J592" t="s">
        <v>505</v>
      </c>
      <c r="K592" t="s">
        <v>74</v>
      </c>
      <c r="L592" t="s">
        <v>74</v>
      </c>
      <c r="M592" t="s">
        <v>77</v>
      </c>
      <c r="N592" t="s">
        <v>78</v>
      </c>
      <c r="O592" t="s">
        <v>74</v>
      </c>
      <c r="P592" t="s">
        <v>74</v>
      </c>
      <c r="Q592" t="s">
        <v>74</v>
      </c>
      <c r="R592" t="s">
        <v>74</v>
      </c>
      <c r="S592" t="s">
        <v>74</v>
      </c>
      <c r="T592" t="s">
        <v>74</v>
      </c>
      <c r="U592" t="s">
        <v>74</v>
      </c>
      <c r="V592" t="s">
        <v>74</v>
      </c>
      <c r="W592" t="s">
        <v>1706</v>
      </c>
      <c r="X592" t="s">
        <v>1541</v>
      </c>
      <c r="Y592" t="s">
        <v>4995</v>
      </c>
      <c r="Z592" t="s">
        <v>74</v>
      </c>
      <c r="AA592" t="s">
        <v>74</v>
      </c>
      <c r="AB592" t="s">
        <v>74</v>
      </c>
      <c r="AC592" t="s">
        <v>74</v>
      </c>
      <c r="AD592" t="s">
        <v>74</v>
      </c>
      <c r="AE592" t="s">
        <v>74</v>
      </c>
      <c r="AF592" t="s">
        <v>74</v>
      </c>
      <c r="AG592">
        <v>35</v>
      </c>
      <c r="AH592">
        <v>51</v>
      </c>
      <c r="AI592">
        <v>54</v>
      </c>
      <c r="AJ592">
        <v>0</v>
      </c>
      <c r="AK592">
        <v>1</v>
      </c>
      <c r="AL592" t="s">
        <v>511</v>
      </c>
      <c r="AM592" t="s">
        <v>209</v>
      </c>
      <c r="AN592" t="s">
        <v>512</v>
      </c>
      <c r="AO592" t="s">
        <v>513</v>
      </c>
      <c r="AP592" t="s">
        <v>74</v>
      </c>
      <c r="AQ592" t="s">
        <v>74</v>
      </c>
      <c r="AR592" t="s">
        <v>514</v>
      </c>
      <c r="AS592" t="s">
        <v>515</v>
      </c>
      <c r="AT592" t="s">
        <v>88</v>
      </c>
      <c r="AU592">
        <v>1989</v>
      </c>
      <c r="AV592">
        <v>37</v>
      </c>
      <c r="AW592">
        <v>3</v>
      </c>
      <c r="AX592" t="s">
        <v>74</v>
      </c>
      <c r="AY592" t="s">
        <v>74</v>
      </c>
      <c r="AZ592" t="s">
        <v>74</v>
      </c>
      <c r="BA592" t="s">
        <v>74</v>
      </c>
      <c r="BB592">
        <v>283</v>
      </c>
      <c r="BC592">
        <v>293</v>
      </c>
      <c r="BD592" t="s">
        <v>74</v>
      </c>
      <c r="BE592" t="s">
        <v>4996</v>
      </c>
      <c r="BF592" t="str">
        <f>HYPERLINK("http://dx.doi.org/10.1016/0032-0633(89)90025-1","http://dx.doi.org/10.1016/0032-0633(89)90025-1")</f>
        <v>http://dx.doi.org/10.1016/0032-0633(89)90025-1</v>
      </c>
      <c r="BG592" t="s">
        <v>74</v>
      </c>
      <c r="BH592" t="s">
        <v>74</v>
      </c>
      <c r="BI592">
        <v>11</v>
      </c>
      <c r="BJ592" t="s">
        <v>315</v>
      </c>
      <c r="BK592" t="s">
        <v>92</v>
      </c>
      <c r="BL592" t="s">
        <v>315</v>
      </c>
      <c r="BM592" t="s">
        <v>4997</v>
      </c>
      <c r="BN592" t="s">
        <v>74</v>
      </c>
      <c r="BO592" t="s">
        <v>74</v>
      </c>
      <c r="BP592" t="s">
        <v>74</v>
      </c>
      <c r="BQ592" t="s">
        <v>74</v>
      </c>
      <c r="BR592" t="s">
        <v>95</v>
      </c>
      <c r="BS592" t="s">
        <v>4998</v>
      </c>
      <c r="BT592" t="str">
        <f>HYPERLINK("https%3A%2F%2Fwww.webofscience.com%2Fwos%2Fwoscc%2Ffull-record%2FWOS:A1989U228100004","View Full Record in Web of Science")</f>
        <v>View Full Record in Web of Science</v>
      </c>
    </row>
    <row r="593" spans="1:72" x14ac:dyDescent="0.15">
      <c r="A593" t="s">
        <v>72</v>
      </c>
      <c r="B593" t="s">
        <v>4999</v>
      </c>
      <c r="C593" t="s">
        <v>74</v>
      </c>
      <c r="D593" t="s">
        <v>74</v>
      </c>
      <c r="E593" t="s">
        <v>74</v>
      </c>
      <c r="F593" t="s">
        <v>4999</v>
      </c>
      <c r="G593" t="s">
        <v>74</v>
      </c>
      <c r="H593" t="s">
        <v>74</v>
      </c>
      <c r="I593" t="s">
        <v>5000</v>
      </c>
      <c r="J593" t="s">
        <v>521</v>
      </c>
      <c r="K593" t="s">
        <v>74</v>
      </c>
      <c r="L593" t="s">
        <v>74</v>
      </c>
      <c r="M593" t="s">
        <v>77</v>
      </c>
      <c r="N593" t="s">
        <v>78</v>
      </c>
      <c r="O593" t="s">
        <v>74</v>
      </c>
      <c r="P593" t="s">
        <v>74</v>
      </c>
      <c r="Q593" t="s">
        <v>74</v>
      </c>
      <c r="R593" t="s">
        <v>74</v>
      </c>
      <c r="S593" t="s">
        <v>74</v>
      </c>
      <c r="T593" t="s">
        <v>74</v>
      </c>
      <c r="U593" t="s">
        <v>74</v>
      </c>
      <c r="V593" t="s">
        <v>74</v>
      </c>
      <c r="W593" t="s">
        <v>74</v>
      </c>
      <c r="X593" t="s">
        <v>74</v>
      </c>
      <c r="Y593" t="s">
        <v>5001</v>
      </c>
      <c r="Z593" t="s">
        <v>74</v>
      </c>
      <c r="AA593" t="s">
        <v>74</v>
      </c>
      <c r="AB593" t="s">
        <v>74</v>
      </c>
      <c r="AC593" t="s">
        <v>74</v>
      </c>
      <c r="AD593" t="s">
        <v>74</v>
      </c>
      <c r="AE593" t="s">
        <v>74</v>
      </c>
      <c r="AF593" t="s">
        <v>74</v>
      </c>
      <c r="AG593">
        <v>43</v>
      </c>
      <c r="AH593">
        <v>40</v>
      </c>
      <c r="AI593">
        <v>46</v>
      </c>
      <c r="AJ593">
        <v>0</v>
      </c>
      <c r="AK593">
        <v>1</v>
      </c>
      <c r="AL593" t="s">
        <v>523</v>
      </c>
      <c r="AM593" t="s">
        <v>460</v>
      </c>
      <c r="AN593" t="s">
        <v>524</v>
      </c>
      <c r="AO593" t="s">
        <v>525</v>
      </c>
      <c r="AP593" t="s">
        <v>74</v>
      </c>
      <c r="AQ593" t="s">
        <v>74</v>
      </c>
      <c r="AR593" t="s">
        <v>526</v>
      </c>
      <c r="AS593" t="s">
        <v>527</v>
      </c>
      <c r="AT593" t="s">
        <v>88</v>
      </c>
      <c r="AU593">
        <v>1989</v>
      </c>
      <c r="AV593">
        <v>9</v>
      </c>
      <c r="AW593">
        <v>4</v>
      </c>
      <c r="AX593" t="s">
        <v>74</v>
      </c>
      <c r="AY593" t="s">
        <v>74</v>
      </c>
      <c r="AZ593" t="s">
        <v>74</v>
      </c>
      <c r="BA593" t="s">
        <v>74</v>
      </c>
      <c r="BB593">
        <v>205</v>
      </c>
      <c r="BC593">
        <v>212</v>
      </c>
      <c r="BD593" t="s">
        <v>74</v>
      </c>
      <c r="BE593" t="s">
        <v>5002</v>
      </c>
      <c r="BF593" t="str">
        <f>HYPERLINK("http://dx.doi.org/10.1007/BF00263768","http://dx.doi.org/10.1007/BF00263768")</f>
        <v>http://dx.doi.org/10.1007/BF00263768</v>
      </c>
      <c r="BG593" t="s">
        <v>74</v>
      </c>
      <c r="BH593" t="s">
        <v>74</v>
      </c>
      <c r="BI593">
        <v>8</v>
      </c>
      <c r="BJ593" t="s">
        <v>528</v>
      </c>
      <c r="BK593" t="s">
        <v>92</v>
      </c>
      <c r="BL593" t="s">
        <v>529</v>
      </c>
      <c r="BM593" t="s">
        <v>5003</v>
      </c>
      <c r="BN593" t="s">
        <v>74</v>
      </c>
      <c r="BO593" t="s">
        <v>74</v>
      </c>
      <c r="BP593" t="s">
        <v>74</v>
      </c>
      <c r="BQ593" t="s">
        <v>74</v>
      </c>
      <c r="BR593" t="s">
        <v>95</v>
      </c>
      <c r="BS593" t="s">
        <v>5004</v>
      </c>
      <c r="BT593" t="str">
        <f>HYPERLINK("https%3A%2F%2Fwww.webofscience.com%2Fwos%2Fwoscc%2Ffull-record%2FWOS:A1989T769300001","View Full Record in Web of Science")</f>
        <v>View Full Record in Web of Science</v>
      </c>
    </row>
    <row r="594" spans="1:72" x14ac:dyDescent="0.15">
      <c r="A594" t="s">
        <v>72</v>
      </c>
      <c r="B594" t="s">
        <v>5005</v>
      </c>
      <c r="C594" t="s">
        <v>74</v>
      </c>
      <c r="D594" t="s">
        <v>74</v>
      </c>
      <c r="E594" t="s">
        <v>74</v>
      </c>
      <c r="F594" t="s">
        <v>5005</v>
      </c>
      <c r="G594" t="s">
        <v>74</v>
      </c>
      <c r="H594" t="s">
        <v>74</v>
      </c>
      <c r="I594" t="s">
        <v>5006</v>
      </c>
      <c r="J594" t="s">
        <v>521</v>
      </c>
      <c r="K594" t="s">
        <v>74</v>
      </c>
      <c r="L594" t="s">
        <v>74</v>
      </c>
      <c r="M594" t="s">
        <v>77</v>
      </c>
      <c r="N594" t="s">
        <v>78</v>
      </c>
      <c r="O594" t="s">
        <v>74</v>
      </c>
      <c r="P594" t="s">
        <v>74</v>
      </c>
      <c r="Q594" t="s">
        <v>74</v>
      </c>
      <c r="R594" t="s">
        <v>74</v>
      </c>
      <c r="S594" t="s">
        <v>74</v>
      </c>
      <c r="T594" t="s">
        <v>74</v>
      </c>
      <c r="U594" t="s">
        <v>74</v>
      </c>
      <c r="V594" t="s">
        <v>74</v>
      </c>
      <c r="W594" t="s">
        <v>74</v>
      </c>
      <c r="X594" t="s">
        <v>74</v>
      </c>
      <c r="Y594" t="s">
        <v>5007</v>
      </c>
      <c r="Z594" t="s">
        <v>74</v>
      </c>
      <c r="AA594" t="s">
        <v>74</v>
      </c>
      <c r="AB594" t="s">
        <v>74</v>
      </c>
      <c r="AC594" t="s">
        <v>74</v>
      </c>
      <c r="AD594" t="s">
        <v>74</v>
      </c>
      <c r="AE594" t="s">
        <v>74</v>
      </c>
      <c r="AF594" t="s">
        <v>74</v>
      </c>
      <c r="AG594">
        <v>57</v>
      </c>
      <c r="AH594">
        <v>105</v>
      </c>
      <c r="AI594">
        <v>113</v>
      </c>
      <c r="AJ594">
        <v>0</v>
      </c>
      <c r="AK594">
        <v>6</v>
      </c>
      <c r="AL594" t="s">
        <v>523</v>
      </c>
      <c r="AM594" t="s">
        <v>460</v>
      </c>
      <c r="AN594" t="s">
        <v>524</v>
      </c>
      <c r="AO594" t="s">
        <v>525</v>
      </c>
      <c r="AP594" t="s">
        <v>74</v>
      </c>
      <c r="AQ594" t="s">
        <v>74</v>
      </c>
      <c r="AR594" t="s">
        <v>526</v>
      </c>
      <c r="AS594" t="s">
        <v>527</v>
      </c>
      <c r="AT594" t="s">
        <v>88</v>
      </c>
      <c r="AU594">
        <v>1989</v>
      </c>
      <c r="AV594">
        <v>9</v>
      </c>
      <c r="AW594">
        <v>4</v>
      </c>
      <c r="AX594" t="s">
        <v>74</v>
      </c>
      <c r="AY594" t="s">
        <v>74</v>
      </c>
      <c r="AZ594" t="s">
        <v>74</v>
      </c>
      <c r="BA594" t="s">
        <v>74</v>
      </c>
      <c r="BB594">
        <v>225</v>
      </c>
      <c r="BC594">
        <v>233</v>
      </c>
      <c r="BD594" t="s">
        <v>74</v>
      </c>
      <c r="BE594" t="s">
        <v>5008</v>
      </c>
      <c r="BF594" t="str">
        <f>HYPERLINK("http://dx.doi.org/10.1007/BF00263770","http://dx.doi.org/10.1007/BF00263770")</f>
        <v>http://dx.doi.org/10.1007/BF00263770</v>
      </c>
      <c r="BG594" t="s">
        <v>74</v>
      </c>
      <c r="BH594" t="s">
        <v>74</v>
      </c>
      <c r="BI594">
        <v>9</v>
      </c>
      <c r="BJ594" t="s">
        <v>528</v>
      </c>
      <c r="BK594" t="s">
        <v>92</v>
      </c>
      <c r="BL594" t="s">
        <v>529</v>
      </c>
      <c r="BM594" t="s">
        <v>5003</v>
      </c>
      <c r="BN594" t="s">
        <v>74</v>
      </c>
      <c r="BO594" t="s">
        <v>74</v>
      </c>
      <c r="BP594" t="s">
        <v>74</v>
      </c>
      <c r="BQ594" t="s">
        <v>74</v>
      </c>
      <c r="BR594" t="s">
        <v>95</v>
      </c>
      <c r="BS594" t="s">
        <v>5009</v>
      </c>
      <c r="BT594" t="str">
        <f>HYPERLINK("https%3A%2F%2Fwww.webofscience.com%2Fwos%2Fwoscc%2Ffull-record%2FWOS:A1989T769300003","View Full Record in Web of Science")</f>
        <v>View Full Record in Web of Science</v>
      </c>
    </row>
    <row r="595" spans="1:72" x14ac:dyDescent="0.15">
      <c r="A595" t="s">
        <v>72</v>
      </c>
      <c r="B595" t="s">
        <v>5010</v>
      </c>
      <c r="C595" t="s">
        <v>74</v>
      </c>
      <c r="D595" t="s">
        <v>74</v>
      </c>
      <c r="E595" t="s">
        <v>74</v>
      </c>
      <c r="F595" t="s">
        <v>5010</v>
      </c>
      <c r="G595" t="s">
        <v>74</v>
      </c>
      <c r="H595" t="s">
        <v>74</v>
      </c>
      <c r="I595" t="s">
        <v>5011</v>
      </c>
      <c r="J595" t="s">
        <v>521</v>
      </c>
      <c r="K595" t="s">
        <v>74</v>
      </c>
      <c r="L595" t="s">
        <v>74</v>
      </c>
      <c r="M595" t="s">
        <v>77</v>
      </c>
      <c r="N595" t="s">
        <v>78</v>
      </c>
      <c r="O595" t="s">
        <v>74</v>
      </c>
      <c r="P595" t="s">
        <v>74</v>
      </c>
      <c r="Q595" t="s">
        <v>74</v>
      </c>
      <c r="R595" t="s">
        <v>74</v>
      </c>
      <c r="S595" t="s">
        <v>74</v>
      </c>
      <c r="T595" t="s">
        <v>74</v>
      </c>
      <c r="U595" t="s">
        <v>74</v>
      </c>
      <c r="V595" t="s">
        <v>74</v>
      </c>
      <c r="W595" t="s">
        <v>5012</v>
      </c>
      <c r="X595" t="s">
        <v>5013</v>
      </c>
      <c r="Y595" t="s">
        <v>74</v>
      </c>
      <c r="Z595" t="s">
        <v>74</v>
      </c>
      <c r="AA595" t="s">
        <v>74</v>
      </c>
      <c r="AB595" t="s">
        <v>74</v>
      </c>
      <c r="AC595" t="s">
        <v>74</v>
      </c>
      <c r="AD595" t="s">
        <v>74</v>
      </c>
      <c r="AE595" t="s">
        <v>74</v>
      </c>
      <c r="AF595" t="s">
        <v>74</v>
      </c>
      <c r="AG595">
        <v>51</v>
      </c>
      <c r="AH595">
        <v>14</v>
      </c>
      <c r="AI595">
        <v>14</v>
      </c>
      <c r="AJ595">
        <v>0</v>
      </c>
      <c r="AK595">
        <v>4</v>
      </c>
      <c r="AL595" t="s">
        <v>523</v>
      </c>
      <c r="AM595" t="s">
        <v>460</v>
      </c>
      <c r="AN595" t="s">
        <v>524</v>
      </c>
      <c r="AO595" t="s">
        <v>525</v>
      </c>
      <c r="AP595" t="s">
        <v>74</v>
      </c>
      <c r="AQ595" t="s">
        <v>74</v>
      </c>
      <c r="AR595" t="s">
        <v>526</v>
      </c>
      <c r="AS595" t="s">
        <v>527</v>
      </c>
      <c r="AT595" t="s">
        <v>88</v>
      </c>
      <c r="AU595">
        <v>1989</v>
      </c>
      <c r="AV595">
        <v>9</v>
      </c>
      <c r="AW595">
        <v>4</v>
      </c>
      <c r="AX595" t="s">
        <v>74</v>
      </c>
      <c r="AY595" t="s">
        <v>74</v>
      </c>
      <c r="AZ595" t="s">
        <v>74</v>
      </c>
      <c r="BA595" t="s">
        <v>74</v>
      </c>
      <c r="BB595">
        <v>245</v>
      </c>
      <c r="BC595">
        <v>252</v>
      </c>
      <c r="BD595" t="s">
        <v>74</v>
      </c>
      <c r="BE595" t="s">
        <v>5014</v>
      </c>
      <c r="BF595" t="str">
        <f>HYPERLINK("http://dx.doi.org/10.1007/BF00263772","http://dx.doi.org/10.1007/BF00263772")</f>
        <v>http://dx.doi.org/10.1007/BF00263772</v>
      </c>
      <c r="BG595" t="s">
        <v>74</v>
      </c>
      <c r="BH595" t="s">
        <v>74</v>
      </c>
      <c r="BI595">
        <v>8</v>
      </c>
      <c r="BJ595" t="s">
        <v>528</v>
      </c>
      <c r="BK595" t="s">
        <v>92</v>
      </c>
      <c r="BL595" t="s">
        <v>529</v>
      </c>
      <c r="BM595" t="s">
        <v>5003</v>
      </c>
      <c r="BN595" t="s">
        <v>74</v>
      </c>
      <c r="BO595" t="s">
        <v>74</v>
      </c>
      <c r="BP595" t="s">
        <v>74</v>
      </c>
      <c r="BQ595" t="s">
        <v>74</v>
      </c>
      <c r="BR595" t="s">
        <v>95</v>
      </c>
      <c r="BS595" t="s">
        <v>5015</v>
      </c>
      <c r="BT595" t="str">
        <f>HYPERLINK("https%3A%2F%2Fwww.webofscience.com%2Fwos%2Fwoscc%2Ffull-record%2FWOS:A1989T769300005","View Full Record in Web of Science")</f>
        <v>View Full Record in Web of Science</v>
      </c>
    </row>
    <row r="596" spans="1:72" x14ac:dyDescent="0.15">
      <c r="A596" t="s">
        <v>72</v>
      </c>
      <c r="B596" t="s">
        <v>5016</v>
      </c>
      <c r="C596" t="s">
        <v>74</v>
      </c>
      <c r="D596" t="s">
        <v>74</v>
      </c>
      <c r="E596" t="s">
        <v>74</v>
      </c>
      <c r="F596" t="s">
        <v>5016</v>
      </c>
      <c r="G596" t="s">
        <v>74</v>
      </c>
      <c r="H596" t="s">
        <v>74</v>
      </c>
      <c r="I596" t="s">
        <v>5017</v>
      </c>
      <c r="J596" t="s">
        <v>521</v>
      </c>
      <c r="K596" t="s">
        <v>74</v>
      </c>
      <c r="L596" t="s">
        <v>74</v>
      </c>
      <c r="M596" t="s">
        <v>77</v>
      </c>
      <c r="N596" t="s">
        <v>78</v>
      </c>
      <c r="O596" t="s">
        <v>74</v>
      </c>
      <c r="P596" t="s">
        <v>74</v>
      </c>
      <c r="Q596" t="s">
        <v>74</v>
      </c>
      <c r="R596" t="s">
        <v>74</v>
      </c>
      <c r="S596" t="s">
        <v>74</v>
      </c>
      <c r="T596" t="s">
        <v>74</v>
      </c>
      <c r="U596" t="s">
        <v>74</v>
      </c>
      <c r="V596" t="s">
        <v>74</v>
      </c>
      <c r="W596" t="s">
        <v>5018</v>
      </c>
      <c r="X596" t="s">
        <v>295</v>
      </c>
      <c r="Y596" t="s">
        <v>5019</v>
      </c>
      <c r="Z596" t="s">
        <v>74</v>
      </c>
      <c r="AA596" t="s">
        <v>74</v>
      </c>
      <c r="AB596" t="s">
        <v>74</v>
      </c>
      <c r="AC596" t="s">
        <v>74</v>
      </c>
      <c r="AD596" t="s">
        <v>74</v>
      </c>
      <c r="AE596" t="s">
        <v>74</v>
      </c>
      <c r="AF596" t="s">
        <v>74</v>
      </c>
      <c r="AG596">
        <v>27</v>
      </c>
      <c r="AH596">
        <v>19</v>
      </c>
      <c r="AI596">
        <v>26</v>
      </c>
      <c r="AJ596">
        <v>0</v>
      </c>
      <c r="AK596">
        <v>0</v>
      </c>
      <c r="AL596" t="s">
        <v>523</v>
      </c>
      <c r="AM596" t="s">
        <v>460</v>
      </c>
      <c r="AN596" t="s">
        <v>524</v>
      </c>
      <c r="AO596" t="s">
        <v>525</v>
      </c>
      <c r="AP596" t="s">
        <v>74</v>
      </c>
      <c r="AQ596" t="s">
        <v>74</v>
      </c>
      <c r="AR596" t="s">
        <v>526</v>
      </c>
      <c r="AS596" t="s">
        <v>527</v>
      </c>
      <c r="AT596" t="s">
        <v>88</v>
      </c>
      <c r="AU596">
        <v>1989</v>
      </c>
      <c r="AV596">
        <v>9</v>
      </c>
      <c r="AW596">
        <v>4</v>
      </c>
      <c r="AX596" t="s">
        <v>74</v>
      </c>
      <c r="AY596" t="s">
        <v>74</v>
      </c>
      <c r="AZ596" t="s">
        <v>74</v>
      </c>
      <c r="BA596" t="s">
        <v>74</v>
      </c>
      <c r="BB596">
        <v>267</v>
      </c>
      <c r="BC596">
        <v>271</v>
      </c>
      <c r="BD596" t="s">
        <v>74</v>
      </c>
      <c r="BE596" t="s">
        <v>5020</v>
      </c>
      <c r="BF596" t="str">
        <f>HYPERLINK("http://dx.doi.org/10.1007/BF00263775","http://dx.doi.org/10.1007/BF00263775")</f>
        <v>http://dx.doi.org/10.1007/BF00263775</v>
      </c>
      <c r="BG596" t="s">
        <v>74</v>
      </c>
      <c r="BH596" t="s">
        <v>74</v>
      </c>
      <c r="BI596">
        <v>5</v>
      </c>
      <c r="BJ596" t="s">
        <v>528</v>
      </c>
      <c r="BK596" t="s">
        <v>92</v>
      </c>
      <c r="BL596" t="s">
        <v>529</v>
      </c>
      <c r="BM596" t="s">
        <v>5003</v>
      </c>
      <c r="BN596" t="s">
        <v>74</v>
      </c>
      <c r="BO596" t="s">
        <v>74</v>
      </c>
      <c r="BP596" t="s">
        <v>74</v>
      </c>
      <c r="BQ596" t="s">
        <v>74</v>
      </c>
      <c r="BR596" t="s">
        <v>95</v>
      </c>
      <c r="BS596" t="s">
        <v>5021</v>
      </c>
      <c r="BT596" t="str">
        <f>HYPERLINK("https%3A%2F%2Fwww.webofscience.com%2Fwos%2Fwoscc%2Ffull-record%2FWOS:A1989T769300008","View Full Record in Web of Science")</f>
        <v>View Full Record in Web of Science</v>
      </c>
    </row>
    <row r="597" spans="1:72" x14ac:dyDescent="0.15">
      <c r="A597" t="s">
        <v>72</v>
      </c>
      <c r="B597" t="s">
        <v>5022</v>
      </c>
      <c r="C597" t="s">
        <v>74</v>
      </c>
      <c r="D597" t="s">
        <v>74</v>
      </c>
      <c r="E597" t="s">
        <v>74</v>
      </c>
      <c r="F597" t="s">
        <v>5022</v>
      </c>
      <c r="G597" t="s">
        <v>74</v>
      </c>
      <c r="H597" t="s">
        <v>74</v>
      </c>
      <c r="I597" t="s">
        <v>5023</v>
      </c>
      <c r="J597" t="s">
        <v>308</v>
      </c>
      <c r="K597" t="s">
        <v>74</v>
      </c>
      <c r="L597" t="s">
        <v>74</v>
      </c>
      <c r="M597" t="s">
        <v>77</v>
      </c>
      <c r="N597" t="s">
        <v>689</v>
      </c>
      <c r="O597" t="s">
        <v>74</v>
      </c>
      <c r="P597" t="s">
        <v>74</v>
      </c>
      <c r="Q597" t="s">
        <v>74</v>
      </c>
      <c r="R597" t="s">
        <v>74</v>
      </c>
      <c r="S597" t="s">
        <v>74</v>
      </c>
      <c r="T597" t="s">
        <v>74</v>
      </c>
      <c r="U597" t="s">
        <v>74</v>
      </c>
      <c r="V597" t="s">
        <v>74</v>
      </c>
      <c r="W597" t="s">
        <v>5024</v>
      </c>
      <c r="X597" t="s">
        <v>5025</v>
      </c>
      <c r="Y597" t="s">
        <v>5026</v>
      </c>
      <c r="Z597" t="s">
        <v>74</v>
      </c>
      <c r="AA597" t="s">
        <v>5027</v>
      </c>
      <c r="AB597" t="s">
        <v>5028</v>
      </c>
      <c r="AC597" t="s">
        <v>74</v>
      </c>
      <c r="AD597" t="s">
        <v>74</v>
      </c>
      <c r="AE597" t="s">
        <v>74</v>
      </c>
      <c r="AF597" t="s">
        <v>74</v>
      </c>
      <c r="AG597">
        <v>161</v>
      </c>
      <c r="AH597">
        <v>0</v>
      </c>
      <c r="AI597">
        <v>0</v>
      </c>
      <c r="AJ597">
        <v>0</v>
      </c>
      <c r="AK597">
        <v>2</v>
      </c>
      <c r="AL597" t="s">
        <v>227</v>
      </c>
      <c r="AM597" t="s">
        <v>209</v>
      </c>
      <c r="AN597" t="s">
        <v>228</v>
      </c>
      <c r="AO597" t="s">
        <v>312</v>
      </c>
      <c r="AP597" t="s">
        <v>74</v>
      </c>
      <c r="AQ597" t="s">
        <v>74</v>
      </c>
      <c r="AR597" t="s">
        <v>313</v>
      </c>
      <c r="AS597" t="s">
        <v>314</v>
      </c>
      <c r="AT597" t="s">
        <v>88</v>
      </c>
      <c r="AU597">
        <v>1989</v>
      </c>
      <c r="AV597">
        <v>30</v>
      </c>
      <c r="AW597">
        <v>1</v>
      </c>
      <c r="AX597" t="s">
        <v>74</v>
      </c>
      <c r="AY597" t="s">
        <v>74</v>
      </c>
      <c r="AZ597" t="s">
        <v>74</v>
      </c>
      <c r="BA597" t="s">
        <v>74</v>
      </c>
      <c r="BB597">
        <v>3</v>
      </c>
      <c r="BC597" t="s">
        <v>2159</v>
      </c>
      <c r="BD597" t="s">
        <v>74</v>
      </c>
      <c r="BE597" t="s">
        <v>74</v>
      </c>
      <c r="BF597" t="s">
        <v>74</v>
      </c>
      <c r="BG597" t="s">
        <v>74</v>
      </c>
      <c r="BH597" t="s">
        <v>74</v>
      </c>
      <c r="BI597">
        <v>0</v>
      </c>
      <c r="BJ597" t="s">
        <v>315</v>
      </c>
      <c r="BK597" t="s">
        <v>92</v>
      </c>
      <c r="BL597" t="s">
        <v>315</v>
      </c>
      <c r="BM597" t="s">
        <v>5029</v>
      </c>
      <c r="BN597" t="s">
        <v>74</v>
      </c>
      <c r="BO597" t="s">
        <v>74</v>
      </c>
      <c r="BP597" t="s">
        <v>74</v>
      </c>
      <c r="BQ597" t="s">
        <v>74</v>
      </c>
      <c r="BR597" t="s">
        <v>95</v>
      </c>
      <c r="BS597" t="s">
        <v>5030</v>
      </c>
      <c r="BT597" t="str">
        <f>HYPERLINK("https%3A%2F%2Fwww.webofscience.com%2Fwos%2Fwoscc%2Ffull-record%2FWOS:A1989T745100002","View Full Record in Web of Science")</f>
        <v>View Full Record in Web of Science</v>
      </c>
    </row>
    <row r="598" spans="1:72" x14ac:dyDescent="0.15">
      <c r="A598" t="s">
        <v>72</v>
      </c>
      <c r="B598" t="s">
        <v>5031</v>
      </c>
      <c r="C598" t="s">
        <v>74</v>
      </c>
      <c r="D598" t="s">
        <v>74</v>
      </c>
      <c r="E598" t="s">
        <v>74</v>
      </c>
      <c r="F598" t="s">
        <v>5031</v>
      </c>
      <c r="G598" t="s">
        <v>74</v>
      </c>
      <c r="H598" t="s">
        <v>74</v>
      </c>
      <c r="I598" t="s">
        <v>5032</v>
      </c>
      <c r="J598" t="s">
        <v>5033</v>
      </c>
      <c r="K598" t="s">
        <v>74</v>
      </c>
      <c r="L598" t="s">
        <v>74</v>
      </c>
      <c r="M598" t="s">
        <v>77</v>
      </c>
      <c r="N598" t="s">
        <v>110</v>
      </c>
      <c r="O598" t="s">
        <v>74</v>
      </c>
      <c r="P598" t="s">
        <v>74</v>
      </c>
      <c r="Q598" t="s">
        <v>74</v>
      </c>
      <c r="R598" t="s">
        <v>74</v>
      </c>
      <c r="S598" t="s">
        <v>74</v>
      </c>
      <c r="T598" t="s">
        <v>74</v>
      </c>
      <c r="U598" t="s">
        <v>74</v>
      </c>
      <c r="V598" t="s">
        <v>74</v>
      </c>
      <c r="W598" t="s">
        <v>74</v>
      </c>
      <c r="X598" t="s">
        <v>74</v>
      </c>
      <c r="Y598" t="s">
        <v>74</v>
      </c>
      <c r="Z598" t="s">
        <v>74</v>
      </c>
      <c r="AA598" t="s">
        <v>74</v>
      </c>
      <c r="AB598" t="s">
        <v>74</v>
      </c>
      <c r="AC598" t="s">
        <v>74</v>
      </c>
      <c r="AD598" t="s">
        <v>74</v>
      </c>
      <c r="AE598" t="s">
        <v>74</v>
      </c>
      <c r="AF598" t="s">
        <v>74</v>
      </c>
      <c r="AG598">
        <v>6</v>
      </c>
      <c r="AH598">
        <v>0</v>
      </c>
      <c r="AI598">
        <v>0</v>
      </c>
      <c r="AJ598">
        <v>0</v>
      </c>
      <c r="AK598">
        <v>1</v>
      </c>
      <c r="AL598" t="s">
        <v>5034</v>
      </c>
      <c r="AM598" t="s">
        <v>5035</v>
      </c>
      <c r="AN598" t="s">
        <v>5036</v>
      </c>
      <c r="AO598" t="s">
        <v>5037</v>
      </c>
      <c r="AP598" t="s">
        <v>74</v>
      </c>
      <c r="AQ598" t="s">
        <v>74</v>
      </c>
      <c r="AR598" t="s">
        <v>5038</v>
      </c>
      <c r="AS598" t="s">
        <v>5039</v>
      </c>
      <c r="AT598" t="s">
        <v>88</v>
      </c>
      <c r="AU598">
        <v>1989</v>
      </c>
      <c r="AV598">
        <v>31</v>
      </c>
      <c r="AW598">
        <v>2</v>
      </c>
      <c r="AX598" t="s">
        <v>74</v>
      </c>
      <c r="AY598" t="s">
        <v>74</v>
      </c>
      <c r="AZ598" t="s">
        <v>74</v>
      </c>
      <c r="BA598" t="s">
        <v>74</v>
      </c>
      <c r="BB598">
        <v>117</v>
      </c>
      <c r="BC598">
        <v>118</v>
      </c>
      <c r="BD598" t="s">
        <v>74</v>
      </c>
      <c r="BE598" t="s">
        <v>5040</v>
      </c>
      <c r="BF598" t="str">
        <f>HYPERLINK("http://dx.doi.org/10.1016/0033-5894(89)90001-X","http://dx.doi.org/10.1016/0033-5894(89)90001-X")</f>
        <v>http://dx.doi.org/10.1016/0033-5894(89)90001-X</v>
      </c>
      <c r="BG598" t="s">
        <v>74</v>
      </c>
      <c r="BH598" t="s">
        <v>74</v>
      </c>
      <c r="BI598">
        <v>2</v>
      </c>
      <c r="BJ598" t="s">
        <v>1631</v>
      </c>
      <c r="BK598" t="s">
        <v>92</v>
      </c>
      <c r="BL598" t="s">
        <v>1632</v>
      </c>
      <c r="BM598" t="s">
        <v>5041</v>
      </c>
      <c r="BN598" t="s">
        <v>74</v>
      </c>
      <c r="BO598" t="s">
        <v>74</v>
      </c>
      <c r="BP598" t="s">
        <v>74</v>
      </c>
      <c r="BQ598" t="s">
        <v>74</v>
      </c>
      <c r="BR598" t="s">
        <v>95</v>
      </c>
      <c r="BS598" t="s">
        <v>5042</v>
      </c>
      <c r="BT598" t="str">
        <f>HYPERLINK("https%3A%2F%2Fwww.webofscience.com%2Fwos%2Fwoscc%2Ffull-record%2FWOS:A1989U187900001","View Full Record in Web of Science")</f>
        <v>View Full Record in Web of Science</v>
      </c>
    </row>
    <row r="599" spans="1:72" x14ac:dyDescent="0.15">
      <c r="A599" t="s">
        <v>72</v>
      </c>
      <c r="B599" t="s">
        <v>5043</v>
      </c>
      <c r="C599" t="s">
        <v>74</v>
      </c>
      <c r="D599" t="s">
        <v>74</v>
      </c>
      <c r="E599" t="s">
        <v>74</v>
      </c>
      <c r="F599" t="s">
        <v>5043</v>
      </c>
      <c r="G599" t="s">
        <v>74</v>
      </c>
      <c r="H599" t="s">
        <v>74</v>
      </c>
      <c r="I599" t="s">
        <v>5044</v>
      </c>
      <c r="J599" t="s">
        <v>5033</v>
      </c>
      <c r="K599" t="s">
        <v>74</v>
      </c>
      <c r="L599" t="s">
        <v>74</v>
      </c>
      <c r="M599" t="s">
        <v>77</v>
      </c>
      <c r="N599" t="s">
        <v>78</v>
      </c>
      <c r="O599" t="s">
        <v>74</v>
      </c>
      <c r="P599" t="s">
        <v>74</v>
      </c>
      <c r="Q599" t="s">
        <v>74</v>
      </c>
      <c r="R599" t="s">
        <v>74</v>
      </c>
      <c r="S599" t="s">
        <v>74</v>
      </c>
      <c r="T599" t="s">
        <v>74</v>
      </c>
      <c r="U599" t="s">
        <v>74</v>
      </c>
      <c r="V599" t="s">
        <v>74</v>
      </c>
      <c r="W599" t="s">
        <v>2249</v>
      </c>
      <c r="X599" t="s">
        <v>2250</v>
      </c>
      <c r="Y599" t="s">
        <v>5045</v>
      </c>
      <c r="Z599" t="s">
        <v>74</v>
      </c>
      <c r="AA599" t="s">
        <v>5046</v>
      </c>
      <c r="AB599" t="s">
        <v>5047</v>
      </c>
      <c r="AC599" t="s">
        <v>74</v>
      </c>
      <c r="AD599" t="s">
        <v>74</v>
      </c>
      <c r="AE599" t="s">
        <v>74</v>
      </c>
      <c r="AF599" t="s">
        <v>74</v>
      </c>
      <c r="AG599">
        <v>20</v>
      </c>
      <c r="AH599">
        <v>53</v>
      </c>
      <c r="AI599">
        <v>59</v>
      </c>
      <c r="AJ599">
        <v>1</v>
      </c>
      <c r="AK599">
        <v>5</v>
      </c>
      <c r="AL599" t="s">
        <v>5034</v>
      </c>
      <c r="AM599" t="s">
        <v>5035</v>
      </c>
      <c r="AN599" t="s">
        <v>5036</v>
      </c>
      <c r="AO599" t="s">
        <v>5037</v>
      </c>
      <c r="AP599" t="s">
        <v>74</v>
      </c>
      <c r="AQ599" t="s">
        <v>74</v>
      </c>
      <c r="AR599" t="s">
        <v>5038</v>
      </c>
      <c r="AS599" t="s">
        <v>5039</v>
      </c>
      <c r="AT599" t="s">
        <v>88</v>
      </c>
      <c r="AU599">
        <v>1989</v>
      </c>
      <c r="AV599">
        <v>31</v>
      </c>
      <c r="AW599">
        <v>2</v>
      </c>
      <c r="AX599" t="s">
        <v>74</v>
      </c>
      <c r="AY599" t="s">
        <v>74</v>
      </c>
      <c r="AZ599" t="s">
        <v>74</v>
      </c>
      <c r="BA599" t="s">
        <v>74</v>
      </c>
      <c r="BB599">
        <v>119</v>
      </c>
      <c r="BC599">
        <v>134</v>
      </c>
      <c r="BD599" t="s">
        <v>74</v>
      </c>
      <c r="BE599" t="s">
        <v>5048</v>
      </c>
      <c r="BF599" t="str">
        <f>HYPERLINK("http://dx.doi.org/10.1016/0033-5894(89)90002-1","http://dx.doi.org/10.1016/0033-5894(89)90002-1")</f>
        <v>http://dx.doi.org/10.1016/0033-5894(89)90002-1</v>
      </c>
      <c r="BG599" t="s">
        <v>74</v>
      </c>
      <c r="BH599" t="s">
        <v>74</v>
      </c>
      <c r="BI599">
        <v>16</v>
      </c>
      <c r="BJ599" t="s">
        <v>1631</v>
      </c>
      <c r="BK599" t="s">
        <v>92</v>
      </c>
      <c r="BL599" t="s">
        <v>1632</v>
      </c>
      <c r="BM599" t="s">
        <v>5041</v>
      </c>
      <c r="BN599" t="s">
        <v>74</v>
      </c>
      <c r="BO599" t="s">
        <v>74</v>
      </c>
      <c r="BP599" t="s">
        <v>74</v>
      </c>
      <c r="BQ599" t="s">
        <v>74</v>
      </c>
      <c r="BR599" t="s">
        <v>95</v>
      </c>
      <c r="BS599" t="s">
        <v>5049</v>
      </c>
      <c r="BT599" t="str">
        <f>HYPERLINK("https%3A%2F%2Fwww.webofscience.com%2Fwos%2Fwoscc%2Ffull-record%2FWOS:A1989U187900002","View Full Record in Web of Science")</f>
        <v>View Full Record in Web of Science</v>
      </c>
    </row>
    <row r="600" spans="1:72" x14ac:dyDescent="0.15">
      <c r="A600" t="s">
        <v>72</v>
      </c>
      <c r="B600" t="s">
        <v>5050</v>
      </c>
      <c r="C600" t="s">
        <v>74</v>
      </c>
      <c r="D600" t="s">
        <v>74</v>
      </c>
      <c r="E600" t="s">
        <v>74</v>
      </c>
      <c r="F600" t="s">
        <v>5050</v>
      </c>
      <c r="G600" t="s">
        <v>74</v>
      </c>
      <c r="H600" t="s">
        <v>74</v>
      </c>
      <c r="I600" t="s">
        <v>5051</v>
      </c>
      <c r="J600" t="s">
        <v>5033</v>
      </c>
      <c r="K600" t="s">
        <v>74</v>
      </c>
      <c r="L600" t="s">
        <v>74</v>
      </c>
      <c r="M600" t="s">
        <v>77</v>
      </c>
      <c r="N600" t="s">
        <v>78</v>
      </c>
      <c r="O600" t="s">
        <v>74</v>
      </c>
      <c r="P600" t="s">
        <v>74</v>
      </c>
      <c r="Q600" t="s">
        <v>74</v>
      </c>
      <c r="R600" t="s">
        <v>74</v>
      </c>
      <c r="S600" t="s">
        <v>74</v>
      </c>
      <c r="T600" t="s">
        <v>74</v>
      </c>
      <c r="U600" t="s">
        <v>74</v>
      </c>
      <c r="V600" t="s">
        <v>74</v>
      </c>
      <c r="W600" t="s">
        <v>5052</v>
      </c>
      <c r="X600" t="s">
        <v>5053</v>
      </c>
      <c r="Y600" t="s">
        <v>5054</v>
      </c>
      <c r="Z600" t="s">
        <v>74</v>
      </c>
      <c r="AA600" t="s">
        <v>2331</v>
      </c>
      <c r="AB600" t="s">
        <v>74</v>
      </c>
      <c r="AC600" t="s">
        <v>74</v>
      </c>
      <c r="AD600" t="s">
        <v>74</v>
      </c>
      <c r="AE600" t="s">
        <v>74</v>
      </c>
      <c r="AF600" t="s">
        <v>74</v>
      </c>
      <c r="AG600">
        <v>58</v>
      </c>
      <c r="AH600">
        <v>101</v>
      </c>
      <c r="AI600">
        <v>105</v>
      </c>
      <c r="AJ600">
        <v>1</v>
      </c>
      <c r="AK600">
        <v>14</v>
      </c>
      <c r="AL600" t="s">
        <v>5034</v>
      </c>
      <c r="AM600" t="s">
        <v>5035</v>
      </c>
      <c r="AN600" t="s">
        <v>5036</v>
      </c>
      <c r="AO600" t="s">
        <v>5037</v>
      </c>
      <c r="AP600" t="s">
        <v>74</v>
      </c>
      <c r="AQ600" t="s">
        <v>74</v>
      </c>
      <c r="AR600" t="s">
        <v>5038</v>
      </c>
      <c r="AS600" t="s">
        <v>5039</v>
      </c>
      <c r="AT600" t="s">
        <v>88</v>
      </c>
      <c r="AU600">
        <v>1989</v>
      </c>
      <c r="AV600">
        <v>31</v>
      </c>
      <c r="AW600">
        <v>2</v>
      </c>
      <c r="AX600" t="s">
        <v>74</v>
      </c>
      <c r="AY600" t="s">
        <v>74</v>
      </c>
      <c r="AZ600" t="s">
        <v>74</v>
      </c>
      <c r="BA600" t="s">
        <v>74</v>
      </c>
      <c r="BB600">
        <v>135</v>
      </c>
      <c r="BC600">
        <v>150</v>
      </c>
      <c r="BD600" t="s">
        <v>74</v>
      </c>
      <c r="BE600" t="s">
        <v>5055</v>
      </c>
      <c r="BF600" t="str">
        <f>HYPERLINK("http://dx.doi.org/10.1016/0033-5894(89)90003-3","http://dx.doi.org/10.1016/0033-5894(89)90003-3")</f>
        <v>http://dx.doi.org/10.1016/0033-5894(89)90003-3</v>
      </c>
      <c r="BG600" t="s">
        <v>74</v>
      </c>
      <c r="BH600" t="s">
        <v>74</v>
      </c>
      <c r="BI600">
        <v>16</v>
      </c>
      <c r="BJ600" t="s">
        <v>1631</v>
      </c>
      <c r="BK600" t="s">
        <v>92</v>
      </c>
      <c r="BL600" t="s">
        <v>1632</v>
      </c>
      <c r="BM600" t="s">
        <v>5041</v>
      </c>
      <c r="BN600" t="s">
        <v>74</v>
      </c>
      <c r="BO600" t="s">
        <v>74</v>
      </c>
      <c r="BP600" t="s">
        <v>74</v>
      </c>
      <c r="BQ600" t="s">
        <v>74</v>
      </c>
      <c r="BR600" t="s">
        <v>95</v>
      </c>
      <c r="BS600" t="s">
        <v>5056</v>
      </c>
      <c r="BT600" t="str">
        <f>HYPERLINK("https%3A%2F%2Fwww.webofscience.com%2Fwos%2Fwoscc%2Ffull-record%2FWOS:A1989U187900003","View Full Record in Web of Science")</f>
        <v>View Full Record in Web of Science</v>
      </c>
    </row>
    <row r="601" spans="1:72" x14ac:dyDescent="0.15">
      <c r="A601" t="s">
        <v>72</v>
      </c>
      <c r="B601" t="s">
        <v>5057</v>
      </c>
      <c r="C601" t="s">
        <v>74</v>
      </c>
      <c r="D601" t="s">
        <v>74</v>
      </c>
      <c r="E601" t="s">
        <v>74</v>
      </c>
      <c r="F601" t="s">
        <v>5057</v>
      </c>
      <c r="G601" t="s">
        <v>74</v>
      </c>
      <c r="H601" t="s">
        <v>74</v>
      </c>
      <c r="I601" t="s">
        <v>5058</v>
      </c>
      <c r="J601" t="s">
        <v>5033</v>
      </c>
      <c r="K601" t="s">
        <v>74</v>
      </c>
      <c r="L601" t="s">
        <v>74</v>
      </c>
      <c r="M601" t="s">
        <v>77</v>
      </c>
      <c r="N601" t="s">
        <v>78</v>
      </c>
      <c r="O601" t="s">
        <v>74</v>
      </c>
      <c r="P601" t="s">
        <v>74</v>
      </c>
      <c r="Q601" t="s">
        <v>74</v>
      </c>
      <c r="R601" t="s">
        <v>74</v>
      </c>
      <c r="S601" t="s">
        <v>74</v>
      </c>
      <c r="T601" t="s">
        <v>74</v>
      </c>
      <c r="U601" t="s">
        <v>74</v>
      </c>
      <c r="V601" t="s">
        <v>74</v>
      </c>
      <c r="W601" t="s">
        <v>5059</v>
      </c>
      <c r="X601" t="s">
        <v>5060</v>
      </c>
      <c r="Y601" t="s">
        <v>74</v>
      </c>
      <c r="Z601" t="s">
        <v>74</v>
      </c>
      <c r="AA601" t="s">
        <v>5061</v>
      </c>
      <c r="AB601" t="s">
        <v>74</v>
      </c>
      <c r="AC601" t="s">
        <v>74</v>
      </c>
      <c r="AD601" t="s">
        <v>74</v>
      </c>
      <c r="AE601" t="s">
        <v>74</v>
      </c>
      <c r="AF601" t="s">
        <v>74</v>
      </c>
      <c r="AG601">
        <v>30</v>
      </c>
      <c r="AH601">
        <v>57</v>
      </c>
      <c r="AI601">
        <v>62</v>
      </c>
      <c r="AJ601">
        <v>0</v>
      </c>
      <c r="AK601">
        <v>5</v>
      </c>
      <c r="AL601" t="s">
        <v>5034</v>
      </c>
      <c r="AM601" t="s">
        <v>5035</v>
      </c>
      <c r="AN601" t="s">
        <v>5036</v>
      </c>
      <c r="AO601" t="s">
        <v>5037</v>
      </c>
      <c r="AP601" t="s">
        <v>74</v>
      </c>
      <c r="AQ601" t="s">
        <v>74</v>
      </c>
      <c r="AR601" t="s">
        <v>5038</v>
      </c>
      <c r="AS601" t="s">
        <v>5039</v>
      </c>
      <c r="AT601" t="s">
        <v>88</v>
      </c>
      <c r="AU601">
        <v>1989</v>
      </c>
      <c r="AV601">
        <v>31</v>
      </c>
      <c r="AW601">
        <v>2</v>
      </c>
      <c r="AX601" t="s">
        <v>74</v>
      </c>
      <c r="AY601" t="s">
        <v>74</v>
      </c>
      <c r="AZ601" t="s">
        <v>74</v>
      </c>
      <c r="BA601" t="s">
        <v>74</v>
      </c>
      <c r="BB601">
        <v>255</v>
      </c>
      <c r="BC601">
        <v>276</v>
      </c>
      <c r="BD601" t="s">
        <v>74</v>
      </c>
      <c r="BE601" t="s">
        <v>5062</v>
      </c>
      <c r="BF601" t="str">
        <f>HYPERLINK("http://dx.doi.org/10.1016/0033-5894(89)90008-2","http://dx.doi.org/10.1016/0033-5894(89)90008-2")</f>
        <v>http://dx.doi.org/10.1016/0033-5894(89)90008-2</v>
      </c>
      <c r="BG601" t="s">
        <v>74</v>
      </c>
      <c r="BH601" t="s">
        <v>74</v>
      </c>
      <c r="BI601">
        <v>22</v>
      </c>
      <c r="BJ601" t="s">
        <v>1631</v>
      </c>
      <c r="BK601" t="s">
        <v>92</v>
      </c>
      <c r="BL601" t="s">
        <v>1632</v>
      </c>
      <c r="BM601" t="s">
        <v>5041</v>
      </c>
      <c r="BN601" t="s">
        <v>74</v>
      </c>
      <c r="BO601" t="s">
        <v>74</v>
      </c>
      <c r="BP601" t="s">
        <v>74</v>
      </c>
      <c r="BQ601" t="s">
        <v>74</v>
      </c>
      <c r="BR601" t="s">
        <v>95</v>
      </c>
      <c r="BS601" t="s">
        <v>5063</v>
      </c>
      <c r="BT601" t="str">
        <f>HYPERLINK("https%3A%2F%2Fwww.webofscience.com%2Fwos%2Fwoscc%2Ffull-record%2FWOS:A1989U187900008","View Full Record in Web of Science")</f>
        <v>View Full Record in Web of Science</v>
      </c>
    </row>
    <row r="602" spans="1:72" x14ac:dyDescent="0.15">
      <c r="A602" t="s">
        <v>72</v>
      </c>
      <c r="B602" t="s">
        <v>5064</v>
      </c>
      <c r="C602" t="s">
        <v>74</v>
      </c>
      <c r="D602" t="s">
        <v>74</v>
      </c>
      <c r="E602" t="s">
        <v>74</v>
      </c>
      <c r="F602" t="s">
        <v>5064</v>
      </c>
      <c r="G602" t="s">
        <v>74</v>
      </c>
      <c r="H602" t="s">
        <v>74</v>
      </c>
      <c r="I602" t="s">
        <v>5065</v>
      </c>
      <c r="J602" t="s">
        <v>5033</v>
      </c>
      <c r="K602" t="s">
        <v>74</v>
      </c>
      <c r="L602" t="s">
        <v>74</v>
      </c>
      <c r="M602" t="s">
        <v>77</v>
      </c>
      <c r="N602" t="s">
        <v>78</v>
      </c>
      <c r="O602" t="s">
        <v>74</v>
      </c>
      <c r="P602" t="s">
        <v>74</v>
      </c>
      <c r="Q602" t="s">
        <v>74</v>
      </c>
      <c r="R602" t="s">
        <v>74</v>
      </c>
      <c r="S602" t="s">
        <v>74</v>
      </c>
      <c r="T602" t="s">
        <v>74</v>
      </c>
      <c r="U602" t="s">
        <v>74</v>
      </c>
      <c r="V602" t="s">
        <v>74</v>
      </c>
      <c r="W602" t="s">
        <v>5066</v>
      </c>
      <c r="X602" t="s">
        <v>5067</v>
      </c>
      <c r="Y602" t="s">
        <v>5068</v>
      </c>
      <c r="Z602" t="s">
        <v>74</v>
      </c>
      <c r="AA602" t="s">
        <v>5061</v>
      </c>
      <c r="AB602" t="s">
        <v>74</v>
      </c>
      <c r="AC602" t="s">
        <v>74</v>
      </c>
      <c r="AD602" t="s">
        <v>74</v>
      </c>
      <c r="AE602" t="s">
        <v>74</v>
      </c>
      <c r="AF602" t="s">
        <v>74</v>
      </c>
      <c r="AG602">
        <v>30</v>
      </c>
      <c r="AH602">
        <v>78</v>
      </c>
      <c r="AI602">
        <v>83</v>
      </c>
      <c r="AJ602">
        <v>0</v>
      </c>
      <c r="AK602">
        <v>0</v>
      </c>
      <c r="AL602" t="s">
        <v>5034</v>
      </c>
      <c r="AM602" t="s">
        <v>5035</v>
      </c>
      <c r="AN602" t="s">
        <v>5036</v>
      </c>
      <c r="AO602" t="s">
        <v>5037</v>
      </c>
      <c r="AP602" t="s">
        <v>74</v>
      </c>
      <c r="AQ602" t="s">
        <v>74</v>
      </c>
      <c r="AR602" t="s">
        <v>5038</v>
      </c>
      <c r="AS602" t="s">
        <v>5039</v>
      </c>
      <c r="AT602" t="s">
        <v>88</v>
      </c>
      <c r="AU602">
        <v>1989</v>
      </c>
      <c r="AV602">
        <v>31</v>
      </c>
      <c r="AW602">
        <v>2</v>
      </c>
      <c r="AX602" t="s">
        <v>74</v>
      </c>
      <c r="AY602" t="s">
        <v>74</v>
      </c>
      <c r="AZ602" t="s">
        <v>74</v>
      </c>
      <c r="BA602" t="s">
        <v>74</v>
      </c>
      <c r="BB602">
        <v>277</v>
      </c>
      <c r="BC602">
        <v>287</v>
      </c>
      <c r="BD602" t="s">
        <v>74</v>
      </c>
      <c r="BE602" t="s">
        <v>5069</v>
      </c>
      <c r="BF602" t="str">
        <f>HYPERLINK("http://dx.doi.org/10.1016/0033-5894(89)90009-4","http://dx.doi.org/10.1016/0033-5894(89)90009-4")</f>
        <v>http://dx.doi.org/10.1016/0033-5894(89)90009-4</v>
      </c>
      <c r="BG602" t="s">
        <v>74</v>
      </c>
      <c r="BH602" t="s">
        <v>74</v>
      </c>
      <c r="BI602">
        <v>11</v>
      </c>
      <c r="BJ602" t="s">
        <v>1631</v>
      </c>
      <c r="BK602" t="s">
        <v>92</v>
      </c>
      <c r="BL602" t="s">
        <v>1632</v>
      </c>
      <c r="BM602" t="s">
        <v>5041</v>
      </c>
      <c r="BN602" t="s">
        <v>74</v>
      </c>
      <c r="BO602" t="s">
        <v>74</v>
      </c>
      <c r="BP602" t="s">
        <v>74</v>
      </c>
      <c r="BQ602" t="s">
        <v>74</v>
      </c>
      <c r="BR602" t="s">
        <v>95</v>
      </c>
      <c r="BS602" t="s">
        <v>5070</v>
      </c>
      <c r="BT602" t="str">
        <f>HYPERLINK("https%3A%2F%2Fwww.webofscience.com%2Fwos%2Fwoscc%2Ffull-record%2FWOS:A1989U187900009","View Full Record in Web of Science")</f>
        <v>View Full Record in Web of Science</v>
      </c>
    </row>
    <row r="603" spans="1:72" x14ac:dyDescent="0.15">
      <c r="A603" t="s">
        <v>72</v>
      </c>
      <c r="B603" t="s">
        <v>5071</v>
      </c>
      <c r="C603" t="s">
        <v>74</v>
      </c>
      <c r="D603" t="s">
        <v>74</v>
      </c>
      <c r="E603" t="s">
        <v>74</v>
      </c>
      <c r="F603" t="s">
        <v>5071</v>
      </c>
      <c r="G603" t="s">
        <v>74</v>
      </c>
      <c r="H603" t="s">
        <v>74</v>
      </c>
      <c r="I603" t="s">
        <v>5072</v>
      </c>
      <c r="J603" t="s">
        <v>5033</v>
      </c>
      <c r="K603" t="s">
        <v>74</v>
      </c>
      <c r="L603" t="s">
        <v>74</v>
      </c>
      <c r="M603" t="s">
        <v>77</v>
      </c>
      <c r="N603" t="s">
        <v>78</v>
      </c>
      <c r="O603" t="s">
        <v>74</v>
      </c>
      <c r="P603" t="s">
        <v>74</v>
      </c>
      <c r="Q603" t="s">
        <v>74</v>
      </c>
      <c r="R603" t="s">
        <v>74</v>
      </c>
      <c r="S603" t="s">
        <v>74</v>
      </c>
      <c r="T603" t="s">
        <v>74</v>
      </c>
      <c r="U603" t="s">
        <v>74</v>
      </c>
      <c r="V603" t="s">
        <v>74</v>
      </c>
      <c r="W603" t="s">
        <v>5073</v>
      </c>
      <c r="X603" t="s">
        <v>112</v>
      </c>
      <c r="Y603" t="s">
        <v>74</v>
      </c>
      <c r="Z603" t="s">
        <v>74</v>
      </c>
      <c r="AA603" t="s">
        <v>74</v>
      </c>
      <c r="AB603" t="s">
        <v>74</v>
      </c>
      <c r="AC603" t="s">
        <v>74</v>
      </c>
      <c r="AD603" t="s">
        <v>74</v>
      </c>
      <c r="AE603" t="s">
        <v>74</v>
      </c>
      <c r="AF603" t="s">
        <v>74</v>
      </c>
      <c r="AG603">
        <v>51</v>
      </c>
      <c r="AH603">
        <v>78</v>
      </c>
      <c r="AI603">
        <v>88</v>
      </c>
      <c r="AJ603">
        <v>0</v>
      </c>
      <c r="AK603">
        <v>5</v>
      </c>
      <c r="AL603" t="s">
        <v>475</v>
      </c>
      <c r="AM603" t="s">
        <v>460</v>
      </c>
      <c r="AN603" t="s">
        <v>5074</v>
      </c>
      <c r="AO603" t="s">
        <v>5037</v>
      </c>
      <c r="AP603" t="s">
        <v>5075</v>
      </c>
      <c r="AQ603" t="s">
        <v>74</v>
      </c>
      <c r="AR603" t="s">
        <v>5038</v>
      </c>
      <c r="AS603" t="s">
        <v>5039</v>
      </c>
      <c r="AT603" t="s">
        <v>88</v>
      </c>
      <c r="AU603">
        <v>1989</v>
      </c>
      <c r="AV603">
        <v>31</v>
      </c>
      <c r="AW603">
        <v>2</v>
      </c>
      <c r="AX603" t="s">
        <v>74</v>
      </c>
      <c r="AY603" t="s">
        <v>74</v>
      </c>
      <c r="AZ603" t="s">
        <v>74</v>
      </c>
      <c r="BA603" t="s">
        <v>74</v>
      </c>
      <c r="BB603">
        <v>288</v>
      </c>
      <c r="BC603">
        <v>308</v>
      </c>
      <c r="BD603" t="s">
        <v>74</v>
      </c>
      <c r="BE603" t="s">
        <v>5076</v>
      </c>
      <c r="BF603" t="str">
        <f>HYPERLINK("http://dx.doi.org/10.1016/0033-5894(89)90010-0","http://dx.doi.org/10.1016/0033-5894(89)90010-0")</f>
        <v>http://dx.doi.org/10.1016/0033-5894(89)90010-0</v>
      </c>
      <c r="BG603" t="s">
        <v>74</v>
      </c>
      <c r="BH603" t="s">
        <v>74</v>
      </c>
      <c r="BI603">
        <v>21</v>
      </c>
      <c r="BJ603" t="s">
        <v>1631</v>
      </c>
      <c r="BK603" t="s">
        <v>92</v>
      </c>
      <c r="BL603" t="s">
        <v>1632</v>
      </c>
      <c r="BM603" t="s">
        <v>5041</v>
      </c>
      <c r="BN603" t="s">
        <v>74</v>
      </c>
      <c r="BO603" t="s">
        <v>74</v>
      </c>
      <c r="BP603" t="s">
        <v>74</v>
      </c>
      <c r="BQ603" t="s">
        <v>74</v>
      </c>
      <c r="BR603" t="s">
        <v>95</v>
      </c>
      <c r="BS603" t="s">
        <v>5077</v>
      </c>
      <c r="BT603" t="str">
        <f>HYPERLINK("https%3A%2F%2Fwww.webofscience.com%2Fwos%2Fwoscc%2Ffull-record%2FWOS:A1989U187900010","View Full Record in Web of Science")</f>
        <v>View Full Record in Web of Science</v>
      </c>
    </row>
    <row r="604" spans="1:72" x14ac:dyDescent="0.15">
      <c r="A604" t="s">
        <v>72</v>
      </c>
      <c r="B604" t="s">
        <v>5078</v>
      </c>
      <c r="C604" t="s">
        <v>74</v>
      </c>
      <c r="D604" t="s">
        <v>74</v>
      </c>
      <c r="E604" t="s">
        <v>74</v>
      </c>
      <c r="F604" t="s">
        <v>5078</v>
      </c>
      <c r="G604" t="s">
        <v>74</v>
      </c>
      <c r="H604" t="s">
        <v>74</v>
      </c>
      <c r="I604" t="s">
        <v>5079</v>
      </c>
      <c r="J604" t="s">
        <v>5080</v>
      </c>
      <c r="K604" t="s">
        <v>74</v>
      </c>
      <c r="L604" t="s">
        <v>74</v>
      </c>
      <c r="M604" t="s">
        <v>77</v>
      </c>
      <c r="N604" t="s">
        <v>78</v>
      </c>
      <c r="O604" t="s">
        <v>74</v>
      </c>
      <c r="P604" t="s">
        <v>74</v>
      </c>
      <c r="Q604" t="s">
        <v>74</v>
      </c>
      <c r="R604" t="s">
        <v>74</v>
      </c>
      <c r="S604" t="s">
        <v>74</v>
      </c>
      <c r="T604" t="s">
        <v>74</v>
      </c>
      <c r="U604" t="s">
        <v>74</v>
      </c>
      <c r="V604" t="s">
        <v>74</v>
      </c>
      <c r="W604" t="s">
        <v>5081</v>
      </c>
      <c r="X604" t="s">
        <v>5082</v>
      </c>
      <c r="Y604" t="s">
        <v>5083</v>
      </c>
      <c r="Z604" t="s">
        <v>74</v>
      </c>
      <c r="AA604" t="s">
        <v>74</v>
      </c>
      <c r="AB604" t="s">
        <v>74</v>
      </c>
      <c r="AC604" t="s">
        <v>74</v>
      </c>
      <c r="AD604" t="s">
        <v>74</v>
      </c>
      <c r="AE604" t="s">
        <v>74</v>
      </c>
      <c r="AF604" t="s">
        <v>74</v>
      </c>
      <c r="AG604">
        <v>20</v>
      </c>
      <c r="AH604">
        <v>7</v>
      </c>
      <c r="AI604">
        <v>7</v>
      </c>
      <c r="AJ604">
        <v>0</v>
      </c>
      <c r="AK604">
        <v>1</v>
      </c>
      <c r="AL604" t="s">
        <v>5084</v>
      </c>
      <c r="AM604" t="s">
        <v>1146</v>
      </c>
      <c r="AN604" t="s">
        <v>5085</v>
      </c>
      <c r="AO604" t="s">
        <v>5086</v>
      </c>
      <c r="AP604" t="s">
        <v>74</v>
      </c>
      <c r="AQ604" t="s">
        <v>74</v>
      </c>
      <c r="AR604" t="s">
        <v>5087</v>
      </c>
      <c r="AS604" t="s">
        <v>5088</v>
      </c>
      <c r="AT604" t="s">
        <v>88</v>
      </c>
      <c r="AU604">
        <v>1989</v>
      </c>
      <c r="AV604">
        <v>11</v>
      </c>
      <c r="AW604">
        <v>2</v>
      </c>
      <c r="AX604" t="s">
        <v>74</v>
      </c>
      <c r="AY604" t="s">
        <v>74</v>
      </c>
      <c r="AZ604" t="s">
        <v>74</v>
      </c>
      <c r="BA604" t="s">
        <v>74</v>
      </c>
      <c r="BB604">
        <v>182</v>
      </c>
      <c r="BC604">
        <v>186</v>
      </c>
      <c r="BD604" t="s">
        <v>74</v>
      </c>
      <c r="BE604" t="s">
        <v>5089</v>
      </c>
      <c r="BF604" t="str">
        <f>HYPERLINK("http://dx.doi.org/10.1016/S0723-2020(89)80059-1","http://dx.doi.org/10.1016/S0723-2020(89)80059-1")</f>
        <v>http://dx.doi.org/10.1016/S0723-2020(89)80059-1</v>
      </c>
      <c r="BG604" t="s">
        <v>74</v>
      </c>
      <c r="BH604" t="s">
        <v>74</v>
      </c>
      <c r="BI604">
        <v>5</v>
      </c>
      <c r="BJ604" t="s">
        <v>5090</v>
      </c>
      <c r="BK604" t="s">
        <v>92</v>
      </c>
      <c r="BL604" t="s">
        <v>5090</v>
      </c>
      <c r="BM604" t="s">
        <v>5091</v>
      </c>
      <c r="BN604" t="s">
        <v>74</v>
      </c>
      <c r="BO604" t="s">
        <v>74</v>
      </c>
      <c r="BP604" t="s">
        <v>74</v>
      </c>
      <c r="BQ604" t="s">
        <v>74</v>
      </c>
      <c r="BR604" t="s">
        <v>95</v>
      </c>
      <c r="BS604" t="s">
        <v>5092</v>
      </c>
      <c r="BT604" t="str">
        <f>HYPERLINK("https%3A%2F%2Fwww.webofscience.com%2Fwos%2Fwoscc%2Ffull-record%2FWOS:A1989U542800013","View Full Record in Web of Science")</f>
        <v>View Full Record in Web of Science</v>
      </c>
    </row>
    <row r="605" spans="1:72" x14ac:dyDescent="0.15">
      <c r="A605" t="s">
        <v>72</v>
      </c>
      <c r="B605" t="s">
        <v>5093</v>
      </c>
      <c r="C605" t="s">
        <v>74</v>
      </c>
      <c r="D605" t="s">
        <v>74</v>
      </c>
      <c r="E605" t="s">
        <v>74</v>
      </c>
      <c r="F605" t="s">
        <v>5093</v>
      </c>
      <c r="G605" t="s">
        <v>74</v>
      </c>
      <c r="H605" t="s">
        <v>74</v>
      </c>
      <c r="I605" t="s">
        <v>5094</v>
      </c>
      <c r="J605" t="s">
        <v>5095</v>
      </c>
      <c r="K605" t="s">
        <v>74</v>
      </c>
      <c r="L605" t="s">
        <v>74</v>
      </c>
      <c r="M605" t="s">
        <v>77</v>
      </c>
      <c r="N605" t="s">
        <v>78</v>
      </c>
      <c r="O605" t="s">
        <v>74</v>
      </c>
      <c r="P605" t="s">
        <v>74</v>
      </c>
      <c r="Q605" t="s">
        <v>74</v>
      </c>
      <c r="R605" t="s">
        <v>74</v>
      </c>
      <c r="S605" t="s">
        <v>74</v>
      </c>
      <c r="T605" t="s">
        <v>74</v>
      </c>
      <c r="U605" t="s">
        <v>74</v>
      </c>
      <c r="V605" t="s">
        <v>74</v>
      </c>
      <c r="W605" t="s">
        <v>74</v>
      </c>
      <c r="X605" t="s">
        <v>74</v>
      </c>
      <c r="Y605" t="s">
        <v>74</v>
      </c>
      <c r="Z605" t="s">
        <v>74</v>
      </c>
      <c r="AA605" t="s">
        <v>74</v>
      </c>
      <c r="AB605" t="s">
        <v>74</v>
      </c>
      <c r="AC605" t="s">
        <v>74</v>
      </c>
      <c r="AD605" t="s">
        <v>74</v>
      </c>
      <c r="AE605" t="s">
        <v>74</v>
      </c>
      <c r="AF605" t="s">
        <v>74</v>
      </c>
      <c r="AG605">
        <v>7</v>
      </c>
      <c r="AH605">
        <v>0</v>
      </c>
      <c r="AI605">
        <v>0</v>
      </c>
      <c r="AJ605">
        <v>0</v>
      </c>
      <c r="AK605">
        <v>1</v>
      </c>
      <c r="AL605" t="s">
        <v>5096</v>
      </c>
      <c r="AM605" t="s">
        <v>5097</v>
      </c>
      <c r="AN605" t="s">
        <v>5098</v>
      </c>
      <c r="AO605" t="s">
        <v>5099</v>
      </c>
      <c r="AP605" t="s">
        <v>74</v>
      </c>
      <c r="AQ605" t="s">
        <v>74</v>
      </c>
      <c r="AR605" t="s">
        <v>5100</v>
      </c>
      <c r="AS605" t="s">
        <v>5101</v>
      </c>
      <c r="AT605" t="s">
        <v>4913</v>
      </c>
      <c r="AU605">
        <v>1989</v>
      </c>
      <c r="AV605">
        <v>35</v>
      </c>
      <c r="AW605">
        <v>1</v>
      </c>
      <c r="AX605" t="s">
        <v>74</v>
      </c>
      <c r="AY605" t="s">
        <v>74</v>
      </c>
      <c r="AZ605" t="s">
        <v>74</v>
      </c>
      <c r="BA605" t="s">
        <v>74</v>
      </c>
      <c r="BB605">
        <v>65</v>
      </c>
      <c r="BC605">
        <v>73</v>
      </c>
      <c r="BD605" t="s">
        <v>74</v>
      </c>
      <c r="BE605" t="s">
        <v>74</v>
      </c>
      <c r="BF605" t="s">
        <v>74</v>
      </c>
      <c r="BG605" t="s">
        <v>74</v>
      </c>
      <c r="BH605" t="s">
        <v>74</v>
      </c>
      <c r="BI605">
        <v>9</v>
      </c>
      <c r="BJ605" t="s">
        <v>5102</v>
      </c>
      <c r="BK605" t="s">
        <v>3016</v>
      </c>
      <c r="BL605" t="s">
        <v>5102</v>
      </c>
      <c r="BM605" t="s">
        <v>5103</v>
      </c>
      <c r="BN605" t="s">
        <v>74</v>
      </c>
      <c r="BO605" t="s">
        <v>74</v>
      </c>
      <c r="BP605" t="s">
        <v>74</v>
      </c>
      <c r="BQ605" t="s">
        <v>74</v>
      </c>
      <c r="BR605" t="s">
        <v>95</v>
      </c>
      <c r="BS605" t="s">
        <v>5104</v>
      </c>
      <c r="BT605" t="str">
        <f>HYPERLINK("https%3A%2F%2Fwww.webofscience.com%2Fwos%2Fwoscc%2Ffull-record%2FWOS:A1989AH36200004","View Full Record in Web of Science")</f>
        <v>View Full Record in Web of Science</v>
      </c>
    </row>
    <row r="606" spans="1:72" x14ac:dyDescent="0.15">
      <c r="A606" t="s">
        <v>72</v>
      </c>
      <c r="B606" t="s">
        <v>5105</v>
      </c>
      <c r="C606" t="s">
        <v>74</v>
      </c>
      <c r="D606" t="s">
        <v>74</v>
      </c>
      <c r="E606" t="s">
        <v>74</v>
      </c>
      <c r="F606" t="s">
        <v>5105</v>
      </c>
      <c r="G606" t="s">
        <v>74</v>
      </c>
      <c r="H606" t="s">
        <v>74</v>
      </c>
      <c r="I606" t="s">
        <v>5106</v>
      </c>
      <c r="J606" t="s">
        <v>5107</v>
      </c>
      <c r="K606" t="s">
        <v>74</v>
      </c>
      <c r="L606" t="s">
        <v>74</v>
      </c>
      <c r="M606" t="s">
        <v>77</v>
      </c>
      <c r="N606" t="s">
        <v>78</v>
      </c>
      <c r="O606" t="s">
        <v>74</v>
      </c>
      <c r="P606" t="s">
        <v>74</v>
      </c>
      <c r="Q606" t="s">
        <v>74</v>
      </c>
      <c r="R606" t="s">
        <v>74</v>
      </c>
      <c r="S606" t="s">
        <v>74</v>
      </c>
      <c r="T606" t="s">
        <v>74</v>
      </c>
      <c r="U606" t="s">
        <v>74</v>
      </c>
      <c r="V606" t="s">
        <v>74</v>
      </c>
      <c r="W606" t="s">
        <v>74</v>
      </c>
      <c r="X606" t="s">
        <v>74</v>
      </c>
      <c r="Y606" t="s">
        <v>74</v>
      </c>
      <c r="Z606" t="s">
        <v>74</v>
      </c>
      <c r="AA606" t="s">
        <v>74</v>
      </c>
      <c r="AB606" t="s">
        <v>74</v>
      </c>
      <c r="AC606" t="s">
        <v>74</v>
      </c>
      <c r="AD606" t="s">
        <v>74</v>
      </c>
      <c r="AE606" t="s">
        <v>74</v>
      </c>
      <c r="AF606" t="s">
        <v>74</v>
      </c>
      <c r="AG606">
        <v>25</v>
      </c>
      <c r="AH606">
        <v>5</v>
      </c>
      <c r="AI606">
        <v>5</v>
      </c>
      <c r="AJ606">
        <v>0</v>
      </c>
      <c r="AK606">
        <v>1</v>
      </c>
      <c r="AL606" t="s">
        <v>5108</v>
      </c>
      <c r="AM606" t="s">
        <v>5109</v>
      </c>
      <c r="AN606" t="s">
        <v>5110</v>
      </c>
      <c r="AO606" t="s">
        <v>5111</v>
      </c>
      <c r="AP606" t="s">
        <v>74</v>
      </c>
      <c r="AQ606" t="s">
        <v>74</v>
      </c>
      <c r="AR606" t="s">
        <v>5112</v>
      </c>
      <c r="AS606" t="s">
        <v>74</v>
      </c>
      <c r="AT606" t="s">
        <v>4913</v>
      </c>
      <c r="AU606">
        <v>1989</v>
      </c>
      <c r="AV606">
        <v>29</v>
      </c>
      <c r="AW606">
        <v>3</v>
      </c>
      <c r="AX606" t="s">
        <v>74</v>
      </c>
      <c r="AY606" t="s">
        <v>74</v>
      </c>
      <c r="AZ606" t="s">
        <v>74</v>
      </c>
      <c r="BA606" t="s">
        <v>74</v>
      </c>
      <c r="BB606">
        <v>621</v>
      </c>
      <c r="BC606">
        <v>660</v>
      </c>
      <c r="BD606" t="s">
        <v>74</v>
      </c>
      <c r="BE606" t="s">
        <v>74</v>
      </c>
      <c r="BF606" t="s">
        <v>74</v>
      </c>
      <c r="BG606" t="s">
        <v>74</v>
      </c>
      <c r="BH606" t="s">
        <v>74</v>
      </c>
      <c r="BI606">
        <v>40</v>
      </c>
      <c r="BJ606" t="s">
        <v>3973</v>
      </c>
      <c r="BK606" t="s">
        <v>1462</v>
      </c>
      <c r="BL606" t="s">
        <v>3974</v>
      </c>
      <c r="BM606" t="s">
        <v>5113</v>
      </c>
      <c r="BN606" t="s">
        <v>74</v>
      </c>
      <c r="BO606" t="s">
        <v>74</v>
      </c>
      <c r="BP606" t="s">
        <v>74</v>
      </c>
      <c r="BQ606" t="s">
        <v>74</v>
      </c>
      <c r="BR606" t="s">
        <v>95</v>
      </c>
      <c r="BS606" t="s">
        <v>5114</v>
      </c>
      <c r="BT606" t="str">
        <f>HYPERLINK("https%3A%2F%2Fwww.webofscience.com%2Fwos%2Fwoscc%2Ffull-record%2FWOS:A1989AY94400002","View Full Record in Web of Science")</f>
        <v>View Full Record in Web of Science</v>
      </c>
    </row>
    <row r="607" spans="1:72" x14ac:dyDescent="0.15">
      <c r="A607" t="s">
        <v>72</v>
      </c>
      <c r="B607" t="s">
        <v>5115</v>
      </c>
      <c r="C607" t="s">
        <v>74</v>
      </c>
      <c r="D607" t="s">
        <v>74</v>
      </c>
      <c r="E607" t="s">
        <v>74</v>
      </c>
      <c r="F607" t="s">
        <v>5115</v>
      </c>
      <c r="G607" t="s">
        <v>74</v>
      </c>
      <c r="H607" t="s">
        <v>74</v>
      </c>
      <c r="I607" t="s">
        <v>5116</v>
      </c>
      <c r="J607" t="s">
        <v>5117</v>
      </c>
      <c r="K607" t="s">
        <v>74</v>
      </c>
      <c r="L607" t="s">
        <v>74</v>
      </c>
      <c r="M607" t="s">
        <v>77</v>
      </c>
      <c r="N607" t="s">
        <v>689</v>
      </c>
      <c r="O607" t="s">
        <v>74</v>
      </c>
      <c r="P607" t="s">
        <v>74</v>
      </c>
      <c r="Q607" t="s">
        <v>74</v>
      </c>
      <c r="R607" t="s">
        <v>74</v>
      </c>
      <c r="S607" t="s">
        <v>74</v>
      </c>
      <c r="T607" t="s">
        <v>74</v>
      </c>
      <c r="U607" t="s">
        <v>74</v>
      </c>
      <c r="V607" t="s">
        <v>74</v>
      </c>
      <c r="W607" t="s">
        <v>74</v>
      </c>
      <c r="X607" t="s">
        <v>74</v>
      </c>
      <c r="Y607" t="s">
        <v>5118</v>
      </c>
      <c r="Z607" t="s">
        <v>74</v>
      </c>
      <c r="AA607" t="s">
        <v>1624</v>
      </c>
      <c r="AB607" t="s">
        <v>74</v>
      </c>
      <c r="AC607" t="s">
        <v>74</v>
      </c>
      <c r="AD607" t="s">
        <v>74</v>
      </c>
      <c r="AE607" t="s">
        <v>74</v>
      </c>
      <c r="AF607" t="s">
        <v>74</v>
      </c>
      <c r="AG607">
        <v>45</v>
      </c>
      <c r="AH607">
        <v>61</v>
      </c>
      <c r="AI607">
        <v>70</v>
      </c>
      <c r="AJ607">
        <v>0</v>
      </c>
      <c r="AK607">
        <v>6</v>
      </c>
      <c r="AL607" t="s">
        <v>267</v>
      </c>
      <c r="AM607" t="s">
        <v>268</v>
      </c>
      <c r="AN607" t="s">
        <v>269</v>
      </c>
      <c r="AO607" t="s">
        <v>5119</v>
      </c>
      <c r="AP607" t="s">
        <v>5120</v>
      </c>
      <c r="AQ607" t="s">
        <v>74</v>
      </c>
      <c r="AR607" t="s">
        <v>5121</v>
      </c>
      <c r="AS607" t="s">
        <v>5122</v>
      </c>
      <c r="AT607" t="s">
        <v>5123</v>
      </c>
      <c r="AU607">
        <v>1989</v>
      </c>
      <c r="AV607">
        <v>105</v>
      </c>
      <c r="AW607" t="s">
        <v>273</v>
      </c>
      <c r="AX607" t="s">
        <v>74</v>
      </c>
      <c r="AY607" t="s">
        <v>74</v>
      </c>
      <c r="AZ607" t="s">
        <v>74</v>
      </c>
      <c r="BA607" t="s">
        <v>74</v>
      </c>
      <c r="BB607">
        <v>205</v>
      </c>
      <c r="BC607">
        <v>223</v>
      </c>
      <c r="BD607" t="s">
        <v>74</v>
      </c>
      <c r="BE607" t="s">
        <v>5124</v>
      </c>
      <c r="BF607" t="str">
        <f>HYPERLINK("http://dx.doi.org/10.1016/0022-1694(89)90105-4","http://dx.doi.org/10.1016/0022-1694(89)90105-4")</f>
        <v>http://dx.doi.org/10.1016/0022-1694(89)90105-4</v>
      </c>
      <c r="BG607" t="s">
        <v>74</v>
      </c>
      <c r="BH607" t="s">
        <v>74</v>
      </c>
      <c r="BI607">
        <v>19</v>
      </c>
      <c r="BJ607" t="s">
        <v>5125</v>
      </c>
      <c r="BK607" t="s">
        <v>92</v>
      </c>
      <c r="BL607" t="s">
        <v>5126</v>
      </c>
      <c r="BM607" t="s">
        <v>5127</v>
      </c>
      <c r="BN607" t="s">
        <v>74</v>
      </c>
      <c r="BO607" t="s">
        <v>74</v>
      </c>
      <c r="BP607" t="s">
        <v>74</v>
      </c>
      <c r="BQ607" t="s">
        <v>74</v>
      </c>
      <c r="BR607" t="s">
        <v>95</v>
      </c>
      <c r="BS607" t="s">
        <v>5128</v>
      </c>
      <c r="BT607" t="str">
        <f>HYPERLINK("https%3A%2F%2Fwww.webofscience.com%2Fwos%2Fwoscc%2Ffull-record%2FWOS:A1989T535700001","View Full Record in Web of Science")</f>
        <v>View Full Record in Web of Science</v>
      </c>
    </row>
    <row r="608" spans="1:72" x14ac:dyDescent="0.15">
      <c r="A608" t="s">
        <v>72</v>
      </c>
      <c r="B608" t="s">
        <v>5129</v>
      </c>
      <c r="C608" t="s">
        <v>74</v>
      </c>
      <c r="D608" t="s">
        <v>74</v>
      </c>
      <c r="E608" t="s">
        <v>74</v>
      </c>
      <c r="F608" t="s">
        <v>5129</v>
      </c>
      <c r="G608" t="s">
        <v>74</v>
      </c>
      <c r="H608" t="s">
        <v>74</v>
      </c>
      <c r="I608" t="s">
        <v>5130</v>
      </c>
      <c r="J608" t="s">
        <v>5131</v>
      </c>
      <c r="K608" t="s">
        <v>74</v>
      </c>
      <c r="L608" t="s">
        <v>74</v>
      </c>
      <c r="M608" t="s">
        <v>77</v>
      </c>
      <c r="N608" t="s">
        <v>78</v>
      </c>
      <c r="O608" t="s">
        <v>74</v>
      </c>
      <c r="P608" t="s">
        <v>74</v>
      </c>
      <c r="Q608" t="s">
        <v>74</v>
      </c>
      <c r="R608" t="s">
        <v>74</v>
      </c>
      <c r="S608" t="s">
        <v>74</v>
      </c>
      <c r="T608" t="s">
        <v>74</v>
      </c>
      <c r="U608" t="s">
        <v>74</v>
      </c>
      <c r="V608" t="s">
        <v>74</v>
      </c>
      <c r="W608" t="s">
        <v>5132</v>
      </c>
      <c r="X608" t="s">
        <v>5133</v>
      </c>
      <c r="Y608" t="s">
        <v>5134</v>
      </c>
      <c r="Z608" t="s">
        <v>74</v>
      </c>
      <c r="AA608" t="s">
        <v>5135</v>
      </c>
      <c r="AB608" t="s">
        <v>5136</v>
      </c>
      <c r="AC608" t="s">
        <v>74</v>
      </c>
      <c r="AD608" t="s">
        <v>74</v>
      </c>
      <c r="AE608" t="s">
        <v>74</v>
      </c>
      <c r="AF608" t="s">
        <v>74</v>
      </c>
      <c r="AG608">
        <v>14</v>
      </c>
      <c r="AH608">
        <v>42</v>
      </c>
      <c r="AI608">
        <v>43</v>
      </c>
      <c r="AJ608">
        <v>0</v>
      </c>
      <c r="AK608">
        <v>0</v>
      </c>
      <c r="AL608" t="s">
        <v>5137</v>
      </c>
      <c r="AM608" t="s">
        <v>5138</v>
      </c>
      <c r="AN608" t="s">
        <v>5139</v>
      </c>
      <c r="AO608" t="s">
        <v>5140</v>
      </c>
      <c r="AP608" t="s">
        <v>74</v>
      </c>
      <c r="AQ608" t="s">
        <v>74</v>
      </c>
      <c r="AR608" t="s">
        <v>5141</v>
      </c>
      <c r="AS608" t="s">
        <v>5142</v>
      </c>
      <c r="AT608" t="s">
        <v>5143</v>
      </c>
      <c r="AU608">
        <v>1989</v>
      </c>
      <c r="AV608">
        <v>62</v>
      </c>
      <c r="AW608">
        <v>9</v>
      </c>
      <c r="AX608" t="s">
        <v>74</v>
      </c>
      <c r="AY608" t="s">
        <v>74</v>
      </c>
      <c r="AZ608" t="s">
        <v>74</v>
      </c>
      <c r="BA608" t="s">
        <v>74</v>
      </c>
      <c r="BB608">
        <v>985</v>
      </c>
      <c r="BC608">
        <v>988</v>
      </c>
      <c r="BD608" t="s">
        <v>74</v>
      </c>
      <c r="BE608" t="s">
        <v>5144</v>
      </c>
      <c r="BF608" t="str">
        <f>HYPERLINK("http://dx.doi.org/10.1103/PhysRevLett.62.985","http://dx.doi.org/10.1103/PhysRevLett.62.985")</f>
        <v>http://dx.doi.org/10.1103/PhysRevLett.62.985</v>
      </c>
      <c r="BG608" t="s">
        <v>74</v>
      </c>
      <c r="BH608" t="s">
        <v>74</v>
      </c>
      <c r="BI608">
        <v>4</v>
      </c>
      <c r="BJ608" t="s">
        <v>4523</v>
      </c>
      <c r="BK608" t="s">
        <v>92</v>
      </c>
      <c r="BL608" t="s">
        <v>4524</v>
      </c>
      <c r="BM608" t="s">
        <v>5145</v>
      </c>
      <c r="BN608">
        <v>10040395</v>
      </c>
      <c r="BO608" t="s">
        <v>74</v>
      </c>
      <c r="BP608" t="s">
        <v>74</v>
      </c>
      <c r="BQ608" t="s">
        <v>74</v>
      </c>
      <c r="BR608" t="s">
        <v>95</v>
      </c>
      <c r="BS608" t="s">
        <v>5146</v>
      </c>
      <c r="BT608" t="str">
        <f>HYPERLINK("https%3A%2F%2Fwww.webofscience.com%2Fwos%2Fwoscc%2Ffull-record%2FWOS:A1989T371600002","View Full Record in Web of Science")</f>
        <v>View Full Record in Web of Science</v>
      </c>
    </row>
    <row r="609" spans="1:72" x14ac:dyDescent="0.15">
      <c r="A609" t="s">
        <v>72</v>
      </c>
      <c r="B609" t="s">
        <v>5147</v>
      </c>
      <c r="C609" t="s">
        <v>74</v>
      </c>
      <c r="D609" t="s">
        <v>74</v>
      </c>
      <c r="E609" t="s">
        <v>74</v>
      </c>
      <c r="F609" t="s">
        <v>5147</v>
      </c>
      <c r="G609" t="s">
        <v>74</v>
      </c>
      <c r="H609" t="s">
        <v>74</v>
      </c>
      <c r="I609" t="s">
        <v>5148</v>
      </c>
      <c r="J609" t="s">
        <v>320</v>
      </c>
      <c r="K609" t="s">
        <v>74</v>
      </c>
      <c r="L609" t="s">
        <v>74</v>
      </c>
      <c r="M609" t="s">
        <v>77</v>
      </c>
      <c r="N609" t="s">
        <v>78</v>
      </c>
      <c r="O609" t="s">
        <v>74</v>
      </c>
      <c r="P609" t="s">
        <v>74</v>
      </c>
      <c r="Q609" t="s">
        <v>74</v>
      </c>
      <c r="R609" t="s">
        <v>74</v>
      </c>
      <c r="S609" t="s">
        <v>74</v>
      </c>
      <c r="T609" t="s">
        <v>74</v>
      </c>
      <c r="U609" t="s">
        <v>74</v>
      </c>
      <c r="V609" t="s">
        <v>74</v>
      </c>
      <c r="W609" t="s">
        <v>74</v>
      </c>
      <c r="X609" t="s">
        <v>74</v>
      </c>
      <c r="Y609" t="s">
        <v>5149</v>
      </c>
      <c r="Z609" t="s">
        <v>74</v>
      </c>
      <c r="AA609" t="s">
        <v>74</v>
      </c>
      <c r="AB609" t="s">
        <v>74</v>
      </c>
      <c r="AC609" t="s">
        <v>74</v>
      </c>
      <c r="AD609" t="s">
        <v>74</v>
      </c>
      <c r="AE609" t="s">
        <v>74</v>
      </c>
      <c r="AF609" t="s">
        <v>74</v>
      </c>
      <c r="AG609">
        <v>33</v>
      </c>
      <c r="AH609">
        <v>28</v>
      </c>
      <c r="AI609">
        <v>34</v>
      </c>
      <c r="AJ609">
        <v>0</v>
      </c>
      <c r="AK609">
        <v>5</v>
      </c>
      <c r="AL609" t="s">
        <v>82</v>
      </c>
      <c r="AM609" t="s">
        <v>83</v>
      </c>
      <c r="AN609" t="s">
        <v>114</v>
      </c>
      <c r="AO609" t="s">
        <v>324</v>
      </c>
      <c r="AP609" t="s">
        <v>3344</v>
      </c>
      <c r="AQ609" t="s">
        <v>74</v>
      </c>
      <c r="AR609" t="s">
        <v>325</v>
      </c>
      <c r="AS609" t="s">
        <v>326</v>
      </c>
      <c r="AT609" t="s">
        <v>327</v>
      </c>
      <c r="AU609">
        <v>1989</v>
      </c>
      <c r="AV609">
        <v>94</v>
      </c>
      <c r="AW609" t="s">
        <v>328</v>
      </c>
      <c r="AX609" t="s">
        <v>74</v>
      </c>
      <c r="AY609" t="s">
        <v>74</v>
      </c>
      <c r="AZ609" t="s">
        <v>74</v>
      </c>
      <c r="BA609" t="s">
        <v>74</v>
      </c>
      <c r="BB609">
        <v>2207</v>
      </c>
      <c r="BC609">
        <v>2217</v>
      </c>
      <c r="BD609" t="s">
        <v>74</v>
      </c>
      <c r="BE609" t="s">
        <v>5150</v>
      </c>
      <c r="BF609" t="str">
        <f>HYPERLINK("http://dx.doi.org/10.1029/JD094iD02p02207","http://dx.doi.org/10.1029/JD094iD02p02207")</f>
        <v>http://dx.doi.org/10.1029/JD094iD02p02207</v>
      </c>
      <c r="BG609" t="s">
        <v>74</v>
      </c>
      <c r="BH609" t="s">
        <v>74</v>
      </c>
      <c r="BI609">
        <v>11</v>
      </c>
      <c r="BJ609" t="s">
        <v>330</v>
      </c>
      <c r="BK609" t="s">
        <v>92</v>
      </c>
      <c r="BL609" t="s">
        <v>330</v>
      </c>
      <c r="BM609" t="s">
        <v>5151</v>
      </c>
      <c r="BN609" t="s">
        <v>74</v>
      </c>
      <c r="BO609" t="s">
        <v>74</v>
      </c>
      <c r="BP609" t="s">
        <v>74</v>
      </c>
      <c r="BQ609" t="s">
        <v>74</v>
      </c>
      <c r="BR609" t="s">
        <v>95</v>
      </c>
      <c r="BS609" t="s">
        <v>5152</v>
      </c>
      <c r="BT609" t="str">
        <f>HYPERLINK("https%3A%2F%2Fwww.webofscience.com%2Fwos%2Fwoscc%2Ffull-record%2FWOS:A1989T325100004","View Full Record in Web of Science")</f>
        <v>View Full Record in Web of Science</v>
      </c>
    </row>
    <row r="610" spans="1:72" x14ac:dyDescent="0.15">
      <c r="A610" t="s">
        <v>72</v>
      </c>
      <c r="B610" t="s">
        <v>5147</v>
      </c>
      <c r="C610" t="s">
        <v>74</v>
      </c>
      <c r="D610" t="s">
        <v>74</v>
      </c>
      <c r="E610" t="s">
        <v>74</v>
      </c>
      <c r="F610" t="s">
        <v>5147</v>
      </c>
      <c r="G610" t="s">
        <v>74</v>
      </c>
      <c r="H610" t="s">
        <v>74</v>
      </c>
      <c r="I610" t="s">
        <v>5153</v>
      </c>
      <c r="J610" t="s">
        <v>320</v>
      </c>
      <c r="K610" t="s">
        <v>74</v>
      </c>
      <c r="L610" t="s">
        <v>74</v>
      </c>
      <c r="M610" t="s">
        <v>77</v>
      </c>
      <c r="N610" t="s">
        <v>78</v>
      </c>
      <c r="O610" t="s">
        <v>74</v>
      </c>
      <c r="P610" t="s">
        <v>74</v>
      </c>
      <c r="Q610" t="s">
        <v>74</v>
      </c>
      <c r="R610" t="s">
        <v>74</v>
      </c>
      <c r="S610" t="s">
        <v>74</v>
      </c>
      <c r="T610" t="s">
        <v>74</v>
      </c>
      <c r="U610" t="s">
        <v>74</v>
      </c>
      <c r="V610" t="s">
        <v>74</v>
      </c>
      <c r="W610" t="s">
        <v>74</v>
      </c>
      <c r="X610" t="s">
        <v>74</v>
      </c>
      <c r="Y610" t="s">
        <v>5154</v>
      </c>
      <c r="Z610" t="s">
        <v>74</v>
      </c>
      <c r="AA610" t="s">
        <v>74</v>
      </c>
      <c r="AB610" t="s">
        <v>74</v>
      </c>
      <c r="AC610" t="s">
        <v>74</v>
      </c>
      <c r="AD610" t="s">
        <v>74</v>
      </c>
      <c r="AE610" t="s">
        <v>74</v>
      </c>
      <c r="AF610" t="s">
        <v>74</v>
      </c>
      <c r="AG610">
        <v>28</v>
      </c>
      <c r="AH610">
        <v>8</v>
      </c>
      <c r="AI610">
        <v>13</v>
      </c>
      <c r="AJ610">
        <v>0</v>
      </c>
      <c r="AK610">
        <v>2</v>
      </c>
      <c r="AL610" t="s">
        <v>82</v>
      </c>
      <c r="AM610" t="s">
        <v>83</v>
      </c>
      <c r="AN610" t="s">
        <v>84</v>
      </c>
      <c r="AO610" t="s">
        <v>74</v>
      </c>
      <c r="AP610" t="s">
        <v>74</v>
      </c>
      <c r="AQ610" t="s">
        <v>74</v>
      </c>
      <c r="AR610" t="s">
        <v>325</v>
      </c>
      <c r="AS610" t="s">
        <v>326</v>
      </c>
      <c r="AT610" t="s">
        <v>327</v>
      </c>
      <c r="AU610">
        <v>1989</v>
      </c>
      <c r="AV610">
        <v>94</v>
      </c>
      <c r="AW610" t="s">
        <v>328</v>
      </c>
      <c r="AX610" t="s">
        <v>74</v>
      </c>
      <c r="AY610" t="s">
        <v>74</v>
      </c>
      <c r="AZ610" t="s">
        <v>74</v>
      </c>
      <c r="BA610" t="s">
        <v>74</v>
      </c>
      <c r="BB610">
        <v>2219</v>
      </c>
      <c r="BC610">
        <v>2224</v>
      </c>
      <c r="BD610" t="s">
        <v>74</v>
      </c>
      <c r="BE610" t="s">
        <v>5155</v>
      </c>
      <c r="BF610" t="str">
        <f>HYPERLINK("http://dx.doi.org/10.1029/JD094iD02p02219","http://dx.doi.org/10.1029/JD094iD02p02219")</f>
        <v>http://dx.doi.org/10.1029/JD094iD02p02219</v>
      </c>
      <c r="BG610" t="s">
        <v>74</v>
      </c>
      <c r="BH610" t="s">
        <v>74</v>
      </c>
      <c r="BI610">
        <v>6</v>
      </c>
      <c r="BJ610" t="s">
        <v>330</v>
      </c>
      <c r="BK610" t="s">
        <v>92</v>
      </c>
      <c r="BL610" t="s">
        <v>330</v>
      </c>
      <c r="BM610" t="s">
        <v>5151</v>
      </c>
      <c r="BN610" t="s">
        <v>74</v>
      </c>
      <c r="BO610" t="s">
        <v>74</v>
      </c>
      <c r="BP610" t="s">
        <v>74</v>
      </c>
      <c r="BQ610" t="s">
        <v>74</v>
      </c>
      <c r="BR610" t="s">
        <v>95</v>
      </c>
      <c r="BS610" t="s">
        <v>5156</v>
      </c>
      <c r="BT610" t="str">
        <f>HYPERLINK("https%3A%2F%2Fwww.webofscience.com%2Fwos%2Fwoscc%2Ffull-record%2FWOS:A1989T325100005","View Full Record in Web of Science")</f>
        <v>View Full Record in Web of Science</v>
      </c>
    </row>
    <row r="611" spans="1:72" x14ac:dyDescent="0.15">
      <c r="A611" t="s">
        <v>72</v>
      </c>
      <c r="B611" t="s">
        <v>5157</v>
      </c>
      <c r="C611" t="s">
        <v>74</v>
      </c>
      <c r="D611" t="s">
        <v>74</v>
      </c>
      <c r="E611" t="s">
        <v>74</v>
      </c>
      <c r="F611" t="s">
        <v>5157</v>
      </c>
      <c r="G611" t="s">
        <v>74</v>
      </c>
      <c r="H611" t="s">
        <v>74</v>
      </c>
      <c r="I611" t="s">
        <v>5158</v>
      </c>
      <c r="J611" t="s">
        <v>5159</v>
      </c>
      <c r="K611" t="s">
        <v>74</v>
      </c>
      <c r="L611" t="s">
        <v>74</v>
      </c>
      <c r="M611" t="s">
        <v>77</v>
      </c>
      <c r="N611" t="s">
        <v>78</v>
      </c>
      <c r="O611" t="s">
        <v>74</v>
      </c>
      <c r="P611" t="s">
        <v>74</v>
      </c>
      <c r="Q611" t="s">
        <v>74</v>
      </c>
      <c r="R611" t="s">
        <v>74</v>
      </c>
      <c r="S611" t="s">
        <v>74</v>
      </c>
      <c r="T611" t="s">
        <v>74</v>
      </c>
      <c r="U611" t="s">
        <v>74</v>
      </c>
      <c r="V611" t="s">
        <v>74</v>
      </c>
      <c r="W611" t="s">
        <v>5160</v>
      </c>
      <c r="X611" t="s">
        <v>5161</v>
      </c>
      <c r="Y611" t="s">
        <v>74</v>
      </c>
      <c r="Z611" t="s">
        <v>74</v>
      </c>
      <c r="AA611" t="s">
        <v>74</v>
      </c>
      <c r="AB611" t="s">
        <v>74</v>
      </c>
      <c r="AC611" t="s">
        <v>74</v>
      </c>
      <c r="AD611" t="s">
        <v>74</v>
      </c>
      <c r="AE611" t="s">
        <v>74</v>
      </c>
      <c r="AF611" t="s">
        <v>74</v>
      </c>
      <c r="AG611">
        <v>44</v>
      </c>
      <c r="AH611">
        <v>52</v>
      </c>
      <c r="AI611">
        <v>53</v>
      </c>
      <c r="AJ611">
        <v>0</v>
      </c>
      <c r="AK611">
        <v>2</v>
      </c>
      <c r="AL611" t="s">
        <v>523</v>
      </c>
      <c r="AM611" t="s">
        <v>460</v>
      </c>
      <c r="AN611" t="s">
        <v>524</v>
      </c>
      <c r="AO611" t="s">
        <v>5162</v>
      </c>
      <c r="AP611" t="s">
        <v>74</v>
      </c>
      <c r="AQ611" t="s">
        <v>74</v>
      </c>
      <c r="AR611" t="s">
        <v>5163</v>
      </c>
      <c r="AS611" t="s">
        <v>5164</v>
      </c>
      <c r="AT611" t="s">
        <v>350</v>
      </c>
      <c r="AU611">
        <v>1989</v>
      </c>
      <c r="AV611">
        <v>179</v>
      </c>
      <c r="AW611">
        <v>3</v>
      </c>
      <c r="AX611" t="s">
        <v>74</v>
      </c>
      <c r="AY611" t="s">
        <v>74</v>
      </c>
      <c r="AZ611" t="s">
        <v>74</v>
      </c>
      <c r="BA611" t="s">
        <v>74</v>
      </c>
      <c r="BB611">
        <v>699</v>
      </c>
      <c r="BC611">
        <v>705</v>
      </c>
      <c r="BD611" t="s">
        <v>74</v>
      </c>
      <c r="BE611" t="s">
        <v>5165</v>
      </c>
      <c r="BF611" t="str">
        <f>HYPERLINK("http://dx.doi.org/10.1111/j.1432-1033.1989.tb14603.x","http://dx.doi.org/10.1111/j.1432-1033.1989.tb14603.x")</f>
        <v>http://dx.doi.org/10.1111/j.1432-1033.1989.tb14603.x</v>
      </c>
      <c r="BG611" t="s">
        <v>74</v>
      </c>
      <c r="BH611" t="s">
        <v>74</v>
      </c>
      <c r="BI611">
        <v>7</v>
      </c>
      <c r="BJ611" t="s">
        <v>2448</v>
      </c>
      <c r="BK611" t="s">
        <v>92</v>
      </c>
      <c r="BL611" t="s">
        <v>2448</v>
      </c>
      <c r="BM611" t="s">
        <v>5166</v>
      </c>
      <c r="BN611">
        <v>2920734</v>
      </c>
      <c r="BO611" t="s">
        <v>261</v>
      </c>
      <c r="BP611" t="s">
        <v>74</v>
      </c>
      <c r="BQ611" t="s">
        <v>74</v>
      </c>
      <c r="BR611" t="s">
        <v>95</v>
      </c>
      <c r="BS611" t="s">
        <v>5167</v>
      </c>
      <c r="BT611" t="str">
        <f>HYPERLINK("https%3A%2F%2Fwww.webofscience.com%2Fwos%2Fwoscc%2Ffull-record%2FWOS:A1989T371800024","View Full Record in Web of Science")</f>
        <v>View Full Record in Web of Science</v>
      </c>
    </row>
    <row r="612" spans="1:72" x14ac:dyDescent="0.15">
      <c r="A612" t="s">
        <v>72</v>
      </c>
      <c r="B612" t="s">
        <v>5168</v>
      </c>
      <c r="C612" t="s">
        <v>74</v>
      </c>
      <c r="D612" t="s">
        <v>74</v>
      </c>
      <c r="E612" t="s">
        <v>74</v>
      </c>
      <c r="F612" t="s">
        <v>5168</v>
      </c>
      <c r="G612" t="s">
        <v>74</v>
      </c>
      <c r="H612" t="s">
        <v>74</v>
      </c>
      <c r="I612" t="s">
        <v>5169</v>
      </c>
      <c r="J612" t="s">
        <v>5159</v>
      </c>
      <c r="K612" t="s">
        <v>74</v>
      </c>
      <c r="L612" t="s">
        <v>74</v>
      </c>
      <c r="M612" t="s">
        <v>77</v>
      </c>
      <c r="N612" t="s">
        <v>78</v>
      </c>
      <c r="O612" t="s">
        <v>74</v>
      </c>
      <c r="P612" t="s">
        <v>74</v>
      </c>
      <c r="Q612" t="s">
        <v>74</v>
      </c>
      <c r="R612" t="s">
        <v>74</v>
      </c>
      <c r="S612" t="s">
        <v>74</v>
      </c>
      <c r="T612" t="s">
        <v>74</v>
      </c>
      <c r="U612" t="s">
        <v>74</v>
      </c>
      <c r="V612" t="s">
        <v>74</v>
      </c>
      <c r="W612" t="s">
        <v>5160</v>
      </c>
      <c r="X612" t="s">
        <v>5161</v>
      </c>
      <c r="Y612" t="s">
        <v>74</v>
      </c>
      <c r="Z612" t="s">
        <v>74</v>
      </c>
      <c r="AA612" t="s">
        <v>535</v>
      </c>
      <c r="AB612" t="s">
        <v>536</v>
      </c>
      <c r="AC612" t="s">
        <v>74</v>
      </c>
      <c r="AD612" t="s">
        <v>74</v>
      </c>
      <c r="AE612" t="s">
        <v>74</v>
      </c>
      <c r="AF612" t="s">
        <v>74</v>
      </c>
      <c r="AG612">
        <v>25</v>
      </c>
      <c r="AH612">
        <v>23</v>
      </c>
      <c r="AI612">
        <v>24</v>
      </c>
      <c r="AJ612">
        <v>0</v>
      </c>
      <c r="AK612">
        <v>0</v>
      </c>
      <c r="AL612" t="s">
        <v>523</v>
      </c>
      <c r="AM612" t="s">
        <v>460</v>
      </c>
      <c r="AN612" t="s">
        <v>524</v>
      </c>
      <c r="AO612" t="s">
        <v>5162</v>
      </c>
      <c r="AP612" t="s">
        <v>74</v>
      </c>
      <c r="AQ612" t="s">
        <v>74</v>
      </c>
      <c r="AR612" t="s">
        <v>5163</v>
      </c>
      <c r="AS612" t="s">
        <v>5164</v>
      </c>
      <c r="AT612" t="s">
        <v>350</v>
      </c>
      <c r="AU612">
        <v>1989</v>
      </c>
      <c r="AV612">
        <v>179</v>
      </c>
      <c r="AW612">
        <v>3</v>
      </c>
      <c r="AX612" t="s">
        <v>74</v>
      </c>
      <c r="AY612" t="s">
        <v>74</v>
      </c>
      <c r="AZ612" t="s">
        <v>74</v>
      </c>
      <c r="BA612" t="s">
        <v>74</v>
      </c>
      <c r="BB612">
        <v>707</v>
      </c>
      <c r="BC612">
        <v>713</v>
      </c>
      <c r="BD612" t="s">
        <v>74</v>
      </c>
      <c r="BE612" t="s">
        <v>5170</v>
      </c>
      <c r="BF612" t="str">
        <f>HYPERLINK("http://dx.doi.org/10.1111/j.1432-1033.1989.tb14604.x","http://dx.doi.org/10.1111/j.1432-1033.1989.tb14604.x")</f>
        <v>http://dx.doi.org/10.1111/j.1432-1033.1989.tb14604.x</v>
      </c>
      <c r="BG612" t="s">
        <v>74</v>
      </c>
      <c r="BH612" t="s">
        <v>74</v>
      </c>
      <c r="BI612">
        <v>7</v>
      </c>
      <c r="BJ612" t="s">
        <v>2448</v>
      </c>
      <c r="BK612" t="s">
        <v>92</v>
      </c>
      <c r="BL612" t="s">
        <v>2448</v>
      </c>
      <c r="BM612" t="s">
        <v>5166</v>
      </c>
      <c r="BN612">
        <v>2920735</v>
      </c>
      <c r="BO612" t="s">
        <v>74</v>
      </c>
      <c r="BP612" t="s">
        <v>74</v>
      </c>
      <c r="BQ612" t="s">
        <v>74</v>
      </c>
      <c r="BR612" t="s">
        <v>95</v>
      </c>
      <c r="BS612" t="s">
        <v>5171</v>
      </c>
      <c r="BT612" t="str">
        <f>HYPERLINK("https%3A%2F%2Fwww.webofscience.com%2Fwos%2Fwoscc%2Ffull-record%2FWOS:A1989T371800025","View Full Record in Web of Science")</f>
        <v>View Full Record in Web of Science</v>
      </c>
    </row>
    <row r="613" spans="1:72" x14ac:dyDescent="0.15">
      <c r="A613" t="s">
        <v>72</v>
      </c>
      <c r="B613" t="s">
        <v>2485</v>
      </c>
      <c r="C613" t="s">
        <v>74</v>
      </c>
      <c r="D613" t="s">
        <v>74</v>
      </c>
      <c r="E613" t="s">
        <v>74</v>
      </c>
      <c r="F613" t="s">
        <v>2485</v>
      </c>
      <c r="G613" t="s">
        <v>74</v>
      </c>
      <c r="H613" t="s">
        <v>74</v>
      </c>
      <c r="I613" t="s">
        <v>5172</v>
      </c>
      <c r="J613" t="s">
        <v>2453</v>
      </c>
      <c r="K613" t="s">
        <v>74</v>
      </c>
      <c r="L613" t="s">
        <v>74</v>
      </c>
      <c r="M613" t="s">
        <v>77</v>
      </c>
      <c r="N613" t="s">
        <v>110</v>
      </c>
      <c r="O613" t="s">
        <v>74</v>
      </c>
      <c r="P613" t="s">
        <v>74</v>
      </c>
      <c r="Q613" t="s">
        <v>74</v>
      </c>
      <c r="R613" t="s">
        <v>74</v>
      </c>
      <c r="S613" t="s">
        <v>74</v>
      </c>
      <c r="T613" t="s">
        <v>74</v>
      </c>
      <c r="U613" t="s">
        <v>74</v>
      </c>
      <c r="V613" t="s">
        <v>74</v>
      </c>
      <c r="W613" t="s">
        <v>74</v>
      </c>
      <c r="X613" t="s">
        <v>74</v>
      </c>
      <c r="Y613" t="s">
        <v>74</v>
      </c>
      <c r="Z613" t="s">
        <v>74</v>
      </c>
      <c r="AA613" t="s">
        <v>74</v>
      </c>
      <c r="AB613" t="s">
        <v>74</v>
      </c>
      <c r="AC613" t="s">
        <v>74</v>
      </c>
      <c r="AD613" t="s">
        <v>74</v>
      </c>
      <c r="AE613" t="s">
        <v>74</v>
      </c>
      <c r="AF613" t="s">
        <v>74</v>
      </c>
      <c r="AG613">
        <v>1</v>
      </c>
      <c r="AH613">
        <v>0</v>
      </c>
      <c r="AI613">
        <v>0</v>
      </c>
      <c r="AJ613">
        <v>0</v>
      </c>
      <c r="AK613">
        <v>0</v>
      </c>
      <c r="AL613" t="s">
        <v>2454</v>
      </c>
      <c r="AM613" t="s">
        <v>2455</v>
      </c>
      <c r="AN613" t="s">
        <v>2456</v>
      </c>
      <c r="AO613" t="s">
        <v>2457</v>
      </c>
      <c r="AP613" t="s">
        <v>74</v>
      </c>
      <c r="AQ613" t="s">
        <v>74</v>
      </c>
      <c r="AR613" t="s">
        <v>2458</v>
      </c>
      <c r="AS613" t="s">
        <v>2459</v>
      </c>
      <c r="AT613" t="s">
        <v>5173</v>
      </c>
      <c r="AU613">
        <v>1989</v>
      </c>
      <c r="AV613">
        <v>121</v>
      </c>
      <c r="AW613">
        <v>1651</v>
      </c>
      <c r="AX613" t="s">
        <v>74</v>
      </c>
      <c r="AY613" t="s">
        <v>74</v>
      </c>
      <c r="AZ613" t="s">
        <v>74</v>
      </c>
      <c r="BA613" t="s">
        <v>74</v>
      </c>
      <c r="BB613">
        <v>34</v>
      </c>
      <c r="BC613">
        <v>34</v>
      </c>
      <c r="BD613" t="s">
        <v>74</v>
      </c>
      <c r="BE613" t="s">
        <v>74</v>
      </c>
      <c r="BF613" t="s">
        <v>74</v>
      </c>
      <c r="BG613" t="s">
        <v>74</v>
      </c>
      <c r="BH613" t="s">
        <v>74</v>
      </c>
      <c r="BI613">
        <v>1</v>
      </c>
      <c r="BJ613" t="s">
        <v>366</v>
      </c>
      <c r="BK613" t="s">
        <v>92</v>
      </c>
      <c r="BL613" t="s">
        <v>367</v>
      </c>
      <c r="BM613" t="s">
        <v>5174</v>
      </c>
      <c r="BN613" t="s">
        <v>74</v>
      </c>
      <c r="BO613" t="s">
        <v>74</v>
      </c>
      <c r="BP613" t="s">
        <v>74</v>
      </c>
      <c r="BQ613" t="s">
        <v>74</v>
      </c>
      <c r="BR613" t="s">
        <v>95</v>
      </c>
      <c r="BS613" t="s">
        <v>5175</v>
      </c>
      <c r="BT613" t="str">
        <f>HYPERLINK("https%3A%2F%2Fwww.webofscience.com%2Fwos%2Fwoscc%2Ffull-record%2FWOS:A1989T182700015","View Full Record in Web of Science")</f>
        <v>View Full Record in Web of Science</v>
      </c>
    </row>
    <row r="614" spans="1:72" x14ac:dyDescent="0.15">
      <c r="A614" t="s">
        <v>72</v>
      </c>
      <c r="B614" t="s">
        <v>5176</v>
      </c>
      <c r="C614" t="s">
        <v>74</v>
      </c>
      <c r="D614" t="s">
        <v>74</v>
      </c>
      <c r="E614" t="s">
        <v>74</v>
      </c>
      <c r="F614" t="s">
        <v>5176</v>
      </c>
      <c r="G614" t="s">
        <v>74</v>
      </c>
      <c r="H614" t="s">
        <v>74</v>
      </c>
      <c r="I614" t="s">
        <v>5177</v>
      </c>
      <c r="J614" t="s">
        <v>357</v>
      </c>
      <c r="K614" t="s">
        <v>74</v>
      </c>
      <c r="L614" t="s">
        <v>74</v>
      </c>
      <c r="M614" t="s">
        <v>77</v>
      </c>
      <c r="N614" t="s">
        <v>110</v>
      </c>
      <c r="O614" t="s">
        <v>74</v>
      </c>
      <c r="P614" t="s">
        <v>74</v>
      </c>
      <c r="Q614" t="s">
        <v>74</v>
      </c>
      <c r="R614" t="s">
        <v>74</v>
      </c>
      <c r="S614" t="s">
        <v>74</v>
      </c>
      <c r="T614" t="s">
        <v>74</v>
      </c>
      <c r="U614" t="s">
        <v>74</v>
      </c>
      <c r="V614" t="s">
        <v>74</v>
      </c>
      <c r="W614" t="s">
        <v>74</v>
      </c>
      <c r="X614" t="s">
        <v>74</v>
      </c>
      <c r="Y614" t="s">
        <v>74</v>
      </c>
      <c r="Z614" t="s">
        <v>74</v>
      </c>
      <c r="AA614" t="s">
        <v>74</v>
      </c>
      <c r="AB614" t="s">
        <v>74</v>
      </c>
      <c r="AC614" t="s">
        <v>74</v>
      </c>
      <c r="AD614" t="s">
        <v>74</v>
      </c>
      <c r="AE614" t="s">
        <v>74</v>
      </c>
      <c r="AF614" t="s">
        <v>74</v>
      </c>
      <c r="AG614">
        <v>0</v>
      </c>
      <c r="AH614">
        <v>4</v>
      </c>
      <c r="AI614">
        <v>4</v>
      </c>
      <c r="AJ614">
        <v>0</v>
      </c>
      <c r="AK614">
        <v>1</v>
      </c>
      <c r="AL614" t="s">
        <v>360</v>
      </c>
      <c r="AM614" t="s">
        <v>361</v>
      </c>
      <c r="AN614" t="s">
        <v>2891</v>
      </c>
      <c r="AO614" t="s">
        <v>363</v>
      </c>
      <c r="AP614" t="s">
        <v>74</v>
      </c>
      <c r="AQ614" t="s">
        <v>74</v>
      </c>
      <c r="AR614" t="s">
        <v>357</v>
      </c>
      <c r="AS614" t="s">
        <v>364</v>
      </c>
      <c r="AT614" t="s">
        <v>5178</v>
      </c>
      <c r="AU614">
        <v>1989</v>
      </c>
      <c r="AV614">
        <v>337</v>
      </c>
      <c r="AW614">
        <v>6207</v>
      </c>
      <c r="AX614" t="s">
        <v>74</v>
      </c>
      <c r="AY614" t="s">
        <v>74</v>
      </c>
      <c r="AZ614" t="s">
        <v>74</v>
      </c>
      <c r="BA614" t="s">
        <v>74</v>
      </c>
      <c r="BB614">
        <v>495</v>
      </c>
      <c r="BC614">
        <v>495</v>
      </c>
      <c r="BD614" t="s">
        <v>74</v>
      </c>
      <c r="BE614" t="s">
        <v>5179</v>
      </c>
      <c r="BF614" t="str">
        <f>HYPERLINK("http://dx.doi.org/10.1038/337495a0","http://dx.doi.org/10.1038/337495a0")</f>
        <v>http://dx.doi.org/10.1038/337495a0</v>
      </c>
      <c r="BG614" t="s">
        <v>74</v>
      </c>
      <c r="BH614" t="s">
        <v>74</v>
      </c>
      <c r="BI614">
        <v>1</v>
      </c>
      <c r="BJ614" t="s">
        <v>366</v>
      </c>
      <c r="BK614" t="s">
        <v>92</v>
      </c>
      <c r="BL614" t="s">
        <v>367</v>
      </c>
      <c r="BM614" t="s">
        <v>5180</v>
      </c>
      <c r="BN614" t="s">
        <v>74</v>
      </c>
      <c r="BO614" t="s">
        <v>261</v>
      </c>
      <c r="BP614" t="s">
        <v>74</v>
      </c>
      <c r="BQ614" t="s">
        <v>74</v>
      </c>
      <c r="BR614" t="s">
        <v>95</v>
      </c>
      <c r="BS614" t="s">
        <v>5181</v>
      </c>
      <c r="BT614" t="str">
        <f>HYPERLINK("https%3A%2F%2Fwww.webofscience.com%2Fwos%2Fwoscc%2Ffull-record%2FWOS:A1989T173700013","View Full Record in Web of Science")</f>
        <v>View Full Record in Web of Science</v>
      </c>
    </row>
    <row r="615" spans="1:72" x14ac:dyDescent="0.15">
      <c r="A615" t="s">
        <v>72</v>
      </c>
      <c r="B615" t="s">
        <v>5182</v>
      </c>
      <c r="C615" t="s">
        <v>74</v>
      </c>
      <c r="D615" t="s">
        <v>74</v>
      </c>
      <c r="E615" t="s">
        <v>74</v>
      </c>
      <c r="F615" t="s">
        <v>5182</v>
      </c>
      <c r="G615" t="s">
        <v>74</v>
      </c>
      <c r="H615" t="s">
        <v>74</v>
      </c>
      <c r="I615" t="s">
        <v>5183</v>
      </c>
      <c r="J615" t="s">
        <v>357</v>
      </c>
      <c r="K615" t="s">
        <v>74</v>
      </c>
      <c r="L615" t="s">
        <v>74</v>
      </c>
      <c r="M615" t="s">
        <v>77</v>
      </c>
      <c r="N615" t="s">
        <v>78</v>
      </c>
      <c r="O615" t="s">
        <v>74</v>
      </c>
      <c r="P615" t="s">
        <v>74</v>
      </c>
      <c r="Q615" t="s">
        <v>74</v>
      </c>
      <c r="R615" t="s">
        <v>74</v>
      </c>
      <c r="S615" t="s">
        <v>74</v>
      </c>
      <c r="T615" t="s">
        <v>74</v>
      </c>
      <c r="U615" t="s">
        <v>74</v>
      </c>
      <c r="V615" t="s">
        <v>74</v>
      </c>
      <c r="W615" t="s">
        <v>5184</v>
      </c>
      <c r="X615" t="s">
        <v>5185</v>
      </c>
      <c r="Y615" t="s">
        <v>74</v>
      </c>
      <c r="Z615" t="s">
        <v>74</v>
      </c>
      <c r="AA615" t="s">
        <v>74</v>
      </c>
      <c r="AB615" t="s">
        <v>74</v>
      </c>
      <c r="AC615" t="s">
        <v>74</v>
      </c>
      <c r="AD615" t="s">
        <v>74</v>
      </c>
      <c r="AE615" t="s">
        <v>74</v>
      </c>
      <c r="AF615" t="s">
        <v>74</v>
      </c>
      <c r="AG615">
        <v>26</v>
      </c>
      <c r="AH615">
        <v>32</v>
      </c>
      <c r="AI615">
        <v>34</v>
      </c>
      <c r="AJ615">
        <v>2</v>
      </c>
      <c r="AK615">
        <v>8</v>
      </c>
      <c r="AL615" t="s">
        <v>360</v>
      </c>
      <c r="AM615" t="s">
        <v>361</v>
      </c>
      <c r="AN615" t="s">
        <v>2891</v>
      </c>
      <c r="AO615" t="s">
        <v>363</v>
      </c>
      <c r="AP615" t="s">
        <v>74</v>
      </c>
      <c r="AQ615" t="s">
        <v>74</v>
      </c>
      <c r="AR615" t="s">
        <v>357</v>
      </c>
      <c r="AS615" t="s">
        <v>364</v>
      </c>
      <c r="AT615" t="s">
        <v>5178</v>
      </c>
      <c r="AU615">
        <v>1989</v>
      </c>
      <c r="AV615">
        <v>337</v>
      </c>
      <c r="AW615">
        <v>6207</v>
      </c>
      <c r="AX615" t="s">
        <v>74</v>
      </c>
      <c r="AY615" t="s">
        <v>74</v>
      </c>
      <c r="AZ615" t="s">
        <v>74</v>
      </c>
      <c r="BA615" t="s">
        <v>74</v>
      </c>
      <c r="BB615">
        <v>544</v>
      </c>
      <c r="BC615">
        <v>546</v>
      </c>
      <c r="BD615" t="s">
        <v>74</v>
      </c>
      <c r="BE615" t="s">
        <v>5186</v>
      </c>
      <c r="BF615" t="str">
        <f>HYPERLINK("http://dx.doi.org/10.1038/337544a0","http://dx.doi.org/10.1038/337544a0")</f>
        <v>http://dx.doi.org/10.1038/337544a0</v>
      </c>
      <c r="BG615" t="s">
        <v>74</v>
      </c>
      <c r="BH615" t="s">
        <v>74</v>
      </c>
      <c r="BI615">
        <v>3</v>
      </c>
      <c r="BJ615" t="s">
        <v>366</v>
      </c>
      <c r="BK615" t="s">
        <v>92</v>
      </c>
      <c r="BL615" t="s">
        <v>367</v>
      </c>
      <c r="BM615" t="s">
        <v>5180</v>
      </c>
      <c r="BN615" t="s">
        <v>74</v>
      </c>
      <c r="BO615" t="s">
        <v>74</v>
      </c>
      <c r="BP615" t="s">
        <v>74</v>
      </c>
      <c r="BQ615" t="s">
        <v>74</v>
      </c>
      <c r="BR615" t="s">
        <v>95</v>
      </c>
      <c r="BS615" t="s">
        <v>5187</v>
      </c>
      <c r="BT615" t="str">
        <f>HYPERLINK("https%3A%2F%2Fwww.webofscience.com%2Fwos%2Fwoscc%2Ffull-record%2FWOS:A1989T173700061","View Full Record in Web of Science")</f>
        <v>View Full Record in Web of Science</v>
      </c>
    </row>
    <row r="616" spans="1:72" x14ac:dyDescent="0.15">
      <c r="A616" t="s">
        <v>72</v>
      </c>
      <c r="B616" t="s">
        <v>3583</v>
      </c>
      <c r="C616" t="s">
        <v>74</v>
      </c>
      <c r="D616" t="s">
        <v>74</v>
      </c>
      <c r="E616" t="s">
        <v>74</v>
      </c>
      <c r="F616" t="s">
        <v>3583</v>
      </c>
      <c r="G616" t="s">
        <v>74</v>
      </c>
      <c r="H616" t="s">
        <v>74</v>
      </c>
      <c r="I616" t="s">
        <v>5188</v>
      </c>
      <c r="J616" t="s">
        <v>357</v>
      </c>
      <c r="K616" t="s">
        <v>74</v>
      </c>
      <c r="L616" t="s">
        <v>74</v>
      </c>
      <c r="M616" t="s">
        <v>77</v>
      </c>
      <c r="N616" t="s">
        <v>110</v>
      </c>
      <c r="O616" t="s">
        <v>74</v>
      </c>
      <c r="P616" t="s">
        <v>74</v>
      </c>
      <c r="Q616" t="s">
        <v>74</v>
      </c>
      <c r="R616" t="s">
        <v>74</v>
      </c>
      <c r="S616" t="s">
        <v>74</v>
      </c>
      <c r="T616" t="s">
        <v>74</v>
      </c>
      <c r="U616" t="s">
        <v>74</v>
      </c>
      <c r="V616" t="s">
        <v>74</v>
      </c>
      <c r="W616" t="s">
        <v>74</v>
      </c>
      <c r="X616" t="s">
        <v>74</v>
      </c>
      <c r="Y616" t="s">
        <v>74</v>
      </c>
      <c r="Z616" t="s">
        <v>74</v>
      </c>
      <c r="AA616" t="s">
        <v>74</v>
      </c>
      <c r="AB616" t="s">
        <v>74</v>
      </c>
      <c r="AC616" t="s">
        <v>74</v>
      </c>
      <c r="AD616" t="s">
        <v>74</v>
      </c>
      <c r="AE616" t="s">
        <v>74</v>
      </c>
      <c r="AF616" t="s">
        <v>74</v>
      </c>
      <c r="AG616">
        <v>0</v>
      </c>
      <c r="AH616">
        <v>0</v>
      </c>
      <c r="AI616">
        <v>0</v>
      </c>
      <c r="AJ616">
        <v>0</v>
      </c>
      <c r="AK616">
        <v>0</v>
      </c>
      <c r="AL616" t="s">
        <v>360</v>
      </c>
      <c r="AM616" t="s">
        <v>361</v>
      </c>
      <c r="AN616" t="s">
        <v>2891</v>
      </c>
      <c r="AO616" t="s">
        <v>363</v>
      </c>
      <c r="AP616" t="s">
        <v>74</v>
      </c>
      <c r="AQ616" t="s">
        <v>74</v>
      </c>
      <c r="AR616" t="s">
        <v>357</v>
      </c>
      <c r="AS616" t="s">
        <v>364</v>
      </c>
      <c r="AT616" t="s">
        <v>5189</v>
      </c>
      <c r="AU616">
        <v>1989</v>
      </c>
      <c r="AV616">
        <v>337</v>
      </c>
      <c r="AW616">
        <v>6206</v>
      </c>
      <c r="AX616" t="s">
        <v>74</v>
      </c>
      <c r="AY616" t="s">
        <v>74</v>
      </c>
      <c r="AZ616" t="s">
        <v>74</v>
      </c>
      <c r="BA616" t="s">
        <v>74</v>
      </c>
      <c r="BB616">
        <v>399</v>
      </c>
      <c r="BC616">
        <v>399</v>
      </c>
      <c r="BD616" t="s">
        <v>74</v>
      </c>
      <c r="BE616" t="s">
        <v>5190</v>
      </c>
      <c r="BF616" t="str">
        <f>HYPERLINK("http://dx.doi.org/10.1038/337399c0","http://dx.doi.org/10.1038/337399c0")</f>
        <v>http://dx.doi.org/10.1038/337399c0</v>
      </c>
      <c r="BG616" t="s">
        <v>74</v>
      </c>
      <c r="BH616" t="s">
        <v>74</v>
      </c>
      <c r="BI616">
        <v>1</v>
      </c>
      <c r="BJ616" t="s">
        <v>366</v>
      </c>
      <c r="BK616" t="s">
        <v>92</v>
      </c>
      <c r="BL616" t="s">
        <v>367</v>
      </c>
      <c r="BM616" t="s">
        <v>5191</v>
      </c>
      <c r="BN616" t="s">
        <v>74</v>
      </c>
      <c r="BO616" t="s">
        <v>261</v>
      </c>
      <c r="BP616" t="s">
        <v>74</v>
      </c>
      <c r="BQ616" t="s">
        <v>74</v>
      </c>
      <c r="BR616" t="s">
        <v>95</v>
      </c>
      <c r="BS616" t="s">
        <v>5192</v>
      </c>
      <c r="BT616" t="str">
        <f>HYPERLINK("https%3A%2F%2Fwww.webofscience.com%2Fwos%2Fwoscc%2Ffull-record%2FWOS:A1989T072000014","View Full Record in Web of Science")</f>
        <v>View Full Record in Web of Science</v>
      </c>
    </row>
    <row r="617" spans="1:72" x14ac:dyDescent="0.15">
      <c r="A617" t="s">
        <v>72</v>
      </c>
      <c r="B617" t="s">
        <v>5193</v>
      </c>
      <c r="C617" t="s">
        <v>74</v>
      </c>
      <c r="D617" t="s">
        <v>74</v>
      </c>
      <c r="E617" t="s">
        <v>74</v>
      </c>
      <c r="F617" t="s">
        <v>5193</v>
      </c>
      <c r="G617" t="s">
        <v>74</v>
      </c>
      <c r="H617" t="s">
        <v>74</v>
      </c>
      <c r="I617" t="s">
        <v>5194</v>
      </c>
      <c r="J617" t="s">
        <v>357</v>
      </c>
      <c r="K617" t="s">
        <v>74</v>
      </c>
      <c r="L617" t="s">
        <v>74</v>
      </c>
      <c r="M617" t="s">
        <v>77</v>
      </c>
      <c r="N617" t="s">
        <v>1643</v>
      </c>
      <c r="O617" t="s">
        <v>74</v>
      </c>
      <c r="P617" t="s">
        <v>74</v>
      </c>
      <c r="Q617" t="s">
        <v>74</v>
      </c>
      <c r="R617" t="s">
        <v>74</v>
      </c>
      <c r="S617" t="s">
        <v>74</v>
      </c>
      <c r="T617" t="s">
        <v>74</v>
      </c>
      <c r="U617" t="s">
        <v>74</v>
      </c>
      <c r="V617" t="s">
        <v>74</v>
      </c>
      <c r="W617" t="s">
        <v>74</v>
      </c>
      <c r="X617" t="s">
        <v>74</v>
      </c>
      <c r="Y617" t="s">
        <v>5195</v>
      </c>
      <c r="Z617" t="s">
        <v>74</v>
      </c>
      <c r="AA617" t="s">
        <v>74</v>
      </c>
      <c r="AB617" t="s">
        <v>74</v>
      </c>
      <c r="AC617" t="s">
        <v>74</v>
      </c>
      <c r="AD617" t="s">
        <v>74</v>
      </c>
      <c r="AE617" t="s">
        <v>74</v>
      </c>
      <c r="AF617" t="s">
        <v>74</v>
      </c>
      <c r="AG617">
        <v>1</v>
      </c>
      <c r="AH617">
        <v>0</v>
      </c>
      <c r="AI617">
        <v>0</v>
      </c>
      <c r="AJ617">
        <v>0</v>
      </c>
      <c r="AK617">
        <v>1</v>
      </c>
      <c r="AL617" t="s">
        <v>360</v>
      </c>
      <c r="AM617" t="s">
        <v>361</v>
      </c>
      <c r="AN617" t="s">
        <v>2891</v>
      </c>
      <c r="AO617" t="s">
        <v>363</v>
      </c>
      <c r="AP617" t="s">
        <v>74</v>
      </c>
      <c r="AQ617" t="s">
        <v>74</v>
      </c>
      <c r="AR617" t="s">
        <v>357</v>
      </c>
      <c r="AS617" t="s">
        <v>364</v>
      </c>
      <c r="AT617" t="s">
        <v>5189</v>
      </c>
      <c r="AU617">
        <v>1989</v>
      </c>
      <c r="AV617">
        <v>337</v>
      </c>
      <c r="AW617">
        <v>6206</v>
      </c>
      <c r="AX617" t="s">
        <v>74</v>
      </c>
      <c r="AY617" t="s">
        <v>74</v>
      </c>
      <c r="AZ617" t="s">
        <v>74</v>
      </c>
      <c r="BA617" t="s">
        <v>74</v>
      </c>
      <c r="BB617">
        <v>402</v>
      </c>
      <c r="BC617">
        <v>402</v>
      </c>
      <c r="BD617" t="s">
        <v>74</v>
      </c>
      <c r="BE617" t="s">
        <v>5196</v>
      </c>
      <c r="BF617" t="str">
        <f>HYPERLINK("http://dx.doi.org/10.1038/337402b0","http://dx.doi.org/10.1038/337402b0")</f>
        <v>http://dx.doi.org/10.1038/337402b0</v>
      </c>
      <c r="BG617" t="s">
        <v>74</v>
      </c>
      <c r="BH617" t="s">
        <v>74</v>
      </c>
      <c r="BI617">
        <v>1</v>
      </c>
      <c r="BJ617" t="s">
        <v>366</v>
      </c>
      <c r="BK617" t="s">
        <v>92</v>
      </c>
      <c r="BL617" t="s">
        <v>367</v>
      </c>
      <c r="BM617" t="s">
        <v>5191</v>
      </c>
      <c r="BN617" t="s">
        <v>74</v>
      </c>
      <c r="BO617" t="s">
        <v>261</v>
      </c>
      <c r="BP617" t="s">
        <v>74</v>
      </c>
      <c r="BQ617" t="s">
        <v>74</v>
      </c>
      <c r="BR617" t="s">
        <v>95</v>
      </c>
      <c r="BS617" t="s">
        <v>5197</v>
      </c>
      <c r="BT617" t="str">
        <f>HYPERLINK("https%3A%2F%2Fwww.webofscience.com%2Fwos%2Fwoscc%2Ffull-record%2FWOS:A1989T072000021","View Full Record in Web of Science")</f>
        <v>View Full Record in Web of Science</v>
      </c>
    </row>
    <row r="618" spans="1:72" x14ac:dyDescent="0.15">
      <c r="A618" t="s">
        <v>72</v>
      </c>
      <c r="B618" t="s">
        <v>5198</v>
      </c>
      <c r="C618" t="s">
        <v>74</v>
      </c>
      <c r="D618" t="s">
        <v>74</v>
      </c>
      <c r="E618" t="s">
        <v>74</v>
      </c>
      <c r="F618" t="s">
        <v>5198</v>
      </c>
      <c r="G618" t="s">
        <v>74</v>
      </c>
      <c r="H618" t="s">
        <v>74</v>
      </c>
      <c r="I618" t="s">
        <v>5199</v>
      </c>
      <c r="J618" t="s">
        <v>357</v>
      </c>
      <c r="K618" t="s">
        <v>74</v>
      </c>
      <c r="L618" t="s">
        <v>74</v>
      </c>
      <c r="M618" t="s">
        <v>77</v>
      </c>
      <c r="N618" t="s">
        <v>78</v>
      </c>
      <c r="O618" t="s">
        <v>74</v>
      </c>
      <c r="P618" t="s">
        <v>74</v>
      </c>
      <c r="Q618" t="s">
        <v>74</v>
      </c>
      <c r="R618" t="s">
        <v>74</v>
      </c>
      <c r="S618" t="s">
        <v>74</v>
      </c>
      <c r="T618" t="s">
        <v>74</v>
      </c>
      <c r="U618" t="s">
        <v>74</v>
      </c>
      <c r="V618" t="s">
        <v>74</v>
      </c>
      <c r="W618" t="s">
        <v>74</v>
      </c>
      <c r="X618" t="s">
        <v>74</v>
      </c>
      <c r="Y618" t="s">
        <v>2621</v>
      </c>
      <c r="Z618" t="s">
        <v>74</v>
      </c>
      <c r="AA618" t="s">
        <v>74</v>
      </c>
      <c r="AB618" t="s">
        <v>74</v>
      </c>
      <c r="AC618" t="s">
        <v>74</v>
      </c>
      <c r="AD618" t="s">
        <v>74</v>
      </c>
      <c r="AE618" t="s">
        <v>74</v>
      </c>
      <c r="AF618" t="s">
        <v>74</v>
      </c>
      <c r="AG618">
        <v>10</v>
      </c>
      <c r="AH618">
        <v>18</v>
      </c>
      <c r="AI618">
        <v>18</v>
      </c>
      <c r="AJ618">
        <v>0</v>
      </c>
      <c r="AK618">
        <v>1</v>
      </c>
      <c r="AL618" t="s">
        <v>360</v>
      </c>
      <c r="AM618" t="s">
        <v>361</v>
      </c>
      <c r="AN618" t="s">
        <v>2891</v>
      </c>
      <c r="AO618" t="s">
        <v>363</v>
      </c>
      <c r="AP618" t="s">
        <v>74</v>
      </c>
      <c r="AQ618" t="s">
        <v>74</v>
      </c>
      <c r="AR618" t="s">
        <v>357</v>
      </c>
      <c r="AS618" t="s">
        <v>364</v>
      </c>
      <c r="AT618" t="s">
        <v>5189</v>
      </c>
      <c r="AU618">
        <v>1989</v>
      </c>
      <c r="AV618">
        <v>337</v>
      </c>
      <c r="AW618">
        <v>6206</v>
      </c>
      <c r="AX618" t="s">
        <v>74</v>
      </c>
      <c r="AY618" t="s">
        <v>74</v>
      </c>
      <c r="AZ618" t="s">
        <v>74</v>
      </c>
      <c r="BA618" t="s">
        <v>74</v>
      </c>
      <c r="BB618">
        <v>447</v>
      </c>
      <c r="BC618">
        <v>449</v>
      </c>
      <c r="BD618" t="s">
        <v>74</v>
      </c>
      <c r="BE618" t="s">
        <v>5200</v>
      </c>
      <c r="BF618" t="str">
        <f>HYPERLINK("http://dx.doi.org/10.1038/337447a0","http://dx.doi.org/10.1038/337447a0")</f>
        <v>http://dx.doi.org/10.1038/337447a0</v>
      </c>
      <c r="BG618" t="s">
        <v>74</v>
      </c>
      <c r="BH618" t="s">
        <v>74</v>
      </c>
      <c r="BI618">
        <v>3</v>
      </c>
      <c r="BJ618" t="s">
        <v>366</v>
      </c>
      <c r="BK618" t="s">
        <v>92</v>
      </c>
      <c r="BL618" t="s">
        <v>367</v>
      </c>
      <c r="BM618" t="s">
        <v>5191</v>
      </c>
      <c r="BN618" t="s">
        <v>74</v>
      </c>
      <c r="BO618" t="s">
        <v>74</v>
      </c>
      <c r="BP618" t="s">
        <v>74</v>
      </c>
      <c r="BQ618" t="s">
        <v>74</v>
      </c>
      <c r="BR618" t="s">
        <v>95</v>
      </c>
      <c r="BS618" t="s">
        <v>5201</v>
      </c>
      <c r="BT618" t="str">
        <f>HYPERLINK("https%3A%2F%2Fwww.webofscience.com%2Fwos%2Fwoscc%2Ffull-record%2FWOS:A1989T072000061","View Full Record in Web of Science")</f>
        <v>View Full Record in Web of Science</v>
      </c>
    </row>
    <row r="619" spans="1:72" x14ac:dyDescent="0.15">
      <c r="A619" t="s">
        <v>72</v>
      </c>
      <c r="B619" t="s">
        <v>5202</v>
      </c>
      <c r="C619" t="s">
        <v>74</v>
      </c>
      <c r="D619" t="s">
        <v>74</v>
      </c>
      <c r="E619" t="s">
        <v>74</v>
      </c>
      <c r="F619" t="s">
        <v>5202</v>
      </c>
      <c r="G619" t="s">
        <v>74</v>
      </c>
      <c r="H619" t="s">
        <v>74</v>
      </c>
      <c r="I619" t="s">
        <v>5203</v>
      </c>
      <c r="J619" t="s">
        <v>5204</v>
      </c>
      <c r="K619" t="s">
        <v>74</v>
      </c>
      <c r="L619" t="s">
        <v>74</v>
      </c>
      <c r="M619" t="s">
        <v>77</v>
      </c>
      <c r="N619" t="s">
        <v>78</v>
      </c>
      <c r="O619" t="s">
        <v>74</v>
      </c>
      <c r="P619" t="s">
        <v>74</v>
      </c>
      <c r="Q619" t="s">
        <v>74</v>
      </c>
      <c r="R619" t="s">
        <v>74</v>
      </c>
      <c r="S619" t="s">
        <v>74</v>
      </c>
      <c r="T619" t="s">
        <v>74</v>
      </c>
      <c r="U619" t="s">
        <v>74</v>
      </c>
      <c r="V619" t="s">
        <v>74</v>
      </c>
      <c r="W619" t="s">
        <v>5205</v>
      </c>
      <c r="X619" t="s">
        <v>5206</v>
      </c>
      <c r="Y619" t="s">
        <v>74</v>
      </c>
      <c r="Z619" t="s">
        <v>74</v>
      </c>
      <c r="AA619" t="s">
        <v>74</v>
      </c>
      <c r="AB619" t="s">
        <v>74</v>
      </c>
      <c r="AC619" t="s">
        <v>74</v>
      </c>
      <c r="AD619" t="s">
        <v>74</v>
      </c>
      <c r="AE619" t="s">
        <v>74</v>
      </c>
      <c r="AF619" t="s">
        <v>74</v>
      </c>
      <c r="AG619">
        <v>35</v>
      </c>
      <c r="AH619">
        <v>24</v>
      </c>
      <c r="AI619">
        <v>24</v>
      </c>
      <c r="AJ619">
        <v>0</v>
      </c>
      <c r="AK619">
        <v>1</v>
      </c>
      <c r="AL619" t="s">
        <v>5207</v>
      </c>
      <c r="AM619" t="s">
        <v>5208</v>
      </c>
      <c r="AN619" t="s">
        <v>5209</v>
      </c>
      <c r="AO619" t="s">
        <v>5210</v>
      </c>
      <c r="AP619" t="s">
        <v>74</v>
      </c>
      <c r="AQ619" t="s">
        <v>74</v>
      </c>
      <c r="AR619" t="s">
        <v>5211</v>
      </c>
      <c r="AS619" t="s">
        <v>5212</v>
      </c>
      <c r="AT619" t="s">
        <v>388</v>
      </c>
      <c r="AU619">
        <v>1989</v>
      </c>
      <c r="AV619">
        <v>129</v>
      </c>
      <c r="AW619">
        <v>2</v>
      </c>
      <c r="AX619" t="s">
        <v>74</v>
      </c>
      <c r="AY619" t="s">
        <v>74</v>
      </c>
      <c r="AZ619" t="s">
        <v>74</v>
      </c>
      <c r="BA619" t="s">
        <v>74</v>
      </c>
      <c r="BB619">
        <v>319</v>
      </c>
      <c r="BC619">
        <v>340</v>
      </c>
      <c r="BD619" t="s">
        <v>74</v>
      </c>
      <c r="BE619" t="s">
        <v>5213</v>
      </c>
      <c r="BF619" t="str">
        <f>HYPERLINK("http://dx.doi.org/10.1093/oxfordjournals.aje.a115136","http://dx.doi.org/10.1093/oxfordjournals.aje.a115136")</f>
        <v>http://dx.doi.org/10.1093/oxfordjournals.aje.a115136</v>
      </c>
      <c r="BG619" t="s">
        <v>74</v>
      </c>
      <c r="BH619" t="s">
        <v>74</v>
      </c>
      <c r="BI619">
        <v>22</v>
      </c>
      <c r="BJ619" t="s">
        <v>5214</v>
      </c>
      <c r="BK619" t="s">
        <v>92</v>
      </c>
      <c r="BL619" t="s">
        <v>5214</v>
      </c>
      <c r="BM619" t="s">
        <v>5215</v>
      </c>
      <c r="BN619">
        <v>2536217</v>
      </c>
      <c r="BO619" t="s">
        <v>74</v>
      </c>
      <c r="BP619" t="s">
        <v>74</v>
      </c>
      <c r="BQ619" t="s">
        <v>74</v>
      </c>
      <c r="BR619" t="s">
        <v>95</v>
      </c>
      <c r="BS619" t="s">
        <v>5216</v>
      </c>
      <c r="BT619" t="str">
        <f>HYPERLINK("https%3A%2F%2Fwww.webofscience.com%2Fwos%2Fwoscc%2Ffull-record%2FWOS:A1989R953500008","View Full Record in Web of Science")</f>
        <v>View Full Record in Web of Science</v>
      </c>
    </row>
    <row r="620" spans="1:72" x14ac:dyDescent="0.15">
      <c r="A620" t="s">
        <v>72</v>
      </c>
      <c r="B620" t="s">
        <v>5217</v>
      </c>
      <c r="C620" t="s">
        <v>74</v>
      </c>
      <c r="D620" t="s">
        <v>74</v>
      </c>
      <c r="E620" t="s">
        <v>74</v>
      </c>
      <c r="F620" t="s">
        <v>5217</v>
      </c>
      <c r="G620" t="s">
        <v>74</v>
      </c>
      <c r="H620" t="s">
        <v>74</v>
      </c>
      <c r="I620" t="s">
        <v>5218</v>
      </c>
      <c r="J620" t="s">
        <v>396</v>
      </c>
      <c r="K620" t="s">
        <v>74</v>
      </c>
      <c r="L620" t="s">
        <v>74</v>
      </c>
      <c r="M620" t="s">
        <v>77</v>
      </c>
      <c r="N620" t="s">
        <v>689</v>
      </c>
      <c r="O620" t="s">
        <v>74</v>
      </c>
      <c r="P620" t="s">
        <v>74</v>
      </c>
      <c r="Q620" t="s">
        <v>74</v>
      </c>
      <c r="R620" t="s">
        <v>74</v>
      </c>
      <c r="S620" t="s">
        <v>74</v>
      </c>
      <c r="T620" t="s">
        <v>74</v>
      </c>
      <c r="U620" t="s">
        <v>74</v>
      </c>
      <c r="V620" t="s">
        <v>74</v>
      </c>
      <c r="W620" t="s">
        <v>1607</v>
      </c>
      <c r="X620" t="s">
        <v>1514</v>
      </c>
      <c r="Y620" t="s">
        <v>5219</v>
      </c>
      <c r="Z620" t="s">
        <v>74</v>
      </c>
      <c r="AA620" t="s">
        <v>74</v>
      </c>
      <c r="AB620" t="s">
        <v>74</v>
      </c>
      <c r="AC620" t="s">
        <v>74</v>
      </c>
      <c r="AD620" t="s">
        <v>74</v>
      </c>
      <c r="AE620" t="s">
        <v>74</v>
      </c>
      <c r="AF620" t="s">
        <v>74</v>
      </c>
      <c r="AG620">
        <v>164</v>
      </c>
      <c r="AH620">
        <v>310</v>
      </c>
      <c r="AI620">
        <v>328</v>
      </c>
      <c r="AJ620">
        <v>0</v>
      </c>
      <c r="AK620">
        <v>36</v>
      </c>
      <c r="AL620" t="s">
        <v>267</v>
      </c>
      <c r="AM620" t="s">
        <v>268</v>
      </c>
      <c r="AN620" t="s">
        <v>269</v>
      </c>
      <c r="AO620" t="s">
        <v>398</v>
      </c>
      <c r="AP620" t="s">
        <v>74</v>
      </c>
      <c r="AQ620" t="s">
        <v>74</v>
      </c>
      <c r="AR620" t="s">
        <v>399</v>
      </c>
      <c r="AS620" t="s">
        <v>400</v>
      </c>
      <c r="AT620" t="s">
        <v>388</v>
      </c>
      <c r="AU620">
        <v>1989</v>
      </c>
      <c r="AV620">
        <v>16</v>
      </c>
      <c r="AW620">
        <v>2</v>
      </c>
      <c r="AX620" t="s">
        <v>74</v>
      </c>
      <c r="AY620" t="s">
        <v>74</v>
      </c>
      <c r="AZ620" t="s">
        <v>74</v>
      </c>
      <c r="BA620" t="s">
        <v>74</v>
      </c>
      <c r="BB620">
        <v>107</v>
      </c>
      <c r="BC620">
        <v>144</v>
      </c>
      <c r="BD620" t="s">
        <v>74</v>
      </c>
      <c r="BE620" t="s">
        <v>5220</v>
      </c>
      <c r="BF620" t="str">
        <f>HYPERLINK("http://dx.doi.org/10.1016/0165-232X(89)90014-1","http://dx.doi.org/10.1016/0165-232X(89)90014-1")</f>
        <v>http://dx.doi.org/10.1016/0165-232X(89)90014-1</v>
      </c>
      <c r="BG620" t="s">
        <v>74</v>
      </c>
      <c r="BH620" t="s">
        <v>74</v>
      </c>
      <c r="BI620">
        <v>38</v>
      </c>
      <c r="BJ620" t="s">
        <v>402</v>
      </c>
      <c r="BK620" t="s">
        <v>92</v>
      </c>
      <c r="BL620" t="s">
        <v>403</v>
      </c>
      <c r="BM620" t="s">
        <v>5221</v>
      </c>
      <c r="BN620" t="s">
        <v>74</v>
      </c>
      <c r="BO620" t="s">
        <v>74</v>
      </c>
      <c r="BP620" t="s">
        <v>74</v>
      </c>
      <c r="BQ620" t="s">
        <v>74</v>
      </c>
      <c r="BR620" t="s">
        <v>95</v>
      </c>
      <c r="BS620" t="s">
        <v>5222</v>
      </c>
      <c r="BT620" t="str">
        <f>HYPERLINK("https%3A%2F%2Fwww.webofscience.com%2Fwos%2Fwoscc%2Ffull-record%2FWOS:A1989T609100001","View Full Record in Web of Science")</f>
        <v>View Full Record in Web of Science</v>
      </c>
    </row>
    <row r="621" spans="1:72" x14ac:dyDescent="0.15">
      <c r="A621" t="s">
        <v>72</v>
      </c>
      <c r="B621" t="s">
        <v>5223</v>
      </c>
      <c r="C621" t="s">
        <v>74</v>
      </c>
      <c r="D621" t="s">
        <v>74</v>
      </c>
      <c r="E621" t="s">
        <v>74</v>
      </c>
      <c r="F621" t="s">
        <v>5223</v>
      </c>
      <c r="G621" t="s">
        <v>74</v>
      </c>
      <c r="H621" t="s">
        <v>74</v>
      </c>
      <c r="I621" t="s">
        <v>5224</v>
      </c>
      <c r="J621" t="s">
        <v>5225</v>
      </c>
      <c r="K621" t="s">
        <v>74</v>
      </c>
      <c r="L621" t="s">
        <v>74</v>
      </c>
      <c r="M621" t="s">
        <v>77</v>
      </c>
      <c r="N621" t="s">
        <v>78</v>
      </c>
      <c r="O621" t="s">
        <v>74</v>
      </c>
      <c r="P621" t="s">
        <v>74</v>
      </c>
      <c r="Q621" t="s">
        <v>74</v>
      </c>
      <c r="R621" t="s">
        <v>74</v>
      </c>
      <c r="S621" t="s">
        <v>74</v>
      </c>
      <c r="T621" t="s">
        <v>74</v>
      </c>
      <c r="U621" t="s">
        <v>74</v>
      </c>
      <c r="V621" t="s">
        <v>74</v>
      </c>
      <c r="W621" t="s">
        <v>74</v>
      </c>
      <c r="X621" t="s">
        <v>74</v>
      </c>
      <c r="Y621" t="s">
        <v>5226</v>
      </c>
      <c r="Z621" t="s">
        <v>74</v>
      </c>
      <c r="AA621" t="s">
        <v>74</v>
      </c>
      <c r="AB621" t="s">
        <v>74</v>
      </c>
      <c r="AC621" t="s">
        <v>74</v>
      </c>
      <c r="AD621" t="s">
        <v>74</v>
      </c>
      <c r="AE621" t="s">
        <v>74</v>
      </c>
      <c r="AF621" t="s">
        <v>74</v>
      </c>
      <c r="AG621">
        <v>11</v>
      </c>
      <c r="AH621">
        <v>3</v>
      </c>
      <c r="AI621">
        <v>3</v>
      </c>
      <c r="AJ621">
        <v>0</v>
      </c>
      <c r="AK621">
        <v>3</v>
      </c>
      <c r="AL621" t="s">
        <v>475</v>
      </c>
      <c r="AM621" t="s">
        <v>460</v>
      </c>
      <c r="AN621" t="s">
        <v>476</v>
      </c>
      <c r="AO621" t="s">
        <v>5227</v>
      </c>
      <c r="AP621" t="s">
        <v>74</v>
      </c>
      <c r="AQ621" t="s">
        <v>74</v>
      </c>
      <c r="AR621" t="s">
        <v>5228</v>
      </c>
      <c r="AS621" t="s">
        <v>5229</v>
      </c>
      <c r="AT621" t="s">
        <v>388</v>
      </c>
      <c r="AU621">
        <v>1989</v>
      </c>
      <c r="AV621">
        <v>102</v>
      </c>
      <c r="AW621">
        <v>1</v>
      </c>
      <c r="AX621" t="s">
        <v>74</v>
      </c>
      <c r="AY621" t="s">
        <v>74</v>
      </c>
      <c r="AZ621" t="s">
        <v>74</v>
      </c>
      <c r="BA621" t="s">
        <v>74</v>
      </c>
      <c r="BB621">
        <v>105</v>
      </c>
      <c r="BC621">
        <v>112</v>
      </c>
      <c r="BD621" t="s">
        <v>74</v>
      </c>
      <c r="BE621" t="s">
        <v>5230</v>
      </c>
      <c r="BF621" t="str">
        <f>HYPERLINK("http://dx.doi.org/10.1017/S0950268800029733","http://dx.doi.org/10.1017/S0950268800029733")</f>
        <v>http://dx.doi.org/10.1017/S0950268800029733</v>
      </c>
      <c r="BG621" t="s">
        <v>74</v>
      </c>
      <c r="BH621" t="s">
        <v>74</v>
      </c>
      <c r="BI621">
        <v>8</v>
      </c>
      <c r="BJ621" t="s">
        <v>5231</v>
      </c>
      <c r="BK621" t="s">
        <v>92</v>
      </c>
      <c r="BL621" t="s">
        <v>5231</v>
      </c>
      <c r="BM621" t="s">
        <v>5232</v>
      </c>
      <c r="BN621">
        <v>2645151</v>
      </c>
      <c r="BO621" t="s">
        <v>5233</v>
      </c>
      <c r="BP621" t="s">
        <v>74</v>
      </c>
      <c r="BQ621" t="s">
        <v>74</v>
      </c>
      <c r="BR621" t="s">
        <v>95</v>
      </c>
      <c r="BS621" t="s">
        <v>5234</v>
      </c>
      <c r="BT621" t="str">
        <f>HYPERLINK("https%3A%2F%2Fwww.webofscience.com%2Fwos%2Fwoscc%2Ffull-record%2FWOS:A1989T370800012","View Full Record in Web of Science")</f>
        <v>View Full Record in Web of Science</v>
      </c>
    </row>
    <row r="622" spans="1:72" x14ac:dyDescent="0.15">
      <c r="A622" t="s">
        <v>72</v>
      </c>
      <c r="B622" t="s">
        <v>5235</v>
      </c>
      <c r="C622" t="s">
        <v>74</v>
      </c>
      <c r="D622" t="s">
        <v>74</v>
      </c>
      <c r="E622" t="s">
        <v>74</v>
      </c>
      <c r="F622" t="s">
        <v>5235</v>
      </c>
      <c r="G622" t="s">
        <v>74</v>
      </c>
      <c r="H622" t="s">
        <v>74</v>
      </c>
      <c r="I622" t="s">
        <v>5236</v>
      </c>
      <c r="J622" t="s">
        <v>3813</v>
      </c>
      <c r="K622" t="s">
        <v>74</v>
      </c>
      <c r="L622" t="s">
        <v>74</v>
      </c>
      <c r="M622" t="s">
        <v>77</v>
      </c>
      <c r="N622" t="s">
        <v>78</v>
      </c>
      <c r="O622" t="s">
        <v>74</v>
      </c>
      <c r="P622" t="s">
        <v>74</v>
      </c>
      <c r="Q622" t="s">
        <v>74</v>
      </c>
      <c r="R622" t="s">
        <v>74</v>
      </c>
      <c r="S622" t="s">
        <v>74</v>
      </c>
      <c r="T622" t="s">
        <v>74</v>
      </c>
      <c r="U622" t="s">
        <v>74</v>
      </c>
      <c r="V622" t="s">
        <v>74</v>
      </c>
      <c r="W622" t="s">
        <v>5237</v>
      </c>
      <c r="X622" t="s">
        <v>5238</v>
      </c>
      <c r="Y622" t="s">
        <v>74</v>
      </c>
      <c r="Z622" t="s">
        <v>74</v>
      </c>
      <c r="AA622" t="s">
        <v>74</v>
      </c>
      <c r="AB622" t="s">
        <v>74</v>
      </c>
      <c r="AC622" t="s">
        <v>74</v>
      </c>
      <c r="AD622" t="s">
        <v>74</v>
      </c>
      <c r="AE622" t="s">
        <v>74</v>
      </c>
      <c r="AF622" t="s">
        <v>74</v>
      </c>
      <c r="AG622">
        <v>27</v>
      </c>
      <c r="AH622">
        <v>18</v>
      </c>
      <c r="AI622">
        <v>18</v>
      </c>
      <c r="AJ622">
        <v>1</v>
      </c>
      <c r="AK622">
        <v>3</v>
      </c>
      <c r="AL622" t="s">
        <v>511</v>
      </c>
      <c r="AM622" t="s">
        <v>209</v>
      </c>
      <c r="AN622" t="s">
        <v>512</v>
      </c>
      <c r="AO622" t="s">
        <v>3815</v>
      </c>
      <c r="AP622" t="s">
        <v>74</v>
      </c>
      <c r="AQ622" t="s">
        <v>74</v>
      </c>
      <c r="AR622" t="s">
        <v>3817</v>
      </c>
      <c r="AS622" t="s">
        <v>3818</v>
      </c>
      <c r="AT622" t="s">
        <v>388</v>
      </c>
      <c r="AU622">
        <v>1989</v>
      </c>
      <c r="AV622">
        <v>53</v>
      </c>
      <c r="AW622">
        <v>2</v>
      </c>
      <c r="AX622" t="s">
        <v>74</v>
      </c>
      <c r="AY622" t="s">
        <v>74</v>
      </c>
      <c r="AZ622" t="s">
        <v>74</v>
      </c>
      <c r="BA622" t="s">
        <v>74</v>
      </c>
      <c r="BB622">
        <v>491</v>
      </c>
      <c r="BC622">
        <v>501</v>
      </c>
      <c r="BD622" t="s">
        <v>74</v>
      </c>
      <c r="BE622" t="s">
        <v>5239</v>
      </c>
      <c r="BF622" t="str">
        <f>HYPERLINK("http://dx.doi.org/10.1016/0016-7037(89)90400-6","http://dx.doi.org/10.1016/0016-7037(89)90400-6")</f>
        <v>http://dx.doi.org/10.1016/0016-7037(89)90400-6</v>
      </c>
      <c r="BG622" t="s">
        <v>74</v>
      </c>
      <c r="BH622" t="s">
        <v>74</v>
      </c>
      <c r="BI622">
        <v>11</v>
      </c>
      <c r="BJ622" t="s">
        <v>288</v>
      </c>
      <c r="BK622" t="s">
        <v>92</v>
      </c>
      <c r="BL622" t="s">
        <v>288</v>
      </c>
      <c r="BM622" t="s">
        <v>5240</v>
      </c>
      <c r="BN622" t="s">
        <v>74</v>
      </c>
      <c r="BO622" t="s">
        <v>74</v>
      </c>
      <c r="BP622" t="s">
        <v>74</v>
      </c>
      <c r="BQ622" t="s">
        <v>74</v>
      </c>
      <c r="BR622" t="s">
        <v>95</v>
      </c>
      <c r="BS622" t="s">
        <v>5241</v>
      </c>
      <c r="BT622" t="str">
        <f>HYPERLINK("https%3A%2F%2Fwww.webofscience.com%2Fwos%2Fwoscc%2Ffull-record%2FWOS:A1989T469800027","View Full Record in Web of Science")</f>
        <v>View Full Record in Web of Science</v>
      </c>
    </row>
    <row r="623" spans="1:72" x14ac:dyDescent="0.15">
      <c r="A623" t="s">
        <v>72</v>
      </c>
      <c r="B623" t="s">
        <v>5242</v>
      </c>
      <c r="C623" t="s">
        <v>74</v>
      </c>
      <c r="D623" t="s">
        <v>74</v>
      </c>
      <c r="E623" t="s">
        <v>74</v>
      </c>
      <c r="F623" t="s">
        <v>5242</v>
      </c>
      <c r="G623" t="s">
        <v>74</v>
      </c>
      <c r="H623" t="s">
        <v>74</v>
      </c>
      <c r="I623" t="s">
        <v>5243</v>
      </c>
      <c r="J623" t="s">
        <v>5244</v>
      </c>
      <c r="K623" t="s">
        <v>74</v>
      </c>
      <c r="L623" t="s">
        <v>74</v>
      </c>
      <c r="M623" t="s">
        <v>171</v>
      </c>
      <c r="N623" t="s">
        <v>78</v>
      </c>
      <c r="O623" t="s">
        <v>74</v>
      </c>
      <c r="P623" t="s">
        <v>74</v>
      </c>
      <c r="Q623" t="s">
        <v>74</v>
      </c>
      <c r="R623" t="s">
        <v>74</v>
      </c>
      <c r="S623" t="s">
        <v>74</v>
      </c>
      <c r="T623" t="s">
        <v>74</v>
      </c>
      <c r="U623" t="s">
        <v>74</v>
      </c>
      <c r="V623" t="s">
        <v>74</v>
      </c>
      <c r="W623" t="s">
        <v>74</v>
      </c>
      <c r="X623" t="s">
        <v>74</v>
      </c>
      <c r="Y623" t="s">
        <v>5245</v>
      </c>
      <c r="Z623" t="s">
        <v>74</v>
      </c>
      <c r="AA623" t="s">
        <v>74</v>
      </c>
      <c r="AB623" t="s">
        <v>74</v>
      </c>
      <c r="AC623" t="s">
        <v>74</v>
      </c>
      <c r="AD623" t="s">
        <v>74</v>
      </c>
      <c r="AE623" t="s">
        <v>74</v>
      </c>
      <c r="AF623" t="s">
        <v>74</v>
      </c>
      <c r="AG623">
        <v>57</v>
      </c>
      <c r="AH623">
        <v>18</v>
      </c>
      <c r="AI623">
        <v>18</v>
      </c>
      <c r="AJ623">
        <v>0</v>
      </c>
      <c r="AK623">
        <v>2</v>
      </c>
      <c r="AL623" t="s">
        <v>173</v>
      </c>
      <c r="AM623" t="s">
        <v>174</v>
      </c>
      <c r="AN623" t="s">
        <v>5246</v>
      </c>
      <c r="AO623" t="s">
        <v>5247</v>
      </c>
      <c r="AP623" t="s">
        <v>74</v>
      </c>
      <c r="AQ623" t="s">
        <v>74</v>
      </c>
      <c r="AR623" t="s">
        <v>5248</v>
      </c>
      <c r="AS623" t="s">
        <v>74</v>
      </c>
      <c r="AT623" t="s">
        <v>388</v>
      </c>
      <c r="AU623">
        <v>1989</v>
      </c>
      <c r="AV623" t="s">
        <v>74</v>
      </c>
      <c r="AW623">
        <v>2</v>
      </c>
      <c r="AX623" t="s">
        <v>74</v>
      </c>
      <c r="AY623" t="s">
        <v>74</v>
      </c>
      <c r="AZ623" t="s">
        <v>74</v>
      </c>
      <c r="BA623" t="s">
        <v>74</v>
      </c>
      <c r="BB623">
        <v>13</v>
      </c>
      <c r="BC623">
        <v>30</v>
      </c>
      <c r="BD623" t="s">
        <v>74</v>
      </c>
      <c r="BE623" t="s">
        <v>74</v>
      </c>
      <c r="BF623" t="s">
        <v>74</v>
      </c>
      <c r="BG623" t="s">
        <v>74</v>
      </c>
      <c r="BH623" t="s">
        <v>74</v>
      </c>
      <c r="BI623">
        <v>18</v>
      </c>
      <c r="BJ623" t="s">
        <v>91</v>
      </c>
      <c r="BK623" t="s">
        <v>92</v>
      </c>
      <c r="BL623" t="s">
        <v>93</v>
      </c>
      <c r="BM623" t="s">
        <v>5249</v>
      </c>
      <c r="BN623" t="s">
        <v>74</v>
      </c>
      <c r="BO623" t="s">
        <v>74</v>
      </c>
      <c r="BP623" t="s">
        <v>74</v>
      </c>
      <c r="BQ623" t="s">
        <v>74</v>
      </c>
      <c r="BR623" t="s">
        <v>95</v>
      </c>
      <c r="BS623" t="s">
        <v>5250</v>
      </c>
      <c r="BT623" t="str">
        <f>HYPERLINK("https%3A%2F%2Fwww.webofscience.com%2Fwos%2Fwoscc%2Ffull-record%2FWOS:A1989T511700002","View Full Record in Web of Science")</f>
        <v>View Full Record in Web of Science</v>
      </c>
    </row>
    <row r="624" spans="1:72" x14ac:dyDescent="0.15">
      <c r="A624" t="s">
        <v>72</v>
      </c>
      <c r="B624" t="s">
        <v>5251</v>
      </c>
      <c r="C624" t="s">
        <v>74</v>
      </c>
      <c r="D624" t="s">
        <v>74</v>
      </c>
      <c r="E624" t="s">
        <v>74</v>
      </c>
      <c r="F624" t="s">
        <v>5251</v>
      </c>
      <c r="G624" t="s">
        <v>74</v>
      </c>
      <c r="H624" t="s">
        <v>74</v>
      </c>
      <c r="I624" t="s">
        <v>5252</v>
      </c>
      <c r="J624" t="s">
        <v>5253</v>
      </c>
      <c r="K624" t="s">
        <v>74</v>
      </c>
      <c r="L624" t="s">
        <v>74</v>
      </c>
      <c r="M624" t="s">
        <v>77</v>
      </c>
      <c r="N624" t="s">
        <v>78</v>
      </c>
      <c r="O624" t="s">
        <v>74</v>
      </c>
      <c r="P624" t="s">
        <v>74</v>
      </c>
      <c r="Q624" t="s">
        <v>74</v>
      </c>
      <c r="R624" t="s">
        <v>74</v>
      </c>
      <c r="S624" t="s">
        <v>74</v>
      </c>
      <c r="T624" t="s">
        <v>74</v>
      </c>
      <c r="U624" t="s">
        <v>74</v>
      </c>
      <c r="V624" t="s">
        <v>74</v>
      </c>
      <c r="W624" t="s">
        <v>5254</v>
      </c>
      <c r="X624" t="s">
        <v>1541</v>
      </c>
      <c r="Y624" t="s">
        <v>5255</v>
      </c>
      <c r="Z624" t="s">
        <v>74</v>
      </c>
      <c r="AA624" t="s">
        <v>74</v>
      </c>
      <c r="AB624" t="s">
        <v>74</v>
      </c>
      <c r="AC624" t="s">
        <v>74</v>
      </c>
      <c r="AD624" t="s">
        <v>74</v>
      </c>
      <c r="AE624" t="s">
        <v>74</v>
      </c>
      <c r="AF624" t="s">
        <v>74</v>
      </c>
      <c r="AG624">
        <v>31</v>
      </c>
      <c r="AH624">
        <v>82</v>
      </c>
      <c r="AI624">
        <v>85</v>
      </c>
      <c r="AJ624">
        <v>0</v>
      </c>
      <c r="AK624">
        <v>12</v>
      </c>
      <c r="AL624" t="s">
        <v>227</v>
      </c>
      <c r="AM624" t="s">
        <v>209</v>
      </c>
      <c r="AN624" t="s">
        <v>228</v>
      </c>
      <c r="AO624" t="s">
        <v>5256</v>
      </c>
      <c r="AP624" t="s">
        <v>74</v>
      </c>
      <c r="AQ624" t="s">
        <v>74</v>
      </c>
      <c r="AR624" t="s">
        <v>5257</v>
      </c>
      <c r="AS624" t="s">
        <v>5258</v>
      </c>
      <c r="AT624" t="s">
        <v>388</v>
      </c>
      <c r="AU624">
        <v>1989</v>
      </c>
      <c r="AV624">
        <v>58</v>
      </c>
      <c r="AW624">
        <v>1</v>
      </c>
      <c r="AX624" t="s">
        <v>74</v>
      </c>
      <c r="AY624" t="s">
        <v>74</v>
      </c>
      <c r="AZ624" t="s">
        <v>74</v>
      </c>
      <c r="BA624" t="s">
        <v>74</v>
      </c>
      <c r="BB624">
        <v>59</v>
      </c>
      <c r="BC624">
        <v>74</v>
      </c>
      <c r="BD624" t="s">
        <v>74</v>
      </c>
      <c r="BE624" t="s">
        <v>5259</v>
      </c>
      <c r="BF624" t="str">
        <f>HYPERLINK("http://dx.doi.org/10.2307/4986","http://dx.doi.org/10.2307/4986")</f>
        <v>http://dx.doi.org/10.2307/4986</v>
      </c>
      <c r="BG624" t="s">
        <v>74</v>
      </c>
      <c r="BH624" t="s">
        <v>74</v>
      </c>
      <c r="BI624">
        <v>16</v>
      </c>
      <c r="BJ624" t="s">
        <v>233</v>
      </c>
      <c r="BK624" t="s">
        <v>92</v>
      </c>
      <c r="BL624" t="s">
        <v>235</v>
      </c>
      <c r="BM624" t="s">
        <v>5260</v>
      </c>
      <c r="BN624" t="s">
        <v>74</v>
      </c>
      <c r="BO624" t="s">
        <v>74</v>
      </c>
      <c r="BP624" t="s">
        <v>74</v>
      </c>
      <c r="BQ624" t="s">
        <v>74</v>
      </c>
      <c r="BR624" t="s">
        <v>95</v>
      </c>
      <c r="BS624" t="s">
        <v>5261</v>
      </c>
      <c r="BT624" t="str">
        <f>HYPERLINK("https%3A%2F%2Fwww.webofscience.com%2Fwos%2Fwoscc%2Ffull-record%2FWOS:A1989T557700005","View Full Record in Web of Science")</f>
        <v>View Full Record in Web of Science</v>
      </c>
    </row>
    <row r="625" spans="1:72" x14ac:dyDescent="0.15">
      <c r="A625" t="s">
        <v>72</v>
      </c>
      <c r="B625" t="s">
        <v>5262</v>
      </c>
      <c r="C625" t="s">
        <v>74</v>
      </c>
      <c r="D625" t="s">
        <v>74</v>
      </c>
      <c r="E625" t="s">
        <v>74</v>
      </c>
      <c r="F625" t="s">
        <v>5262</v>
      </c>
      <c r="G625" t="s">
        <v>74</v>
      </c>
      <c r="H625" t="s">
        <v>74</v>
      </c>
      <c r="I625" t="s">
        <v>5263</v>
      </c>
      <c r="J625" t="s">
        <v>2977</v>
      </c>
      <c r="K625" t="s">
        <v>74</v>
      </c>
      <c r="L625" t="s">
        <v>74</v>
      </c>
      <c r="M625" t="s">
        <v>77</v>
      </c>
      <c r="N625" t="s">
        <v>78</v>
      </c>
      <c r="O625" t="s">
        <v>74</v>
      </c>
      <c r="P625" t="s">
        <v>74</v>
      </c>
      <c r="Q625" t="s">
        <v>74</v>
      </c>
      <c r="R625" t="s">
        <v>74</v>
      </c>
      <c r="S625" t="s">
        <v>74</v>
      </c>
      <c r="T625" t="s">
        <v>74</v>
      </c>
      <c r="U625" t="s">
        <v>74</v>
      </c>
      <c r="V625" t="s">
        <v>74</v>
      </c>
      <c r="W625" t="s">
        <v>74</v>
      </c>
      <c r="X625" t="s">
        <v>74</v>
      </c>
      <c r="Y625" t="s">
        <v>3831</v>
      </c>
      <c r="Z625" t="s">
        <v>74</v>
      </c>
      <c r="AA625" t="s">
        <v>74</v>
      </c>
      <c r="AB625" t="s">
        <v>74</v>
      </c>
      <c r="AC625" t="s">
        <v>74</v>
      </c>
      <c r="AD625" t="s">
        <v>74</v>
      </c>
      <c r="AE625" t="s">
        <v>74</v>
      </c>
      <c r="AF625" t="s">
        <v>74</v>
      </c>
      <c r="AG625">
        <v>42</v>
      </c>
      <c r="AH625">
        <v>5</v>
      </c>
      <c r="AI625">
        <v>5</v>
      </c>
      <c r="AJ625">
        <v>0</v>
      </c>
      <c r="AK625">
        <v>1</v>
      </c>
      <c r="AL625" t="s">
        <v>511</v>
      </c>
      <c r="AM625" t="s">
        <v>209</v>
      </c>
      <c r="AN625" t="s">
        <v>512</v>
      </c>
      <c r="AO625" t="s">
        <v>2981</v>
      </c>
      <c r="AP625" t="s">
        <v>74</v>
      </c>
      <c r="AQ625" t="s">
        <v>74</v>
      </c>
      <c r="AR625" t="s">
        <v>2982</v>
      </c>
      <c r="AS625" t="s">
        <v>2983</v>
      </c>
      <c r="AT625" t="s">
        <v>388</v>
      </c>
      <c r="AU625">
        <v>1989</v>
      </c>
      <c r="AV625">
        <v>51</v>
      </c>
      <c r="AW625">
        <v>2</v>
      </c>
      <c r="AX625" t="s">
        <v>74</v>
      </c>
      <c r="AY625" t="s">
        <v>74</v>
      </c>
      <c r="AZ625" t="s">
        <v>74</v>
      </c>
      <c r="BA625" t="s">
        <v>74</v>
      </c>
      <c r="BB625">
        <v>91</v>
      </c>
      <c r="BC625">
        <v>99</v>
      </c>
      <c r="BD625" t="s">
        <v>74</v>
      </c>
      <c r="BE625" t="s">
        <v>5264</v>
      </c>
      <c r="BF625" t="str">
        <f>HYPERLINK("http://dx.doi.org/10.1016/0021-9169(89)90108-6","http://dx.doi.org/10.1016/0021-9169(89)90108-6")</f>
        <v>http://dx.doi.org/10.1016/0021-9169(89)90108-6</v>
      </c>
      <c r="BG625" t="s">
        <v>74</v>
      </c>
      <c r="BH625" t="s">
        <v>74</v>
      </c>
      <c r="BI625">
        <v>9</v>
      </c>
      <c r="BJ625" t="s">
        <v>330</v>
      </c>
      <c r="BK625" t="s">
        <v>92</v>
      </c>
      <c r="BL625" t="s">
        <v>330</v>
      </c>
      <c r="BM625" t="s">
        <v>5265</v>
      </c>
      <c r="BN625" t="s">
        <v>74</v>
      </c>
      <c r="BO625" t="s">
        <v>74</v>
      </c>
      <c r="BP625" t="s">
        <v>74</v>
      </c>
      <c r="BQ625" t="s">
        <v>74</v>
      </c>
      <c r="BR625" t="s">
        <v>95</v>
      </c>
      <c r="BS625" t="s">
        <v>5266</v>
      </c>
      <c r="BT625" t="str">
        <f>HYPERLINK("https%3A%2F%2Fwww.webofscience.com%2Fwos%2Fwoscc%2Ffull-record%2FWOS:A1989T993600004","View Full Record in Web of Science")</f>
        <v>View Full Record in Web of Science</v>
      </c>
    </row>
    <row r="626" spans="1:72" x14ac:dyDescent="0.15">
      <c r="A626" t="s">
        <v>72</v>
      </c>
      <c r="B626" t="s">
        <v>5267</v>
      </c>
      <c r="C626" t="s">
        <v>74</v>
      </c>
      <c r="D626" t="s">
        <v>74</v>
      </c>
      <c r="E626" t="s">
        <v>74</v>
      </c>
      <c r="F626" t="s">
        <v>5267</v>
      </c>
      <c r="G626" t="s">
        <v>74</v>
      </c>
      <c r="H626" t="s">
        <v>74</v>
      </c>
      <c r="I626" t="s">
        <v>5268</v>
      </c>
      <c r="J626" t="s">
        <v>2977</v>
      </c>
      <c r="K626" t="s">
        <v>74</v>
      </c>
      <c r="L626" t="s">
        <v>74</v>
      </c>
      <c r="M626" t="s">
        <v>77</v>
      </c>
      <c r="N626" t="s">
        <v>78</v>
      </c>
      <c r="O626" t="s">
        <v>74</v>
      </c>
      <c r="P626" t="s">
        <v>74</v>
      </c>
      <c r="Q626" t="s">
        <v>74</v>
      </c>
      <c r="R626" t="s">
        <v>74</v>
      </c>
      <c r="S626" t="s">
        <v>74</v>
      </c>
      <c r="T626" t="s">
        <v>74</v>
      </c>
      <c r="U626" t="s">
        <v>74</v>
      </c>
      <c r="V626" t="s">
        <v>74</v>
      </c>
      <c r="W626" t="s">
        <v>5269</v>
      </c>
      <c r="X626" t="s">
        <v>3867</v>
      </c>
      <c r="Y626" t="s">
        <v>5270</v>
      </c>
      <c r="Z626" t="s">
        <v>74</v>
      </c>
      <c r="AA626" t="s">
        <v>74</v>
      </c>
      <c r="AB626" t="s">
        <v>74</v>
      </c>
      <c r="AC626" t="s">
        <v>74</v>
      </c>
      <c r="AD626" t="s">
        <v>74</v>
      </c>
      <c r="AE626" t="s">
        <v>74</v>
      </c>
      <c r="AF626" t="s">
        <v>74</v>
      </c>
      <c r="AG626">
        <v>13</v>
      </c>
      <c r="AH626">
        <v>16</v>
      </c>
      <c r="AI626">
        <v>16</v>
      </c>
      <c r="AJ626">
        <v>0</v>
      </c>
      <c r="AK626">
        <v>0</v>
      </c>
      <c r="AL626" t="s">
        <v>511</v>
      </c>
      <c r="AM626" t="s">
        <v>209</v>
      </c>
      <c r="AN626" t="s">
        <v>512</v>
      </c>
      <c r="AO626" t="s">
        <v>2981</v>
      </c>
      <c r="AP626" t="s">
        <v>74</v>
      </c>
      <c r="AQ626" t="s">
        <v>74</v>
      </c>
      <c r="AR626" t="s">
        <v>2982</v>
      </c>
      <c r="AS626" t="s">
        <v>2983</v>
      </c>
      <c r="AT626" t="s">
        <v>388</v>
      </c>
      <c r="AU626">
        <v>1989</v>
      </c>
      <c r="AV626">
        <v>51</v>
      </c>
      <c r="AW626">
        <v>2</v>
      </c>
      <c r="AX626" t="s">
        <v>74</v>
      </c>
      <c r="AY626" t="s">
        <v>74</v>
      </c>
      <c r="AZ626" t="s">
        <v>74</v>
      </c>
      <c r="BA626" t="s">
        <v>74</v>
      </c>
      <c r="BB626">
        <v>119</v>
      </c>
      <c r="BC626">
        <v>124</v>
      </c>
      <c r="BD626" t="s">
        <v>74</v>
      </c>
      <c r="BE626" t="s">
        <v>5271</v>
      </c>
      <c r="BF626" t="str">
        <f>HYPERLINK("http://dx.doi.org/10.1016/0021-9169(89)90111-6","http://dx.doi.org/10.1016/0021-9169(89)90111-6")</f>
        <v>http://dx.doi.org/10.1016/0021-9169(89)90111-6</v>
      </c>
      <c r="BG626" t="s">
        <v>74</v>
      </c>
      <c r="BH626" t="s">
        <v>74</v>
      </c>
      <c r="BI626">
        <v>6</v>
      </c>
      <c r="BJ626" t="s">
        <v>330</v>
      </c>
      <c r="BK626" t="s">
        <v>92</v>
      </c>
      <c r="BL626" t="s">
        <v>330</v>
      </c>
      <c r="BM626" t="s">
        <v>5265</v>
      </c>
      <c r="BN626" t="s">
        <v>74</v>
      </c>
      <c r="BO626" t="s">
        <v>74</v>
      </c>
      <c r="BP626" t="s">
        <v>74</v>
      </c>
      <c r="BQ626" t="s">
        <v>74</v>
      </c>
      <c r="BR626" t="s">
        <v>95</v>
      </c>
      <c r="BS626" t="s">
        <v>5272</v>
      </c>
      <c r="BT626" t="str">
        <f>HYPERLINK("https%3A%2F%2Fwww.webofscience.com%2Fwos%2Fwoscc%2Ffull-record%2FWOS:A1989T993600007","View Full Record in Web of Science")</f>
        <v>View Full Record in Web of Science</v>
      </c>
    </row>
    <row r="627" spans="1:72" x14ac:dyDescent="0.15">
      <c r="A627" t="s">
        <v>72</v>
      </c>
      <c r="B627" t="s">
        <v>5273</v>
      </c>
      <c r="C627" t="s">
        <v>74</v>
      </c>
      <c r="D627" t="s">
        <v>74</v>
      </c>
      <c r="E627" t="s">
        <v>74</v>
      </c>
      <c r="F627" t="s">
        <v>5273</v>
      </c>
      <c r="G627" t="s">
        <v>74</v>
      </c>
      <c r="H627" t="s">
        <v>74</v>
      </c>
      <c r="I627" t="s">
        <v>5274</v>
      </c>
      <c r="J627" t="s">
        <v>5275</v>
      </c>
      <c r="K627" t="s">
        <v>74</v>
      </c>
      <c r="L627" t="s">
        <v>74</v>
      </c>
      <c r="M627" t="s">
        <v>77</v>
      </c>
      <c r="N627" t="s">
        <v>78</v>
      </c>
      <c r="O627" t="s">
        <v>74</v>
      </c>
      <c r="P627" t="s">
        <v>74</v>
      </c>
      <c r="Q627" t="s">
        <v>74</v>
      </c>
      <c r="R627" t="s">
        <v>74</v>
      </c>
      <c r="S627" t="s">
        <v>74</v>
      </c>
      <c r="T627" t="s">
        <v>74</v>
      </c>
      <c r="U627" t="s">
        <v>74</v>
      </c>
      <c r="V627" t="s">
        <v>74</v>
      </c>
      <c r="W627" t="s">
        <v>5276</v>
      </c>
      <c r="X627" t="s">
        <v>3940</v>
      </c>
      <c r="Y627" t="s">
        <v>5277</v>
      </c>
      <c r="Z627" t="s">
        <v>74</v>
      </c>
      <c r="AA627" t="s">
        <v>2331</v>
      </c>
      <c r="AB627" t="s">
        <v>74</v>
      </c>
      <c r="AC627" t="s">
        <v>74</v>
      </c>
      <c r="AD627" t="s">
        <v>74</v>
      </c>
      <c r="AE627" t="s">
        <v>74</v>
      </c>
      <c r="AF627" t="s">
        <v>74</v>
      </c>
      <c r="AG627">
        <v>23</v>
      </c>
      <c r="AH627">
        <v>32</v>
      </c>
      <c r="AI627">
        <v>33</v>
      </c>
      <c r="AJ627">
        <v>0</v>
      </c>
      <c r="AK627">
        <v>4</v>
      </c>
      <c r="AL627" t="s">
        <v>1006</v>
      </c>
      <c r="AM627" t="s">
        <v>1007</v>
      </c>
      <c r="AN627" t="s">
        <v>3294</v>
      </c>
      <c r="AO627" t="s">
        <v>5278</v>
      </c>
      <c r="AP627" t="s">
        <v>74</v>
      </c>
      <c r="AQ627" t="s">
        <v>74</v>
      </c>
      <c r="AR627" t="s">
        <v>5279</v>
      </c>
      <c r="AS627" t="s">
        <v>5280</v>
      </c>
      <c r="AT627" t="s">
        <v>388</v>
      </c>
      <c r="AU627">
        <v>1989</v>
      </c>
      <c r="AV627">
        <v>8</v>
      </c>
      <c r="AW627">
        <v>2</v>
      </c>
      <c r="AX627" t="s">
        <v>74</v>
      </c>
      <c r="AY627" t="s">
        <v>74</v>
      </c>
      <c r="AZ627" t="s">
        <v>74</v>
      </c>
      <c r="BA627" t="s">
        <v>74</v>
      </c>
      <c r="BB627">
        <v>189</v>
      </c>
      <c r="BC627">
        <v>201</v>
      </c>
      <c r="BD627" t="s">
        <v>74</v>
      </c>
      <c r="BE627" t="s">
        <v>5281</v>
      </c>
      <c r="BF627" t="str">
        <f>HYPERLINK("http://dx.doi.org/10.1007/BF00053723","http://dx.doi.org/10.1007/BF00053723")</f>
        <v>http://dx.doi.org/10.1007/BF00053723</v>
      </c>
      <c r="BG627" t="s">
        <v>74</v>
      </c>
      <c r="BH627" t="s">
        <v>74</v>
      </c>
      <c r="BI627">
        <v>13</v>
      </c>
      <c r="BJ627" t="s">
        <v>882</v>
      </c>
      <c r="BK627" t="s">
        <v>92</v>
      </c>
      <c r="BL627" t="s">
        <v>883</v>
      </c>
      <c r="BM627" t="s">
        <v>5282</v>
      </c>
      <c r="BN627" t="s">
        <v>74</v>
      </c>
      <c r="BO627" t="s">
        <v>74</v>
      </c>
      <c r="BP627" t="s">
        <v>74</v>
      </c>
      <c r="BQ627" t="s">
        <v>74</v>
      </c>
      <c r="BR627" t="s">
        <v>95</v>
      </c>
      <c r="BS627" t="s">
        <v>5283</v>
      </c>
      <c r="BT627" t="str">
        <f>HYPERLINK("https%3A%2F%2Fwww.webofscience.com%2Fwos%2Fwoscc%2Ffull-record%2FWOS:A1989AC31700007","View Full Record in Web of Science")</f>
        <v>View Full Record in Web of Science</v>
      </c>
    </row>
    <row r="628" spans="1:72" x14ac:dyDescent="0.15">
      <c r="A628" t="s">
        <v>72</v>
      </c>
      <c r="B628" t="s">
        <v>5284</v>
      </c>
      <c r="C628" t="s">
        <v>74</v>
      </c>
      <c r="D628" t="s">
        <v>74</v>
      </c>
      <c r="E628" t="s">
        <v>74</v>
      </c>
      <c r="F628" t="s">
        <v>5284</v>
      </c>
      <c r="G628" t="s">
        <v>74</v>
      </c>
      <c r="H628" t="s">
        <v>74</v>
      </c>
      <c r="I628" t="s">
        <v>5285</v>
      </c>
      <c r="J628" t="s">
        <v>5286</v>
      </c>
      <c r="K628" t="s">
        <v>74</v>
      </c>
      <c r="L628" t="s">
        <v>74</v>
      </c>
      <c r="M628" t="s">
        <v>77</v>
      </c>
      <c r="N628" t="s">
        <v>414</v>
      </c>
      <c r="O628" t="s">
        <v>74</v>
      </c>
      <c r="P628" t="s">
        <v>74</v>
      </c>
      <c r="Q628" t="s">
        <v>74</v>
      </c>
      <c r="R628" t="s">
        <v>74</v>
      </c>
      <c r="S628" t="s">
        <v>74</v>
      </c>
      <c r="T628" t="s">
        <v>74</v>
      </c>
      <c r="U628" t="s">
        <v>74</v>
      </c>
      <c r="V628" t="s">
        <v>74</v>
      </c>
      <c r="W628" t="s">
        <v>74</v>
      </c>
      <c r="X628" t="s">
        <v>74</v>
      </c>
      <c r="Y628" t="s">
        <v>5287</v>
      </c>
      <c r="Z628" t="s">
        <v>74</v>
      </c>
      <c r="AA628" t="s">
        <v>74</v>
      </c>
      <c r="AB628" t="s">
        <v>74</v>
      </c>
      <c r="AC628" t="s">
        <v>74</v>
      </c>
      <c r="AD628" t="s">
        <v>74</v>
      </c>
      <c r="AE628" t="s">
        <v>74</v>
      </c>
      <c r="AF628" t="s">
        <v>74</v>
      </c>
      <c r="AG628">
        <v>23</v>
      </c>
      <c r="AH628">
        <v>23</v>
      </c>
      <c r="AI628">
        <v>26</v>
      </c>
      <c r="AJ628">
        <v>1</v>
      </c>
      <c r="AK628">
        <v>3</v>
      </c>
      <c r="AL628" t="s">
        <v>188</v>
      </c>
      <c r="AM628" t="s">
        <v>189</v>
      </c>
      <c r="AN628" t="s">
        <v>3171</v>
      </c>
      <c r="AO628" t="s">
        <v>5288</v>
      </c>
      <c r="AP628" t="s">
        <v>74</v>
      </c>
      <c r="AQ628" t="s">
        <v>74</v>
      </c>
      <c r="AR628" t="s">
        <v>5289</v>
      </c>
      <c r="AS628" t="s">
        <v>5290</v>
      </c>
      <c r="AT628" t="s">
        <v>5291</v>
      </c>
      <c r="AU628">
        <v>1989</v>
      </c>
      <c r="AV628">
        <v>46</v>
      </c>
      <c r="AW628">
        <v>3</v>
      </c>
      <c r="AX628" t="s">
        <v>74</v>
      </c>
      <c r="AY628" t="s">
        <v>74</v>
      </c>
      <c r="AZ628" t="s">
        <v>74</v>
      </c>
      <c r="BA628" t="s">
        <v>74</v>
      </c>
      <c r="BB628">
        <v>435</v>
      </c>
      <c r="BC628">
        <v>438</v>
      </c>
      <c r="BD628" t="s">
        <v>74</v>
      </c>
      <c r="BE628" t="s">
        <v>5292</v>
      </c>
      <c r="BF628" t="str">
        <f>HYPERLINK("http://dx.doi.org/10.1175/1520-0469(1989)046&lt;0435:WSITAW&gt;2.0.CO;2","http://dx.doi.org/10.1175/1520-0469(1989)046&lt;0435:WSITAW&gt;2.0.CO;2")</f>
        <v>http://dx.doi.org/10.1175/1520-0469(1989)046&lt;0435:WSITAW&gt;2.0.CO;2</v>
      </c>
      <c r="BG628" t="s">
        <v>74</v>
      </c>
      <c r="BH628" t="s">
        <v>74</v>
      </c>
      <c r="BI628">
        <v>4</v>
      </c>
      <c r="BJ628" t="s">
        <v>330</v>
      </c>
      <c r="BK628" t="s">
        <v>92</v>
      </c>
      <c r="BL628" t="s">
        <v>330</v>
      </c>
      <c r="BM628" t="s">
        <v>5293</v>
      </c>
      <c r="BN628" t="s">
        <v>74</v>
      </c>
      <c r="BO628" t="s">
        <v>261</v>
      </c>
      <c r="BP628" t="s">
        <v>74</v>
      </c>
      <c r="BQ628" t="s">
        <v>74</v>
      </c>
      <c r="BR628" t="s">
        <v>95</v>
      </c>
      <c r="BS628" t="s">
        <v>5294</v>
      </c>
      <c r="BT628" t="str">
        <f>HYPERLINK("https%3A%2F%2Fwww.webofscience.com%2Fwos%2Fwoscc%2Ffull-record%2FWOS:A1989T598800010","View Full Record in Web of Science")</f>
        <v>View Full Record in Web of Science</v>
      </c>
    </row>
    <row r="629" spans="1:72" x14ac:dyDescent="0.15">
      <c r="A629" t="s">
        <v>72</v>
      </c>
      <c r="B629" t="s">
        <v>5295</v>
      </c>
      <c r="C629" t="s">
        <v>74</v>
      </c>
      <c r="D629" t="s">
        <v>74</v>
      </c>
      <c r="E629" t="s">
        <v>74</v>
      </c>
      <c r="F629" t="s">
        <v>5295</v>
      </c>
      <c r="G629" t="s">
        <v>74</v>
      </c>
      <c r="H629" t="s">
        <v>74</v>
      </c>
      <c r="I629" t="s">
        <v>5296</v>
      </c>
      <c r="J629" t="s">
        <v>5297</v>
      </c>
      <c r="K629" t="s">
        <v>74</v>
      </c>
      <c r="L629" t="s">
        <v>74</v>
      </c>
      <c r="M629" t="s">
        <v>77</v>
      </c>
      <c r="N629" t="s">
        <v>78</v>
      </c>
      <c r="O629" t="s">
        <v>74</v>
      </c>
      <c r="P629" t="s">
        <v>74</v>
      </c>
      <c r="Q629" t="s">
        <v>74</v>
      </c>
      <c r="R629" t="s">
        <v>74</v>
      </c>
      <c r="S629" t="s">
        <v>74</v>
      </c>
      <c r="T629" t="s">
        <v>74</v>
      </c>
      <c r="U629" t="s">
        <v>74</v>
      </c>
      <c r="V629" t="s">
        <v>74</v>
      </c>
      <c r="W629" t="s">
        <v>5298</v>
      </c>
      <c r="X629" t="s">
        <v>5299</v>
      </c>
      <c r="Y629" t="s">
        <v>74</v>
      </c>
      <c r="Z629" t="s">
        <v>74</v>
      </c>
      <c r="AA629" t="s">
        <v>5300</v>
      </c>
      <c r="AB629" t="s">
        <v>5301</v>
      </c>
      <c r="AC629" t="s">
        <v>74</v>
      </c>
      <c r="AD629" t="s">
        <v>74</v>
      </c>
      <c r="AE629" t="s">
        <v>74</v>
      </c>
      <c r="AF629" t="s">
        <v>74</v>
      </c>
      <c r="AG629">
        <v>31</v>
      </c>
      <c r="AH629">
        <v>68</v>
      </c>
      <c r="AI629">
        <v>75</v>
      </c>
      <c r="AJ629">
        <v>0</v>
      </c>
      <c r="AK629">
        <v>24</v>
      </c>
      <c r="AL629" t="s">
        <v>208</v>
      </c>
      <c r="AM629" t="s">
        <v>209</v>
      </c>
      <c r="AN629" t="s">
        <v>210</v>
      </c>
      <c r="AO629" t="s">
        <v>5302</v>
      </c>
      <c r="AP629" t="s">
        <v>74</v>
      </c>
      <c r="AQ629" t="s">
        <v>74</v>
      </c>
      <c r="AR629" t="s">
        <v>5303</v>
      </c>
      <c r="AS629" t="s">
        <v>5304</v>
      </c>
      <c r="AT629" t="s">
        <v>388</v>
      </c>
      <c r="AU629">
        <v>1989</v>
      </c>
      <c r="AV629">
        <v>217</v>
      </c>
      <c r="AW629" t="s">
        <v>74</v>
      </c>
      <c r="AX629">
        <v>2</v>
      </c>
      <c r="AY629" t="s">
        <v>74</v>
      </c>
      <c r="AZ629" t="s">
        <v>74</v>
      </c>
      <c r="BA629" t="s">
        <v>74</v>
      </c>
      <c r="BB629">
        <v>281</v>
      </c>
      <c r="BC629">
        <v>294</v>
      </c>
      <c r="BD629" t="s">
        <v>74</v>
      </c>
      <c r="BE629" t="s">
        <v>5305</v>
      </c>
      <c r="BF629" t="str">
        <f>HYPERLINK("http://dx.doi.org/10.1111/j.1469-7998.1989.tb02488.x","http://dx.doi.org/10.1111/j.1469-7998.1989.tb02488.x")</f>
        <v>http://dx.doi.org/10.1111/j.1469-7998.1989.tb02488.x</v>
      </c>
      <c r="BG629" t="s">
        <v>74</v>
      </c>
      <c r="BH629" t="s">
        <v>74</v>
      </c>
      <c r="BI629">
        <v>14</v>
      </c>
      <c r="BJ629" t="s">
        <v>423</v>
      </c>
      <c r="BK629" t="s">
        <v>92</v>
      </c>
      <c r="BL629" t="s">
        <v>423</v>
      </c>
      <c r="BM629" t="s">
        <v>5306</v>
      </c>
      <c r="BN629" t="s">
        <v>74</v>
      </c>
      <c r="BO629" t="s">
        <v>74</v>
      </c>
      <c r="BP629" t="s">
        <v>74</v>
      </c>
      <c r="BQ629" t="s">
        <v>74</v>
      </c>
      <c r="BR629" t="s">
        <v>95</v>
      </c>
      <c r="BS629" t="s">
        <v>5307</v>
      </c>
      <c r="BT629" t="str">
        <f>HYPERLINK("https%3A%2F%2Fwww.webofscience.com%2Fwos%2Fwoscc%2Ffull-record%2FWOS:A1989T654600008","View Full Record in Web of Science")</f>
        <v>View Full Record in Web of Science</v>
      </c>
    </row>
    <row r="630" spans="1:72" x14ac:dyDescent="0.15">
      <c r="A630" t="s">
        <v>72</v>
      </c>
      <c r="B630" t="s">
        <v>5308</v>
      </c>
      <c r="C630" t="s">
        <v>74</v>
      </c>
      <c r="D630" t="s">
        <v>74</v>
      </c>
      <c r="E630" t="s">
        <v>74</v>
      </c>
      <c r="F630" t="s">
        <v>5309</v>
      </c>
      <c r="G630" t="s">
        <v>74</v>
      </c>
      <c r="H630" t="s">
        <v>74</v>
      </c>
      <c r="I630" t="s">
        <v>5310</v>
      </c>
      <c r="J630" t="s">
        <v>2091</v>
      </c>
      <c r="K630" t="s">
        <v>74</v>
      </c>
      <c r="L630" t="s">
        <v>74</v>
      </c>
      <c r="M630" t="s">
        <v>77</v>
      </c>
      <c r="N630" t="s">
        <v>78</v>
      </c>
      <c r="O630" t="s">
        <v>74</v>
      </c>
      <c r="P630" t="s">
        <v>74</v>
      </c>
      <c r="Q630" t="s">
        <v>74</v>
      </c>
      <c r="R630" t="s">
        <v>74</v>
      </c>
      <c r="S630" t="s">
        <v>74</v>
      </c>
      <c r="T630" t="s">
        <v>74</v>
      </c>
      <c r="U630" t="s">
        <v>5311</v>
      </c>
      <c r="V630" t="s">
        <v>5312</v>
      </c>
      <c r="W630" t="s">
        <v>5313</v>
      </c>
      <c r="X630" t="s">
        <v>5314</v>
      </c>
      <c r="Y630" t="s">
        <v>5315</v>
      </c>
      <c r="Z630" t="s">
        <v>74</v>
      </c>
      <c r="AA630" t="s">
        <v>74</v>
      </c>
      <c r="AB630" t="s">
        <v>74</v>
      </c>
      <c r="AC630" t="s">
        <v>5316</v>
      </c>
      <c r="AD630" t="s">
        <v>5317</v>
      </c>
      <c r="AE630" t="s">
        <v>5318</v>
      </c>
      <c r="AF630" t="s">
        <v>74</v>
      </c>
      <c r="AG630">
        <v>156</v>
      </c>
      <c r="AH630">
        <v>318</v>
      </c>
      <c r="AI630">
        <v>341</v>
      </c>
      <c r="AJ630">
        <v>1</v>
      </c>
      <c r="AK630">
        <v>56</v>
      </c>
      <c r="AL630" t="s">
        <v>82</v>
      </c>
      <c r="AM630" t="s">
        <v>83</v>
      </c>
      <c r="AN630" t="s">
        <v>114</v>
      </c>
      <c r="AO630" t="s">
        <v>2099</v>
      </c>
      <c r="AP630" t="s">
        <v>2100</v>
      </c>
      <c r="AQ630" t="s">
        <v>74</v>
      </c>
      <c r="AR630" t="s">
        <v>2091</v>
      </c>
      <c r="AS630" t="s">
        <v>2101</v>
      </c>
      <c r="AT630" t="s">
        <v>388</v>
      </c>
      <c r="AU630">
        <v>1989</v>
      </c>
      <c r="AV630">
        <v>4</v>
      </c>
      <c r="AW630">
        <v>1</v>
      </c>
      <c r="AX630" t="s">
        <v>74</v>
      </c>
      <c r="AY630" t="s">
        <v>74</v>
      </c>
      <c r="AZ630" t="s">
        <v>74</v>
      </c>
      <c r="BA630" t="s">
        <v>74</v>
      </c>
      <c r="BB630">
        <v>87</v>
      </c>
      <c r="BC630">
        <v>140</v>
      </c>
      <c r="BD630" t="s">
        <v>74</v>
      </c>
      <c r="BE630" t="s">
        <v>5319</v>
      </c>
      <c r="BF630" t="str">
        <f>HYPERLINK("http://dx.doi.org/10.1029/PA004i001p00087","http://dx.doi.org/10.1029/PA004i001p00087")</f>
        <v>http://dx.doi.org/10.1029/PA004i001p00087</v>
      </c>
      <c r="BG630" t="s">
        <v>74</v>
      </c>
      <c r="BH630" t="s">
        <v>74</v>
      </c>
      <c r="BI630">
        <v>54</v>
      </c>
      <c r="BJ630" t="s">
        <v>2103</v>
      </c>
      <c r="BK630" t="s">
        <v>92</v>
      </c>
      <c r="BL630" t="s">
        <v>1232</v>
      </c>
      <c r="BM630" t="s">
        <v>5320</v>
      </c>
      <c r="BN630" t="s">
        <v>74</v>
      </c>
      <c r="BO630" t="s">
        <v>74</v>
      </c>
      <c r="BP630" t="s">
        <v>74</v>
      </c>
      <c r="BQ630" t="s">
        <v>74</v>
      </c>
      <c r="BR630" t="s">
        <v>95</v>
      </c>
      <c r="BS630" t="s">
        <v>5321</v>
      </c>
      <c r="BT630" t="str">
        <f>HYPERLINK("https%3A%2F%2Fwww.webofscience.com%2Fwos%2Fwoscc%2Ffull-record%2FWOS:000208337700005","View Full Record in Web of Science")</f>
        <v>View Full Record in Web of Science</v>
      </c>
    </row>
    <row r="631" spans="1:72" x14ac:dyDescent="0.15">
      <c r="A631" t="s">
        <v>72</v>
      </c>
      <c r="B631" t="s">
        <v>2485</v>
      </c>
      <c r="C631" t="s">
        <v>74</v>
      </c>
      <c r="D631" t="s">
        <v>74</v>
      </c>
      <c r="E631" t="s">
        <v>74</v>
      </c>
      <c r="F631" t="s">
        <v>2485</v>
      </c>
      <c r="G631" t="s">
        <v>74</v>
      </c>
      <c r="H631" t="s">
        <v>74</v>
      </c>
      <c r="I631" t="s">
        <v>5322</v>
      </c>
      <c r="J631" t="s">
        <v>2453</v>
      </c>
      <c r="K631" t="s">
        <v>74</v>
      </c>
      <c r="L631" t="s">
        <v>74</v>
      </c>
      <c r="M631" t="s">
        <v>77</v>
      </c>
      <c r="N631" t="s">
        <v>110</v>
      </c>
      <c r="O631" t="s">
        <v>74</v>
      </c>
      <c r="P631" t="s">
        <v>74</v>
      </c>
      <c r="Q631" t="s">
        <v>74</v>
      </c>
      <c r="R631" t="s">
        <v>74</v>
      </c>
      <c r="S631" t="s">
        <v>74</v>
      </c>
      <c r="T631" t="s">
        <v>74</v>
      </c>
      <c r="U631" t="s">
        <v>74</v>
      </c>
      <c r="V631" t="s">
        <v>74</v>
      </c>
      <c r="W631" t="s">
        <v>74</v>
      </c>
      <c r="X631" t="s">
        <v>74</v>
      </c>
      <c r="Y631" t="s">
        <v>74</v>
      </c>
      <c r="Z631" t="s">
        <v>74</v>
      </c>
      <c r="AA631" t="s">
        <v>74</v>
      </c>
      <c r="AB631" t="s">
        <v>74</v>
      </c>
      <c r="AC631" t="s">
        <v>74</v>
      </c>
      <c r="AD631" t="s">
        <v>74</v>
      </c>
      <c r="AE631" t="s">
        <v>74</v>
      </c>
      <c r="AF631" t="s">
        <v>74</v>
      </c>
      <c r="AG631">
        <v>0</v>
      </c>
      <c r="AH631">
        <v>0</v>
      </c>
      <c r="AI631">
        <v>0</v>
      </c>
      <c r="AJ631">
        <v>0</v>
      </c>
      <c r="AK631">
        <v>0</v>
      </c>
      <c r="AL631" t="s">
        <v>4367</v>
      </c>
      <c r="AM631" t="s">
        <v>4368</v>
      </c>
      <c r="AN631" t="s">
        <v>4369</v>
      </c>
      <c r="AO631" t="s">
        <v>2457</v>
      </c>
      <c r="AP631" t="s">
        <v>74</v>
      </c>
      <c r="AQ631" t="s">
        <v>74</v>
      </c>
      <c r="AR631" t="s">
        <v>2458</v>
      </c>
      <c r="AS631" t="s">
        <v>2459</v>
      </c>
      <c r="AT631" t="s">
        <v>5323</v>
      </c>
      <c r="AU631">
        <v>1989</v>
      </c>
      <c r="AV631">
        <v>121</v>
      </c>
      <c r="AW631">
        <v>1648</v>
      </c>
      <c r="AX631" t="s">
        <v>74</v>
      </c>
      <c r="AY631" t="s">
        <v>74</v>
      </c>
      <c r="AZ631" t="s">
        <v>74</v>
      </c>
      <c r="BA631" t="s">
        <v>74</v>
      </c>
      <c r="BB631">
        <v>27</v>
      </c>
      <c r="BC631">
        <v>27</v>
      </c>
      <c r="BD631" t="s">
        <v>74</v>
      </c>
      <c r="BE631" t="s">
        <v>74</v>
      </c>
      <c r="BF631" t="s">
        <v>74</v>
      </c>
      <c r="BG631" t="s">
        <v>74</v>
      </c>
      <c r="BH631" t="s">
        <v>74</v>
      </c>
      <c r="BI631">
        <v>1</v>
      </c>
      <c r="BJ631" t="s">
        <v>366</v>
      </c>
      <c r="BK631" t="s">
        <v>92</v>
      </c>
      <c r="BL631" t="s">
        <v>367</v>
      </c>
      <c r="BM631" t="s">
        <v>5324</v>
      </c>
      <c r="BN631" t="s">
        <v>74</v>
      </c>
      <c r="BO631" t="s">
        <v>74</v>
      </c>
      <c r="BP631" t="s">
        <v>74</v>
      </c>
      <c r="BQ631" t="s">
        <v>74</v>
      </c>
      <c r="BR631" t="s">
        <v>95</v>
      </c>
      <c r="BS631" t="s">
        <v>5325</v>
      </c>
      <c r="BT631" t="str">
        <f>HYPERLINK("https%3A%2F%2Fwww.webofscience.com%2Fwos%2Fwoscc%2Ffull-record%2FWOS:A1989R901600006","View Full Record in Web of Science")</f>
        <v>View Full Record in Web of Science</v>
      </c>
    </row>
    <row r="632" spans="1:72" x14ac:dyDescent="0.15">
      <c r="A632" t="s">
        <v>72</v>
      </c>
      <c r="B632" t="s">
        <v>5326</v>
      </c>
      <c r="C632" t="s">
        <v>74</v>
      </c>
      <c r="D632" t="s">
        <v>74</v>
      </c>
      <c r="E632" t="s">
        <v>74</v>
      </c>
      <c r="F632" t="s">
        <v>5326</v>
      </c>
      <c r="G632" t="s">
        <v>74</v>
      </c>
      <c r="H632" t="s">
        <v>74</v>
      </c>
      <c r="I632" t="s">
        <v>5327</v>
      </c>
      <c r="J632" t="s">
        <v>5328</v>
      </c>
      <c r="K632" t="s">
        <v>74</v>
      </c>
      <c r="L632" t="s">
        <v>74</v>
      </c>
      <c r="M632" t="s">
        <v>4986</v>
      </c>
      <c r="N632" t="s">
        <v>78</v>
      </c>
      <c r="O632" t="s">
        <v>74</v>
      </c>
      <c r="P632" t="s">
        <v>74</v>
      </c>
      <c r="Q632" t="s">
        <v>74</v>
      </c>
      <c r="R632" t="s">
        <v>74</v>
      </c>
      <c r="S632" t="s">
        <v>74</v>
      </c>
      <c r="T632" t="s">
        <v>74</v>
      </c>
      <c r="U632" t="s">
        <v>74</v>
      </c>
      <c r="V632" t="s">
        <v>74</v>
      </c>
      <c r="W632" t="s">
        <v>74</v>
      </c>
      <c r="X632" t="s">
        <v>74</v>
      </c>
      <c r="Y632" t="s">
        <v>5329</v>
      </c>
      <c r="Z632" t="s">
        <v>74</v>
      </c>
      <c r="AA632" t="s">
        <v>74</v>
      </c>
      <c r="AB632" t="s">
        <v>74</v>
      </c>
      <c r="AC632" t="s">
        <v>74</v>
      </c>
      <c r="AD632" t="s">
        <v>74</v>
      </c>
      <c r="AE632" t="s">
        <v>74</v>
      </c>
      <c r="AF632" t="s">
        <v>74</v>
      </c>
      <c r="AG632">
        <v>8</v>
      </c>
      <c r="AH632">
        <v>7</v>
      </c>
      <c r="AI632">
        <v>7</v>
      </c>
      <c r="AJ632">
        <v>0</v>
      </c>
      <c r="AK632">
        <v>0</v>
      </c>
      <c r="AL632" t="s">
        <v>5330</v>
      </c>
      <c r="AM632" t="s">
        <v>1166</v>
      </c>
      <c r="AN632" t="s">
        <v>5331</v>
      </c>
      <c r="AO632" t="s">
        <v>5332</v>
      </c>
      <c r="AP632" t="s">
        <v>74</v>
      </c>
      <c r="AQ632" t="s">
        <v>74</v>
      </c>
      <c r="AR632" t="s">
        <v>5333</v>
      </c>
      <c r="AS632" t="s">
        <v>74</v>
      </c>
      <c r="AT632" t="s">
        <v>5334</v>
      </c>
      <c r="AU632">
        <v>1989</v>
      </c>
      <c r="AV632">
        <v>308</v>
      </c>
      <c r="AW632">
        <v>2</v>
      </c>
      <c r="AX632" t="s">
        <v>74</v>
      </c>
      <c r="AY632" t="s">
        <v>74</v>
      </c>
      <c r="AZ632" t="s">
        <v>74</v>
      </c>
      <c r="BA632" t="s">
        <v>74</v>
      </c>
      <c r="BB632">
        <v>177</v>
      </c>
      <c r="BC632">
        <v>183</v>
      </c>
      <c r="BD632" t="s">
        <v>74</v>
      </c>
      <c r="BE632" t="s">
        <v>74</v>
      </c>
      <c r="BF632" t="s">
        <v>74</v>
      </c>
      <c r="BG632" t="s">
        <v>74</v>
      </c>
      <c r="BH632" t="s">
        <v>74</v>
      </c>
      <c r="BI632">
        <v>7</v>
      </c>
      <c r="BJ632" t="s">
        <v>366</v>
      </c>
      <c r="BK632" t="s">
        <v>92</v>
      </c>
      <c r="BL632" t="s">
        <v>367</v>
      </c>
      <c r="BM632" t="s">
        <v>5335</v>
      </c>
      <c r="BN632" t="s">
        <v>74</v>
      </c>
      <c r="BO632" t="s">
        <v>74</v>
      </c>
      <c r="BP632" t="s">
        <v>74</v>
      </c>
      <c r="BQ632" t="s">
        <v>74</v>
      </c>
      <c r="BR632" t="s">
        <v>95</v>
      </c>
      <c r="BS632" t="s">
        <v>5336</v>
      </c>
      <c r="BT632" t="str">
        <f>HYPERLINK("https%3A%2F%2Fwww.webofscience.com%2Fwos%2Fwoscc%2Ffull-record%2FWOS:A1989R885900007","View Full Record in Web of Science")</f>
        <v>View Full Record in Web of Science</v>
      </c>
    </row>
    <row r="633" spans="1:72" x14ac:dyDescent="0.15">
      <c r="A633" t="s">
        <v>569</v>
      </c>
      <c r="B633" t="s">
        <v>570</v>
      </c>
      <c r="C633" t="s">
        <v>74</v>
      </c>
      <c r="D633" t="s">
        <v>571</v>
      </c>
      <c r="E633" t="s">
        <v>74</v>
      </c>
      <c r="F633" t="s">
        <v>570</v>
      </c>
      <c r="G633" t="s">
        <v>74</v>
      </c>
      <c r="H633" t="s">
        <v>74</v>
      </c>
      <c r="I633" t="s">
        <v>5337</v>
      </c>
      <c r="J633" t="s">
        <v>5338</v>
      </c>
      <c r="K633" t="s">
        <v>574</v>
      </c>
      <c r="L633" t="s">
        <v>74</v>
      </c>
      <c r="M633" t="s">
        <v>77</v>
      </c>
      <c r="N633" t="s">
        <v>575</v>
      </c>
      <c r="O633" t="s">
        <v>5339</v>
      </c>
      <c r="P633" t="s">
        <v>5340</v>
      </c>
      <c r="Q633" t="s">
        <v>578</v>
      </c>
      <c r="R633" t="s">
        <v>74</v>
      </c>
      <c r="S633" t="s">
        <v>74</v>
      </c>
      <c r="T633" t="s">
        <v>74</v>
      </c>
      <c r="U633" t="s">
        <v>74</v>
      </c>
      <c r="V633" t="s">
        <v>74</v>
      </c>
      <c r="W633" t="s">
        <v>74</v>
      </c>
      <c r="X633" t="s">
        <v>74</v>
      </c>
      <c r="Y633" t="s">
        <v>74</v>
      </c>
      <c r="Z633" t="s">
        <v>74</v>
      </c>
      <c r="AA633" t="s">
        <v>74</v>
      </c>
      <c r="AB633" t="s">
        <v>74</v>
      </c>
      <c r="AC633" t="s">
        <v>74</v>
      </c>
      <c r="AD633" t="s">
        <v>74</v>
      </c>
      <c r="AE633" t="s">
        <v>74</v>
      </c>
      <c r="AF633" t="s">
        <v>74</v>
      </c>
      <c r="AG633">
        <v>0</v>
      </c>
      <c r="AH633">
        <v>0</v>
      </c>
      <c r="AI633">
        <v>0</v>
      </c>
      <c r="AJ633">
        <v>0</v>
      </c>
      <c r="AK633">
        <v>0</v>
      </c>
      <c r="AL633" t="s">
        <v>579</v>
      </c>
      <c r="AM633" t="s">
        <v>580</v>
      </c>
      <c r="AN633" t="s">
        <v>580</v>
      </c>
      <c r="AO633" t="s">
        <v>74</v>
      </c>
      <c r="AP633" t="s">
        <v>74</v>
      </c>
      <c r="AQ633" t="s">
        <v>5341</v>
      </c>
      <c r="AR633" t="s">
        <v>582</v>
      </c>
      <c r="AS633" t="s">
        <v>74</v>
      </c>
      <c r="AT633" t="s">
        <v>74</v>
      </c>
      <c r="AU633">
        <v>1989</v>
      </c>
      <c r="AV633">
        <v>20</v>
      </c>
      <c r="AW633" t="s">
        <v>74</v>
      </c>
      <c r="AX633" t="s">
        <v>74</v>
      </c>
      <c r="AY633" t="s">
        <v>74</v>
      </c>
      <c r="AZ633" t="s">
        <v>74</v>
      </c>
      <c r="BA633" t="s">
        <v>74</v>
      </c>
      <c r="BB633">
        <v>3</v>
      </c>
      <c r="BC633">
        <v>8</v>
      </c>
      <c r="BD633" t="s">
        <v>74</v>
      </c>
      <c r="BE633" t="s">
        <v>74</v>
      </c>
      <c r="BF633" t="s">
        <v>74</v>
      </c>
      <c r="BG633" t="s">
        <v>74</v>
      </c>
      <c r="BH633" t="s">
        <v>74</v>
      </c>
      <c r="BI633">
        <v>6</v>
      </c>
      <c r="BJ633" t="s">
        <v>1089</v>
      </c>
      <c r="BK633" t="s">
        <v>583</v>
      </c>
      <c r="BL633" t="s">
        <v>1090</v>
      </c>
      <c r="BM633" t="s">
        <v>5342</v>
      </c>
      <c r="BN633" t="s">
        <v>74</v>
      </c>
      <c r="BO633" t="s">
        <v>74</v>
      </c>
      <c r="BP633" t="s">
        <v>74</v>
      </c>
      <c r="BQ633" t="s">
        <v>74</v>
      </c>
      <c r="BR633" t="s">
        <v>95</v>
      </c>
      <c r="BS633" t="s">
        <v>5343</v>
      </c>
      <c r="BT633" t="str">
        <f>HYPERLINK("https%3A%2F%2Fwww.webofscience.com%2Fwos%2Fwoscc%2Ffull-record%2FWOS:A1989BP90G00001","View Full Record in Web of Science")</f>
        <v>View Full Record in Web of Science</v>
      </c>
    </row>
    <row r="634" spans="1:72" x14ac:dyDescent="0.15">
      <c r="A634" t="s">
        <v>569</v>
      </c>
      <c r="B634" t="s">
        <v>5344</v>
      </c>
      <c r="C634" t="s">
        <v>74</v>
      </c>
      <c r="D634" t="s">
        <v>571</v>
      </c>
      <c r="E634" t="s">
        <v>74</v>
      </c>
      <c r="F634" t="s">
        <v>5344</v>
      </c>
      <c r="G634" t="s">
        <v>74</v>
      </c>
      <c r="H634" t="s">
        <v>74</v>
      </c>
      <c r="I634" t="s">
        <v>5345</v>
      </c>
      <c r="J634" t="s">
        <v>5338</v>
      </c>
      <c r="K634" t="s">
        <v>574</v>
      </c>
      <c r="L634" t="s">
        <v>74</v>
      </c>
      <c r="M634" t="s">
        <v>77</v>
      </c>
      <c r="N634" t="s">
        <v>575</v>
      </c>
      <c r="O634" t="s">
        <v>5339</v>
      </c>
      <c r="P634" t="s">
        <v>5340</v>
      </c>
      <c r="Q634" t="s">
        <v>578</v>
      </c>
      <c r="R634" t="s">
        <v>74</v>
      </c>
      <c r="S634" t="s">
        <v>74</v>
      </c>
      <c r="T634" t="s">
        <v>74</v>
      </c>
      <c r="U634" t="s">
        <v>74</v>
      </c>
      <c r="V634" t="s">
        <v>74</v>
      </c>
      <c r="W634" t="s">
        <v>74</v>
      </c>
      <c r="X634" t="s">
        <v>74</v>
      </c>
      <c r="Y634" t="s">
        <v>74</v>
      </c>
      <c r="Z634" t="s">
        <v>74</v>
      </c>
      <c r="AA634" t="s">
        <v>74</v>
      </c>
      <c r="AB634" t="s">
        <v>74</v>
      </c>
      <c r="AC634" t="s">
        <v>74</v>
      </c>
      <c r="AD634" t="s">
        <v>74</v>
      </c>
      <c r="AE634" t="s">
        <v>74</v>
      </c>
      <c r="AF634" t="s">
        <v>74</v>
      </c>
      <c r="AG634">
        <v>0</v>
      </c>
      <c r="AH634">
        <v>0</v>
      </c>
      <c r="AI634">
        <v>0</v>
      </c>
      <c r="AJ634">
        <v>0</v>
      </c>
      <c r="AK634">
        <v>0</v>
      </c>
      <c r="AL634" t="s">
        <v>579</v>
      </c>
      <c r="AM634" t="s">
        <v>580</v>
      </c>
      <c r="AN634" t="s">
        <v>580</v>
      </c>
      <c r="AO634" t="s">
        <v>74</v>
      </c>
      <c r="AP634" t="s">
        <v>74</v>
      </c>
      <c r="AQ634" t="s">
        <v>5341</v>
      </c>
      <c r="AR634" t="s">
        <v>582</v>
      </c>
      <c r="AS634" t="s">
        <v>74</v>
      </c>
      <c r="AT634" t="s">
        <v>74</v>
      </c>
      <c r="AU634">
        <v>1989</v>
      </c>
      <c r="AV634">
        <v>20</v>
      </c>
      <c r="AW634" t="s">
        <v>74</v>
      </c>
      <c r="AX634" t="s">
        <v>74</v>
      </c>
      <c r="AY634" t="s">
        <v>74</v>
      </c>
      <c r="AZ634" t="s">
        <v>74</v>
      </c>
      <c r="BA634" t="s">
        <v>74</v>
      </c>
      <c r="BB634">
        <v>9</v>
      </c>
      <c r="BC634">
        <v>10</v>
      </c>
      <c r="BD634" t="s">
        <v>74</v>
      </c>
      <c r="BE634" t="s">
        <v>74</v>
      </c>
      <c r="BF634" t="s">
        <v>74</v>
      </c>
      <c r="BG634" t="s">
        <v>74</v>
      </c>
      <c r="BH634" t="s">
        <v>74</v>
      </c>
      <c r="BI634">
        <v>2</v>
      </c>
      <c r="BJ634" t="s">
        <v>1089</v>
      </c>
      <c r="BK634" t="s">
        <v>583</v>
      </c>
      <c r="BL634" t="s">
        <v>1090</v>
      </c>
      <c r="BM634" t="s">
        <v>5342</v>
      </c>
      <c r="BN634" t="s">
        <v>74</v>
      </c>
      <c r="BO634" t="s">
        <v>74</v>
      </c>
      <c r="BP634" t="s">
        <v>74</v>
      </c>
      <c r="BQ634" t="s">
        <v>74</v>
      </c>
      <c r="BR634" t="s">
        <v>95</v>
      </c>
      <c r="BS634" t="s">
        <v>5346</v>
      </c>
      <c r="BT634" t="str">
        <f>HYPERLINK("https%3A%2F%2Fwww.webofscience.com%2Fwos%2Fwoscc%2Ffull-record%2FWOS:A1989BP90G00002","View Full Record in Web of Science")</f>
        <v>View Full Record in Web of Science</v>
      </c>
    </row>
    <row r="635" spans="1:72" x14ac:dyDescent="0.15">
      <c r="A635" t="s">
        <v>569</v>
      </c>
      <c r="B635" t="s">
        <v>586</v>
      </c>
      <c r="C635" t="s">
        <v>74</v>
      </c>
      <c r="D635" t="s">
        <v>571</v>
      </c>
      <c r="E635" t="s">
        <v>74</v>
      </c>
      <c r="F635" t="s">
        <v>586</v>
      </c>
      <c r="G635" t="s">
        <v>74</v>
      </c>
      <c r="H635" t="s">
        <v>74</v>
      </c>
      <c r="I635" t="s">
        <v>5347</v>
      </c>
      <c r="J635" t="s">
        <v>5338</v>
      </c>
      <c r="K635" t="s">
        <v>574</v>
      </c>
      <c r="L635" t="s">
        <v>74</v>
      </c>
      <c r="M635" t="s">
        <v>77</v>
      </c>
      <c r="N635" t="s">
        <v>575</v>
      </c>
      <c r="O635" t="s">
        <v>5339</v>
      </c>
      <c r="P635" t="s">
        <v>5340</v>
      </c>
      <c r="Q635" t="s">
        <v>578</v>
      </c>
      <c r="R635" t="s">
        <v>74</v>
      </c>
      <c r="S635" t="s">
        <v>74</v>
      </c>
      <c r="T635" t="s">
        <v>74</v>
      </c>
      <c r="U635" t="s">
        <v>74</v>
      </c>
      <c r="V635" t="s">
        <v>74</v>
      </c>
      <c r="W635" t="s">
        <v>74</v>
      </c>
      <c r="X635" t="s">
        <v>74</v>
      </c>
      <c r="Y635" t="s">
        <v>74</v>
      </c>
      <c r="Z635" t="s">
        <v>74</v>
      </c>
      <c r="AA635" t="s">
        <v>74</v>
      </c>
      <c r="AB635" t="s">
        <v>74</v>
      </c>
      <c r="AC635" t="s">
        <v>74</v>
      </c>
      <c r="AD635" t="s">
        <v>74</v>
      </c>
      <c r="AE635" t="s">
        <v>74</v>
      </c>
      <c r="AF635" t="s">
        <v>74</v>
      </c>
      <c r="AG635">
        <v>0</v>
      </c>
      <c r="AH635">
        <v>0</v>
      </c>
      <c r="AI635">
        <v>0</v>
      </c>
      <c r="AJ635">
        <v>0</v>
      </c>
      <c r="AK635">
        <v>0</v>
      </c>
      <c r="AL635" t="s">
        <v>579</v>
      </c>
      <c r="AM635" t="s">
        <v>580</v>
      </c>
      <c r="AN635" t="s">
        <v>580</v>
      </c>
      <c r="AO635" t="s">
        <v>74</v>
      </c>
      <c r="AP635" t="s">
        <v>74</v>
      </c>
      <c r="AQ635" t="s">
        <v>5341</v>
      </c>
      <c r="AR635" t="s">
        <v>582</v>
      </c>
      <c r="AS635" t="s">
        <v>74</v>
      </c>
      <c r="AT635" t="s">
        <v>74</v>
      </c>
      <c r="AU635">
        <v>1989</v>
      </c>
      <c r="AV635">
        <v>20</v>
      </c>
      <c r="AW635" t="s">
        <v>74</v>
      </c>
      <c r="AX635" t="s">
        <v>74</v>
      </c>
      <c r="AY635" t="s">
        <v>74</v>
      </c>
      <c r="AZ635" t="s">
        <v>74</v>
      </c>
      <c r="BA635" t="s">
        <v>74</v>
      </c>
      <c r="BB635">
        <v>11</v>
      </c>
      <c r="BC635">
        <v>12</v>
      </c>
      <c r="BD635" t="s">
        <v>74</v>
      </c>
      <c r="BE635" t="s">
        <v>74</v>
      </c>
      <c r="BF635" t="s">
        <v>74</v>
      </c>
      <c r="BG635" t="s">
        <v>74</v>
      </c>
      <c r="BH635" t="s">
        <v>74</v>
      </c>
      <c r="BI635">
        <v>2</v>
      </c>
      <c r="BJ635" t="s">
        <v>1089</v>
      </c>
      <c r="BK635" t="s">
        <v>583</v>
      </c>
      <c r="BL635" t="s">
        <v>1090</v>
      </c>
      <c r="BM635" t="s">
        <v>5342</v>
      </c>
      <c r="BN635" t="s">
        <v>74</v>
      </c>
      <c r="BO635" t="s">
        <v>74</v>
      </c>
      <c r="BP635" t="s">
        <v>74</v>
      </c>
      <c r="BQ635" t="s">
        <v>74</v>
      </c>
      <c r="BR635" t="s">
        <v>95</v>
      </c>
      <c r="BS635" t="s">
        <v>5348</v>
      </c>
      <c r="BT635" t="str">
        <f>HYPERLINK("https%3A%2F%2Fwww.webofscience.com%2Fwos%2Fwoscc%2Ffull-record%2FWOS:A1989BP90G00003","View Full Record in Web of Science")</f>
        <v>View Full Record in Web of Science</v>
      </c>
    </row>
    <row r="636" spans="1:72" x14ac:dyDescent="0.15">
      <c r="A636" t="s">
        <v>569</v>
      </c>
      <c r="B636" t="s">
        <v>5349</v>
      </c>
      <c r="C636" t="s">
        <v>74</v>
      </c>
      <c r="D636" t="s">
        <v>571</v>
      </c>
      <c r="E636" t="s">
        <v>74</v>
      </c>
      <c r="F636" t="s">
        <v>5349</v>
      </c>
      <c r="G636" t="s">
        <v>74</v>
      </c>
      <c r="H636" t="s">
        <v>74</v>
      </c>
      <c r="I636" t="s">
        <v>5350</v>
      </c>
      <c r="J636" t="s">
        <v>5338</v>
      </c>
      <c r="K636" t="s">
        <v>574</v>
      </c>
      <c r="L636" t="s">
        <v>74</v>
      </c>
      <c r="M636" t="s">
        <v>77</v>
      </c>
      <c r="N636" t="s">
        <v>575</v>
      </c>
      <c r="O636" t="s">
        <v>5339</v>
      </c>
      <c r="P636" t="s">
        <v>5340</v>
      </c>
      <c r="Q636" t="s">
        <v>578</v>
      </c>
      <c r="R636" t="s">
        <v>74</v>
      </c>
      <c r="S636" t="s">
        <v>74</v>
      </c>
      <c r="T636" t="s">
        <v>74</v>
      </c>
      <c r="U636" t="s">
        <v>74</v>
      </c>
      <c r="V636" t="s">
        <v>74</v>
      </c>
      <c r="W636" t="s">
        <v>74</v>
      </c>
      <c r="X636" t="s">
        <v>74</v>
      </c>
      <c r="Y636" t="s">
        <v>74</v>
      </c>
      <c r="Z636" t="s">
        <v>74</v>
      </c>
      <c r="AA636" t="s">
        <v>74</v>
      </c>
      <c r="AB636" t="s">
        <v>74</v>
      </c>
      <c r="AC636" t="s">
        <v>74</v>
      </c>
      <c r="AD636" t="s">
        <v>74</v>
      </c>
      <c r="AE636" t="s">
        <v>74</v>
      </c>
      <c r="AF636" t="s">
        <v>74</v>
      </c>
      <c r="AG636">
        <v>0</v>
      </c>
      <c r="AH636">
        <v>0</v>
      </c>
      <c r="AI636">
        <v>0</v>
      </c>
      <c r="AJ636">
        <v>0</v>
      </c>
      <c r="AK636">
        <v>0</v>
      </c>
      <c r="AL636" t="s">
        <v>579</v>
      </c>
      <c r="AM636" t="s">
        <v>580</v>
      </c>
      <c r="AN636" t="s">
        <v>580</v>
      </c>
      <c r="AO636" t="s">
        <v>74</v>
      </c>
      <c r="AP636" t="s">
        <v>74</v>
      </c>
      <c r="AQ636" t="s">
        <v>5341</v>
      </c>
      <c r="AR636" t="s">
        <v>582</v>
      </c>
      <c r="AS636" t="s">
        <v>74</v>
      </c>
      <c r="AT636" t="s">
        <v>74</v>
      </c>
      <c r="AU636">
        <v>1989</v>
      </c>
      <c r="AV636">
        <v>20</v>
      </c>
      <c r="AW636" t="s">
        <v>74</v>
      </c>
      <c r="AX636" t="s">
        <v>74</v>
      </c>
      <c r="AY636" t="s">
        <v>74</v>
      </c>
      <c r="AZ636" t="s">
        <v>74</v>
      </c>
      <c r="BA636" t="s">
        <v>74</v>
      </c>
      <c r="BB636">
        <v>13</v>
      </c>
      <c r="BC636">
        <v>21</v>
      </c>
      <c r="BD636" t="s">
        <v>74</v>
      </c>
      <c r="BE636" t="s">
        <v>74</v>
      </c>
      <c r="BF636" t="s">
        <v>74</v>
      </c>
      <c r="BG636" t="s">
        <v>74</v>
      </c>
      <c r="BH636" t="s">
        <v>74</v>
      </c>
      <c r="BI636">
        <v>9</v>
      </c>
      <c r="BJ636" t="s">
        <v>1089</v>
      </c>
      <c r="BK636" t="s">
        <v>583</v>
      </c>
      <c r="BL636" t="s">
        <v>1090</v>
      </c>
      <c r="BM636" t="s">
        <v>5342</v>
      </c>
      <c r="BN636" t="s">
        <v>74</v>
      </c>
      <c r="BO636" t="s">
        <v>74</v>
      </c>
      <c r="BP636" t="s">
        <v>74</v>
      </c>
      <c r="BQ636" t="s">
        <v>74</v>
      </c>
      <c r="BR636" t="s">
        <v>95</v>
      </c>
      <c r="BS636" t="s">
        <v>5351</v>
      </c>
      <c r="BT636" t="str">
        <f>HYPERLINK("https%3A%2F%2Fwww.webofscience.com%2Fwos%2Fwoscc%2Ffull-record%2FWOS:A1989BP90G00004","View Full Record in Web of Science")</f>
        <v>View Full Record in Web of Science</v>
      </c>
    </row>
    <row r="637" spans="1:72" x14ac:dyDescent="0.15">
      <c r="A637" t="s">
        <v>569</v>
      </c>
      <c r="B637" t="s">
        <v>5352</v>
      </c>
      <c r="C637" t="s">
        <v>74</v>
      </c>
      <c r="D637" t="s">
        <v>571</v>
      </c>
      <c r="E637" t="s">
        <v>74</v>
      </c>
      <c r="F637" t="s">
        <v>5352</v>
      </c>
      <c r="G637" t="s">
        <v>74</v>
      </c>
      <c r="H637" t="s">
        <v>74</v>
      </c>
      <c r="I637" t="s">
        <v>5353</v>
      </c>
      <c r="J637" t="s">
        <v>5338</v>
      </c>
      <c r="K637" t="s">
        <v>574</v>
      </c>
      <c r="L637" t="s">
        <v>74</v>
      </c>
      <c r="M637" t="s">
        <v>77</v>
      </c>
      <c r="N637" t="s">
        <v>575</v>
      </c>
      <c r="O637" t="s">
        <v>5339</v>
      </c>
      <c r="P637" t="s">
        <v>5340</v>
      </c>
      <c r="Q637" t="s">
        <v>578</v>
      </c>
      <c r="R637" t="s">
        <v>74</v>
      </c>
      <c r="S637" t="s">
        <v>74</v>
      </c>
      <c r="T637" t="s">
        <v>74</v>
      </c>
      <c r="U637" t="s">
        <v>74</v>
      </c>
      <c r="V637" t="s">
        <v>74</v>
      </c>
      <c r="W637" t="s">
        <v>74</v>
      </c>
      <c r="X637" t="s">
        <v>74</v>
      </c>
      <c r="Y637" t="s">
        <v>74</v>
      </c>
      <c r="Z637" t="s">
        <v>74</v>
      </c>
      <c r="AA637" t="s">
        <v>74</v>
      </c>
      <c r="AB637" t="s">
        <v>74</v>
      </c>
      <c r="AC637" t="s">
        <v>74</v>
      </c>
      <c r="AD637" t="s">
        <v>74</v>
      </c>
      <c r="AE637" t="s">
        <v>74</v>
      </c>
      <c r="AF637" t="s">
        <v>74</v>
      </c>
      <c r="AG637">
        <v>0</v>
      </c>
      <c r="AH637">
        <v>0</v>
      </c>
      <c r="AI637">
        <v>0</v>
      </c>
      <c r="AJ637">
        <v>0</v>
      </c>
      <c r="AK637">
        <v>0</v>
      </c>
      <c r="AL637" t="s">
        <v>579</v>
      </c>
      <c r="AM637" t="s">
        <v>580</v>
      </c>
      <c r="AN637" t="s">
        <v>580</v>
      </c>
      <c r="AO637" t="s">
        <v>74</v>
      </c>
      <c r="AP637" t="s">
        <v>74</v>
      </c>
      <c r="AQ637" t="s">
        <v>5341</v>
      </c>
      <c r="AR637" t="s">
        <v>582</v>
      </c>
      <c r="AS637" t="s">
        <v>74</v>
      </c>
      <c r="AT637" t="s">
        <v>74</v>
      </c>
      <c r="AU637">
        <v>1989</v>
      </c>
      <c r="AV637">
        <v>20</v>
      </c>
      <c r="AW637" t="s">
        <v>74</v>
      </c>
      <c r="AX637" t="s">
        <v>74</v>
      </c>
      <c r="AY637" t="s">
        <v>74</v>
      </c>
      <c r="AZ637" t="s">
        <v>74</v>
      </c>
      <c r="BA637" t="s">
        <v>74</v>
      </c>
      <c r="BB637">
        <v>23</v>
      </c>
      <c r="BC637">
        <v>36</v>
      </c>
      <c r="BD637" t="s">
        <v>74</v>
      </c>
      <c r="BE637" t="s">
        <v>74</v>
      </c>
      <c r="BF637" t="s">
        <v>74</v>
      </c>
      <c r="BG637" t="s">
        <v>74</v>
      </c>
      <c r="BH637" t="s">
        <v>74</v>
      </c>
      <c r="BI637">
        <v>14</v>
      </c>
      <c r="BJ637" t="s">
        <v>1089</v>
      </c>
      <c r="BK637" t="s">
        <v>583</v>
      </c>
      <c r="BL637" t="s">
        <v>1090</v>
      </c>
      <c r="BM637" t="s">
        <v>5342</v>
      </c>
      <c r="BN637" t="s">
        <v>74</v>
      </c>
      <c r="BO637" t="s">
        <v>74</v>
      </c>
      <c r="BP637" t="s">
        <v>74</v>
      </c>
      <c r="BQ637" t="s">
        <v>74</v>
      </c>
      <c r="BR637" t="s">
        <v>95</v>
      </c>
      <c r="BS637" t="s">
        <v>5354</v>
      </c>
      <c r="BT637" t="str">
        <f>HYPERLINK("https%3A%2F%2Fwww.webofscience.com%2Fwos%2Fwoscc%2Ffull-record%2FWOS:A1989BP90G00005","View Full Record in Web of Science")</f>
        <v>View Full Record in Web of Science</v>
      </c>
    </row>
    <row r="638" spans="1:72" x14ac:dyDescent="0.15">
      <c r="A638" t="s">
        <v>569</v>
      </c>
      <c r="B638" t="s">
        <v>5355</v>
      </c>
      <c r="C638" t="s">
        <v>74</v>
      </c>
      <c r="D638" t="s">
        <v>571</v>
      </c>
      <c r="E638" t="s">
        <v>74</v>
      </c>
      <c r="F638" t="s">
        <v>5355</v>
      </c>
      <c r="G638" t="s">
        <v>74</v>
      </c>
      <c r="H638" t="s">
        <v>74</v>
      </c>
      <c r="I638" t="s">
        <v>5356</v>
      </c>
      <c r="J638" t="s">
        <v>5338</v>
      </c>
      <c r="K638" t="s">
        <v>574</v>
      </c>
      <c r="L638" t="s">
        <v>74</v>
      </c>
      <c r="M638" t="s">
        <v>77</v>
      </c>
      <c r="N638" t="s">
        <v>575</v>
      </c>
      <c r="O638" t="s">
        <v>5339</v>
      </c>
      <c r="P638" t="s">
        <v>5340</v>
      </c>
      <c r="Q638" t="s">
        <v>578</v>
      </c>
      <c r="R638" t="s">
        <v>74</v>
      </c>
      <c r="S638" t="s">
        <v>74</v>
      </c>
      <c r="T638" t="s">
        <v>74</v>
      </c>
      <c r="U638" t="s">
        <v>74</v>
      </c>
      <c r="V638" t="s">
        <v>74</v>
      </c>
      <c r="W638" t="s">
        <v>74</v>
      </c>
      <c r="X638" t="s">
        <v>74</v>
      </c>
      <c r="Y638" t="s">
        <v>74</v>
      </c>
      <c r="Z638" t="s">
        <v>74</v>
      </c>
      <c r="AA638" t="s">
        <v>74</v>
      </c>
      <c r="AB638" t="s">
        <v>74</v>
      </c>
      <c r="AC638" t="s">
        <v>74</v>
      </c>
      <c r="AD638" t="s">
        <v>74</v>
      </c>
      <c r="AE638" t="s">
        <v>74</v>
      </c>
      <c r="AF638" t="s">
        <v>74</v>
      </c>
      <c r="AG638">
        <v>0</v>
      </c>
      <c r="AH638">
        <v>0</v>
      </c>
      <c r="AI638">
        <v>0</v>
      </c>
      <c r="AJ638">
        <v>0</v>
      </c>
      <c r="AK638">
        <v>0</v>
      </c>
      <c r="AL638" t="s">
        <v>579</v>
      </c>
      <c r="AM638" t="s">
        <v>580</v>
      </c>
      <c r="AN638" t="s">
        <v>580</v>
      </c>
      <c r="AO638" t="s">
        <v>74</v>
      </c>
      <c r="AP638" t="s">
        <v>74</v>
      </c>
      <c r="AQ638" t="s">
        <v>5341</v>
      </c>
      <c r="AR638" t="s">
        <v>582</v>
      </c>
      <c r="AS638" t="s">
        <v>74</v>
      </c>
      <c r="AT638" t="s">
        <v>74</v>
      </c>
      <c r="AU638">
        <v>1989</v>
      </c>
      <c r="AV638">
        <v>20</v>
      </c>
      <c r="AW638" t="s">
        <v>74</v>
      </c>
      <c r="AX638" t="s">
        <v>74</v>
      </c>
      <c r="AY638" t="s">
        <v>74</v>
      </c>
      <c r="AZ638" t="s">
        <v>74</v>
      </c>
      <c r="BA638" t="s">
        <v>74</v>
      </c>
      <c r="BB638">
        <v>39</v>
      </c>
      <c r="BC638">
        <v>57</v>
      </c>
      <c r="BD638" t="s">
        <v>74</v>
      </c>
      <c r="BE638" t="s">
        <v>74</v>
      </c>
      <c r="BF638" t="s">
        <v>74</v>
      </c>
      <c r="BG638" t="s">
        <v>74</v>
      </c>
      <c r="BH638" t="s">
        <v>74</v>
      </c>
      <c r="BI638">
        <v>19</v>
      </c>
      <c r="BJ638" t="s">
        <v>1089</v>
      </c>
      <c r="BK638" t="s">
        <v>583</v>
      </c>
      <c r="BL638" t="s">
        <v>1090</v>
      </c>
      <c r="BM638" t="s">
        <v>5342</v>
      </c>
      <c r="BN638" t="s">
        <v>74</v>
      </c>
      <c r="BO638" t="s">
        <v>74</v>
      </c>
      <c r="BP638" t="s">
        <v>74</v>
      </c>
      <c r="BQ638" t="s">
        <v>74</v>
      </c>
      <c r="BR638" t="s">
        <v>95</v>
      </c>
      <c r="BS638" t="s">
        <v>5357</v>
      </c>
      <c r="BT638" t="str">
        <f>HYPERLINK("https%3A%2F%2Fwww.webofscience.com%2Fwos%2Fwoscc%2Ffull-record%2FWOS:A1989BP90G00006","View Full Record in Web of Science")</f>
        <v>View Full Record in Web of Science</v>
      </c>
    </row>
    <row r="639" spans="1:72" x14ac:dyDescent="0.15">
      <c r="A639" t="s">
        <v>569</v>
      </c>
      <c r="B639" t="s">
        <v>5358</v>
      </c>
      <c r="C639" t="s">
        <v>74</v>
      </c>
      <c r="D639" t="s">
        <v>571</v>
      </c>
      <c r="E639" t="s">
        <v>74</v>
      </c>
      <c r="F639" t="s">
        <v>5358</v>
      </c>
      <c r="G639" t="s">
        <v>74</v>
      </c>
      <c r="H639" t="s">
        <v>74</v>
      </c>
      <c r="I639" t="s">
        <v>5359</v>
      </c>
      <c r="J639" t="s">
        <v>5338</v>
      </c>
      <c r="K639" t="s">
        <v>574</v>
      </c>
      <c r="L639" t="s">
        <v>74</v>
      </c>
      <c r="M639" t="s">
        <v>77</v>
      </c>
      <c r="N639" t="s">
        <v>575</v>
      </c>
      <c r="O639" t="s">
        <v>5339</v>
      </c>
      <c r="P639" t="s">
        <v>5340</v>
      </c>
      <c r="Q639" t="s">
        <v>578</v>
      </c>
      <c r="R639" t="s">
        <v>74</v>
      </c>
      <c r="S639" t="s">
        <v>74</v>
      </c>
      <c r="T639" t="s">
        <v>74</v>
      </c>
      <c r="U639" t="s">
        <v>74</v>
      </c>
      <c r="V639" t="s">
        <v>74</v>
      </c>
      <c r="W639" t="s">
        <v>74</v>
      </c>
      <c r="X639" t="s">
        <v>74</v>
      </c>
      <c r="Y639" t="s">
        <v>74</v>
      </c>
      <c r="Z639" t="s">
        <v>74</v>
      </c>
      <c r="AA639" t="s">
        <v>74</v>
      </c>
      <c r="AB639" t="s">
        <v>74</v>
      </c>
      <c r="AC639" t="s">
        <v>74</v>
      </c>
      <c r="AD639" t="s">
        <v>74</v>
      </c>
      <c r="AE639" t="s">
        <v>74</v>
      </c>
      <c r="AF639" t="s">
        <v>74</v>
      </c>
      <c r="AG639">
        <v>0</v>
      </c>
      <c r="AH639">
        <v>0</v>
      </c>
      <c r="AI639">
        <v>0</v>
      </c>
      <c r="AJ639">
        <v>0</v>
      </c>
      <c r="AK639">
        <v>0</v>
      </c>
      <c r="AL639" t="s">
        <v>579</v>
      </c>
      <c r="AM639" t="s">
        <v>580</v>
      </c>
      <c r="AN639" t="s">
        <v>580</v>
      </c>
      <c r="AO639" t="s">
        <v>74</v>
      </c>
      <c r="AP639" t="s">
        <v>74</v>
      </c>
      <c r="AQ639" t="s">
        <v>5341</v>
      </c>
      <c r="AR639" t="s">
        <v>582</v>
      </c>
      <c r="AS639" t="s">
        <v>74</v>
      </c>
      <c r="AT639" t="s">
        <v>74</v>
      </c>
      <c r="AU639">
        <v>1989</v>
      </c>
      <c r="AV639">
        <v>20</v>
      </c>
      <c r="AW639" t="s">
        <v>74</v>
      </c>
      <c r="AX639" t="s">
        <v>74</v>
      </c>
      <c r="AY639" t="s">
        <v>74</v>
      </c>
      <c r="AZ639" t="s">
        <v>74</v>
      </c>
      <c r="BA639" t="s">
        <v>74</v>
      </c>
      <c r="BB639">
        <v>59</v>
      </c>
      <c r="BC639">
        <v>63</v>
      </c>
      <c r="BD639" t="s">
        <v>74</v>
      </c>
      <c r="BE639" t="s">
        <v>74</v>
      </c>
      <c r="BF639" t="s">
        <v>74</v>
      </c>
      <c r="BG639" t="s">
        <v>74</v>
      </c>
      <c r="BH639" t="s">
        <v>74</v>
      </c>
      <c r="BI639">
        <v>5</v>
      </c>
      <c r="BJ639" t="s">
        <v>1089</v>
      </c>
      <c r="BK639" t="s">
        <v>583</v>
      </c>
      <c r="BL639" t="s">
        <v>1090</v>
      </c>
      <c r="BM639" t="s">
        <v>5342</v>
      </c>
      <c r="BN639" t="s">
        <v>74</v>
      </c>
      <c r="BO639" t="s">
        <v>74</v>
      </c>
      <c r="BP639" t="s">
        <v>74</v>
      </c>
      <c r="BQ639" t="s">
        <v>74</v>
      </c>
      <c r="BR639" t="s">
        <v>95</v>
      </c>
      <c r="BS639" t="s">
        <v>5360</v>
      </c>
      <c r="BT639" t="str">
        <f>HYPERLINK("https%3A%2F%2Fwww.webofscience.com%2Fwos%2Fwoscc%2Ffull-record%2FWOS:A1989BP90G00007","View Full Record in Web of Science")</f>
        <v>View Full Record in Web of Science</v>
      </c>
    </row>
    <row r="640" spans="1:72" x14ac:dyDescent="0.15">
      <c r="A640" t="s">
        <v>569</v>
      </c>
      <c r="B640" t="s">
        <v>5361</v>
      </c>
      <c r="C640" t="s">
        <v>74</v>
      </c>
      <c r="D640" t="s">
        <v>571</v>
      </c>
      <c r="E640" t="s">
        <v>74</v>
      </c>
      <c r="F640" t="s">
        <v>5361</v>
      </c>
      <c r="G640" t="s">
        <v>74</v>
      </c>
      <c r="H640" t="s">
        <v>74</v>
      </c>
      <c r="I640" t="s">
        <v>5362</v>
      </c>
      <c r="J640" t="s">
        <v>5338</v>
      </c>
      <c r="K640" t="s">
        <v>574</v>
      </c>
      <c r="L640" t="s">
        <v>74</v>
      </c>
      <c r="M640" t="s">
        <v>77</v>
      </c>
      <c r="N640" t="s">
        <v>575</v>
      </c>
      <c r="O640" t="s">
        <v>5339</v>
      </c>
      <c r="P640" t="s">
        <v>5340</v>
      </c>
      <c r="Q640" t="s">
        <v>578</v>
      </c>
      <c r="R640" t="s">
        <v>74</v>
      </c>
      <c r="S640" t="s">
        <v>74</v>
      </c>
      <c r="T640" t="s">
        <v>74</v>
      </c>
      <c r="U640" t="s">
        <v>74</v>
      </c>
      <c r="V640" t="s">
        <v>74</v>
      </c>
      <c r="W640" t="s">
        <v>74</v>
      </c>
      <c r="X640" t="s">
        <v>74</v>
      </c>
      <c r="Y640" t="s">
        <v>74</v>
      </c>
      <c r="Z640" t="s">
        <v>74</v>
      </c>
      <c r="AA640" t="s">
        <v>74</v>
      </c>
      <c r="AB640" t="s">
        <v>74</v>
      </c>
      <c r="AC640" t="s">
        <v>74</v>
      </c>
      <c r="AD640" t="s">
        <v>74</v>
      </c>
      <c r="AE640" t="s">
        <v>74</v>
      </c>
      <c r="AF640" t="s">
        <v>74</v>
      </c>
      <c r="AG640">
        <v>0</v>
      </c>
      <c r="AH640">
        <v>2</v>
      </c>
      <c r="AI640">
        <v>2</v>
      </c>
      <c r="AJ640">
        <v>0</v>
      </c>
      <c r="AK640">
        <v>0</v>
      </c>
      <c r="AL640" t="s">
        <v>579</v>
      </c>
      <c r="AM640" t="s">
        <v>580</v>
      </c>
      <c r="AN640" t="s">
        <v>580</v>
      </c>
      <c r="AO640" t="s">
        <v>74</v>
      </c>
      <c r="AP640" t="s">
        <v>74</v>
      </c>
      <c r="AQ640" t="s">
        <v>5341</v>
      </c>
      <c r="AR640" t="s">
        <v>582</v>
      </c>
      <c r="AS640" t="s">
        <v>74</v>
      </c>
      <c r="AT640" t="s">
        <v>74</v>
      </c>
      <c r="AU640">
        <v>1989</v>
      </c>
      <c r="AV640">
        <v>20</v>
      </c>
      <c r="AW640" t="s">
        <v>74</v>
      </c>
      <c r="AX640" t="s">
        <v>74</v>
      </c>
      <c r="AY640" t="s">
        <v>74</v>
      </c>
      <c r="AZ640" t="s">
        <v>74</v>
      </c>
      <c r="BA640" t="s">
        <v>74</v>
      </c>
      <c r="BB640">
        <v>67</v>
      </c>
      <c r="BC640">
        <v>77</v>
      </c>
      <c r="BD640" t="s">
        <v>74</v>
      </c>
      <c r="BE640" t="s">
        <v>74</v>
      </c>
      <c r="BF640" t="s">
        <v>74</v>
      </c>
      <c r="BG640" t="s">
        <v>74</v>
      </c>
      <c r="BH640" t="s">
        <v>74</v>
      </c>
      <c r="BI640">
        <v>11</v>
      </c>
      <c r="BJ640" t="s">
        <v>1089</v>
      </c>
      <c r="BK640" t="s">
        <v>583</v>
      </c>
      <c r="BL640" t="s">
        <v>1090</v>
      </c>
      <c r="BM640" t="s">
        <v>5342</v>
      </c>
      <c r="BN640" t="s">
        <v>74</v>
      </c>
      <c r="BO640" t="s">
        <v>74</v>
      </c>
      <c r="BP640" t="s">
        <v>74</v>
      </c>
      <c r="BQ640" t="s">
        <v>74</v>
      </c>
      <c r="BR640" t="s">
        <v>95</v>
      </c>
      <c r="BS640" t="s">
        <v>5363</v>
      </c>
      <c r="BT640" t="str">
        <f>HYPERLINK("https%3A%2F%2Fwww.webofscience.com%2Fwos%2Fwoscc%2Ffull-record%2FWOS:A1989BP90G00008","View Full Record in Web of Science")</f>
        <v>View Full Record in Web of Science</v>
      </c>
    </row>
    <row r="641" spans="1:72" x14ac:dyDescent="0.15">
      <c r="A641" t="s">
        <v>569</v>
      </c>
      <c r="B641" t="s">
        <v>5364</v>
      </c>
      <c r="C641" t="s">
        <v>74</v>
      </c>
      <c r="D641" t="s">
        <v>571</v>
      </c>
      <c r="E641" t="s">
        <v>74</v>
      </c>
      <c r="F641" t="s">
        <v>5364</v>
      </c>
      <c r="G641" t="s">
        <v>74</v>
      </c>
      <c r="H641" t="s">
        <v>74</v>
      </c>
      <c r="I641" t="s">
        <v>5365</v>
      </c>
      <c r="J641" t="s">
        <v>5338</v>
      </c>
      <c r="K641" t="s">
        <v>574</v>
      </c>
      <c r="L641" t="s">
        <v>74</v>
      </c>
      <c r="M641" t="s">
        <v>77</v>
      </c>
      <c r="N641" t="s">
        <v>575</v>
      </c>
      <c r="O641" t="s">
        <v>5339</v>
      </c>
      <c r="P641" t="s">
        <v>5340</v>
      </c>
      <c r="Q641" t="s">
        <v>578</v>
      </c>
      <c r="R641" t="s">
        <v>74</v>
      </c>
      <c r="S641" t="s">
        <v>74</v>
      </c>
      <c r="T641" t="s">
        <v>74</v>
      </c>
      <c r="U641" t="s">
        <v>74</v>
      </c>
      <c r="V641" t="s">
        <v>74</v>
      </c>
      <c r="W641" t="s">
        <v>74</v>
      </c>
      <c r="X641" t="s">
        <v>74</v>
      </c>
      <c r="Y641" t="s">
        <v>74</v>
      </c>
      <c r="Z641" t="s">
        <v>74</v>
      </c>
      <c r="AA641" t="s">
        <v>5366</v>
      </c>
      <c r="AB641" t="s">
        <v>5367</v>
      </c>
      <c r="AC641" t="s">
        <v>74</v>
      </c>
      <c r="AD641" t="s">
        <v>74</v>
      </c>
      <c r="AE641" t="s">
        <v>74</v>
      </c>
      <c r="AF641" t="s">
        <v>74</v>
      </c>
      <c r="AG641">
        <v>0</v>
      </c>
      <c r="AH641">
        <v>0</v>
      </c>
      <c r="AI641">
        <v>0</v>
      </c>
      <c r="AJ641">
        <v>0</v>
      </c>
      <c r="AK641">
        <v>0</v>
      </c>
      <c r="AL641" t="s">
        <v>579</v>
      </c>
      <c r="AM641" t="s">
        <v>580</v>
      </c>
      <c r="AN641" t="s">
        <v>580</v>
      </c>
      <c r="AO641" t="s">
        <v>74</v>
      </c>
      <c r="AP641" t="s">
        <v>74</v>
      </c>
      <c r="AQ641" t="s">
        <v>5341</v>
      </c>
      <c r="AR641" t="s">
        <v>582</v>
      </c>
      <c r="AS641" t="s">
        <v>74</v>
      </c>
      <c r="AT641" t="s">
        <v>74</v>
      </c>
      <c r="AU641">
        <v>1989</v>
      </c>
      <c r="AV641">
        <v>20</v>
      </c>
      <c r="AW641" t="s">
        <v>74</v>
      </c>
      <c r="AX641" t="s">
        <v>74</v>
      </c>
      <c r="AY641" t="s">
        <v>74</v>
      </c>
      <c r="AZ641" t="s">
        <v>74</v>
      </c>
      <c r="BA641" t="s">
        <v>74</v>
      </c>
      <c r="BB641">
        <v>79</v>
      </c>
      <c r="BC641">
        <v>87</v>
      </c>
      <c r="BD641" t="s">
        <v>74</v>
      </c>
      <c r="BE641" t="s">
        <v>74</v>
      </c>
      <c r="BF641" t="s">
        <v>74</v>
      </c>
      <c r="BG641" t="s">
        <v>74</v>
      </c>
      <c r="BH641" t="s">
        <v>74</v>
      </c>
      <c r="BI641">
        <v>9</v>
      </c>
      <c r="BJ641" t="s">
        <v>1089</v>
      </c>
      <c r="BK641" t="s">
        <v>583</v>
      </c>
      <c r="BL641" t="s">
        <v>1090</v>
      </c>
      <c r="BM641" t="s">
        <v>5342</v>
      </c>
      <c r="BN641" t="s">
        <v>74</v>
      </c>
      <c r="BO641" t="s">
        <v>74</v>
      </c>
      <c r="BP641" t="s">
        <v>74</v>
      </c>
      <c r="BQ641" t="s">
        <v>74</v>
      </c>
      <c r="BR641" t="s">
        <v>95</v>
      </c>
      <c r="BS641" t="s">
        <v>5368</v>
      </c>
      <c r="BT641" t="str">
        <f>HYPERLINK("https%3A%2F%2Fwww.webofscience.com%2Fwos%2Fwoscc%2Ffull-record%2FWOS:A1989BP90G00009","View Full Record in Web of Science")</f>
        <v>View Full Record in Web of Science</v>
      </c>
    </row>
    <row r="642" spans="1:72" x14ac:dyDescent="0.15">
      <c r="A642" t="s">
        <v>569</v>
      </c>
      <c r="B642" t="s">
        <v>5369</v>
      </c>
      <c r="C642" t="s">
        <v>74</v>
      </c>
      <c r="D642" t="s">
        <v>571</v>
      </c>
      <c r="E642" t="s">
        <v>74</v>
      </c>
      <c r="F642" t="s">
        <v>5369</v>
      </c>
      <c r="G642" t="s">
        <v>74</v>
      </c>
      <c r="H642" t="s">
        <v>74</v>
      </c>
      <c r="I642" t="s">
        <v>5370</v>
      </c>
      <c r="J642" t="s">
        <v>5338</v>
      </c>
      <c r="K642" t="s">
        <v>574</v>
      </c>
      <c r="L642" t="s">
        <v>74</v>
      </c>
      <c r="M642" t="s">
        <v>77</v>
      </c>
      <c r="N642" t="s">
        <v>575</v>
      </c>
      <c r="O642" t="s">
        <v>5339</v>
      </c>
      <c r="P642" t="s">
        <v>5340</v>
      </c>
      <c r="Q642" t="s">
        <v>578</v>
      </c>
      <c r="R642" t="s">
        <v>74</v>
      </c>
      <c r="S642" t="s">
        <v>74</v>
      </c>
      <c r="T642" t="s">
        <v>74</v>
      </c>
      <c r="U642" t="s">
        <v>74</v>
      </c>
      <c r="V642" t="s">
        <v>74</v>
      </c>
      <c r="W642" t="s">
        <v>74</v>
      </c>
      <c r="X642" t="s">
        <v>74</v>
      </c>
      <c r="Y642" t="s">
        <v>74</v>
      </c>
      <c r="Z642" t="s">
        <v>74</v>
      </c>
      <c r="AA642" t="s">
        <v>74</v>
      </c>
      <c r="AB642" t="s">
        <v>74</v>
      </c>
      <c r="AC642" t="s">
        <v>74</v>
      </c>
      <c r="AD642" t="s">
        <v>74</v>
      </c>
      <c r="AE642" t="s">
        <v>74</v>
      </c>
      <c r="AF642" t="s">
        <v>74</v>
      </c>
      <c r="AG642">
        <v>0</v>
      </c>
      <c r="AH642">
        <v>1</v>
      </c>
      <c r="AI642">
        <v>1</v>
      </c>
      <c r="AJ642">
        <v>0</v>
      </c>
      <c r="AK642">
        <v>0</v>
      </c>
      <c r="AL642" t="s">
        <v>579</v>
      </c>
      <c r="AM642" t="s">
        <v>580</v>
      </c>
      <c r="AN642" t="s">
        <v>580</v>
      </c>
      <c r="AO642" t="s">
        <v>74</v>
      </c>
      <c r="AP642" t="s">
        <v>74</v>
      </c>
      <c r="AQ642" t="s">
        <v>5341</v>
      </c>
      <c r="AR642" t="s">
        <v>582</v>
      </c>
      <c r="AS642" t="s">
        <v>74</v>
      </c>
      <c r="AT642" t="s">
        <v>74</v>
      </c>
      <c r="AU642">
        <v>1989</v>
      </c>
      <c r="AV642">
        <v>20</v>
      </c>
      <c r="AW642" t="s">
        <v>74</v>
      </c>
      <c r="AX642" t="s">
        <v>74</v>
      </c>
      <c r="AY642" t="s">
        <v>74</v>
      </c>
      <c r="AZ642" t="s">
        <v>74</v>
      </c>
      <c r="BA642" t="s">
        <v>74</v>
      </c>
      <c r="BB642">
        <v>89</v>
      </c>
      <c r="BC642">
        <v>101</v>
      </c>
      <c r="BD642" t="s">
        <v>74</v>
      </c>
      <c r="BE642" t="s">
        <v>74</v>
      </c>
      <c r="BF642" t="s">
        <v>74</v>
      </c>
      <c r="BG642" t="s">
        <v>74</v>
      </c>
      <c r="BH642" t="s">
        <v>74</v>
      </c>
      <c r="BI642">
        <v>13</v>
      </c>
      <c r="BJ642" t="s">
        <v>1089</v>
      </c>
      <c r="BK642" t="s">
        <v>583</v>
      </c>
      <c r="BL642" t="s">
        <v>1090</v>
      </c>
      <c r="BM642" t="s">
        <v>5342</v>
      </c>
      <c r="BN642" t="s">
        <v>74</v>
      </c>
      <c r="BO642" t="s">
        <v>74</v>
      </c>
      <c r="BP642" t="s">
        <v>74</v>
      </c>
      <c r="BQ642" t="s">
        <v>74</v>
      </c>
      <c r="BR642" t="s">
        <v>95</v>
      </c>
      <c r="BS642" t="s">
        <v>5371</v>
      </c>
      <c r="BT642" t="str">
        <f>HYPERLINK("https%3A%2F%2Fwww.webofscience.com%2Fwos%2Fwoscc%2Ffull-record%2FWOS:A1989BP90G00010","View Full Record in Web of Science")</f>
        <v>View Full Record in Web of Science</v>
      </c>
    </row>
    <row r="643" spans="1:72" x14ac:dyDescent="0.15">
      <c r="A643" t="s">
        <v>569</v>
      </c>
      <c r="B643" t="s">
        <v>5372</v>
      </c>
      <c r="C643" t="s">
        <v>74</v>
      </c>
      <c r="D643" t="s">
        <v>571</v>
      </c>
      <c r="E643" t="s">
        <v>74</v>
      </c>
      <c r="F643" t="s">
        <v>5372</v>
      </c>
      <c r="G643" t="s">
        <v>74</v>
      </c>
      <c r="H643" t="s">
        <v>74</v>
      </c>
      <c r="I643" t="s">
        <v>5373</v>
      </c>
      <c r="J643" t="s">
        <v>5338</v>
      </c>
      <c r="K643" t="s">
        <v>574</v>
      </c>
      <c r="L643" t="s">
        <v>74</v>
      </c>
      <c r="M643" t="s">
        <v>77</v>
      </c>
      <c r="N643" t="s">
        <v>575</v>
      </c>
      <c r="O643" t="s">
        <v>5339</v>
      </c>
      <c r="P643" t="s">
        <v>5340</v>
      </c>
      <c r="Q643" t="s">
        <v>578</v>
      </c>
      <c r="R643" t="s">
        <v>74</v>
      </c>
      <c r="S643" t="s">
        <v>74</v>
      </c>
      <c r="T643" t="s">
        <v>74</v>
      </c>
      <c r="U643" t="s">
        <v>74</v>
      </c>
      <c r="V643" t="s">
        <v>74</v>
      </c>
      <c r="W643" t="s">
        <v>74</v>
      </c>
      <c r="X643" t="s">
        <v>74</v>
      </c>
      <c r="Y643" t="s">
        <v>74</v>
      </c>
      <c r="Z643" t="s">
        <v>74</v>
      </c>
      <c r="AA643" t="s">
        <v>5374</v>
      </c>
      <c r="AB643" t="s">
        <v>5375</v>
      </c>
      <c r="AC643" t="s">
        <v>74</v>
      </c>
      <c r="AD643" t="s">
        <v>74</v>
      </c>
      <c r="AE643" t="s">
        <v>74</v>
      </c>
      <c r="AF643" t="s">
        <v>74</v>
      </c>
      <c r="AG643">
        <v>0</v>
      </c>
      <c r="AH643">
        <v>0</v>
      </c>
      <c r="AI643">
        <v>0</v>
      </c>
      <c r="AJ643">
        <v>0</v>
      </c>
      <c r="AK643">
        <v>0</v>
      </c>
      <c r="AL643" t="s">
        <v>579</v>
      </c>
      <c r="AM643" t="s">
        <v>580</v>
      </c>
      <c r="AN643" t="s">
        <v>580</v>
      </c>
      <c r="AO643" t="s">
        <v>74</v>
      </c>
      <c r="AP643" t="s">
        <v>74</v>
      </c>
      <c r="AQ643" t="s">
        <v>5341</v>
      </c>
      <c r="AR643" t="s">
        <v>582</v>
      </c>
      <c r="AS643" t="s">
        <v>74</v>
      </c>
      <c r="AT643" t="s">
        <v>74</v>
      </c>
      <c r="AU643">
        <v>1989</v>
      </c>
      <c r="AV643">
        <v>20</v>
      </c>
      <c r="AW643" t="s">
        <v>74</v>
      </c>
      <c r="AX643" t="s">
        <v>74</v>
      </c>
      <c r="AY643" t="s">
        <v>74</v>
      </c>
      <c r="AZ643" t="s">
        <v>74</v>
      </c>
      <c r="BA643" t="s">
        <v>74</v>
      </c>
      <c r="BB643">
        <v>103</v>
      </c>
      <c r="BC643">
        <v>110</v>
      </c>
      <c r="BD643" t="s">
        <v>74</v>
      </c>
      <c r="BE643" t="s">
        <v>74</v>
      </c>
      <c r="BF643" t="s">
        <v>74</v>
      </c>
      <c r="BG643" t="s">
        <v>74</v>
      </c>
      <c r="BH643" t="s">
        <v>74</v>
      </c>
      <c r="BI643">
        <v>8</v>
      </c>
      <c r="BJ643" t="s">
        <v>1089</v>
      </c>
      <c r="BK643" t="s">
        <v>583</v>
      </c>
      <c r="BL643" t="s">
        <v>1090</v>
      </c>
      <c r="BM643" t="s">
        <v>5342</v>
      </c>
      <c r="BN643" t="s">
        <v>74</v>
      </c>
      <c r="BO643" t="s">
        <v>74</v>
      </c>
      <c r="BP643" t="s">
        <v>74</v>
      </c>
      <c r="BQ643" t="s">
        <v>74</v>
      </c>
      <c r="BR643" t="s">
        <v>95</v>
      </c>
      <c r="BS643" t="s">
        <v>5376</v>
      </c>
      <c r="BT643" t="str">
        <f>HYPERLINK("https%3A%2F%2Fwww.webofscience.com%2Fwos%2Fwoscc%2Ffull-record%2FWOS:A1989BP90G00011","View Full Record in Web of Science")</f>
        <v>View Full Record in Web of Science</v>
      </c>
    </row>
    <row r="644" spans="1:72" x14ac:dyDescent="0.15">
      <c r="A644" t="s">
        <v>569</v>
      </c>
      <c r="B644" t="s">
        <v>5377</v>
      </c>
      <c r="C644" t="s">
        <v>74</v>
      </c>
      <c r="D644" t="s">
        <v>571</v>
      </c>
      <c r="E644" t="s">
        <v>74</v>
      </c>
      <c r="F644" t="s">
        <v>5377</v>
      </c>
      <c r="G644" t="s">
        <v>74</v>
      </c>
      <c r="H644" t="s">
        <v>74</v>
      </c>
      <c r="I644" t="s">
        <v>5378</v>
      </c>
      <c r="J644" t="s">
        <v>5338</v>
      </c>
      <c r="K644" t="s">
        <v>574</v>
      </c>
      <c r="L644" t="s">
        <v>74</v>
      </c>
      <c r="M644" t="s">
        <v>77</v>
      </c>
      <c r="N644" t="s">
        <v>575</v>
      </c>
      <c r="O644" t="s">
        <v>5339</v>
      </c>
      <c r="P644" t="s">
        <v>5340</v>
      </c>
      <c r="Q644" t="s">
        <v>578</v>
      </c>
      <c r="R644" t="s">
        <v>74</v>
      </c>
      <c r="S644" t="s">
        <v>74</v>
      </c>
      <c r="T644" t="s">
        <v>74</v>
      </c>
      <c r="U644" t="s">
        <v>74</v>
      </c>
      <c r="V644" t="s">
        <v>74</v>
      </c>
      <c r="W644" t="s">
        <v>74</v>
      </c>
      <c r="X644" t="s">
        <v>74</v>
      </c>
      <c r="Y644" t="s">
        <v>74</v>
      </c>
      <c r="Z644" t="s">
        <v>74</v>
      </c>
      <c r="AA644" t="s">
        <v>74</v>
      </c>
      <c r="AB644" t="s">
        <v>74</v>
      </c>
      <c r="AC644" t="s">
        <v>74</v>
      </c>
      <c r="AD644" t="s">
        <v>74</v>
      </c>
      <c r="AE644" t="s">
        <v>74</v>
      </c>
      <c r="AF644" t="s">
        <v>74</v>
      </c>
      <c r="AG644">
        <v>0</v>
      </c>
      <c r="AH644">
        <v>0</v>
      </c>
      <c r="AI644">
        <v>0</v>
      </c>
      <c r="AJ644">
        <v>0</v>
      </c>
      <c r="AK644">
        <v>1</v>
      </c>
      <c r="AL644" t="s">
        <v>579</v>
      </c>
      <c r="AM644" t="s">
        <v>580</v>
      </c>
      <c r="AN644" t="s">
        <v>580</v>
      </c>
      <c r="AO644" t="s">
        <v>74</v>
      </c>
      <c r="AP644" t="s">
        <v>74</v>
      </c>
      <c r="AQ644" t="s">
        <v>5341</v>
      </c>
      <c r="AR644" t="s">
        <v>582</v>
      </c>
      <c r="AS644" t="s">
        <v>74</v>
      </c>
      <c r="AT644" t="s">
        <v>74</v>
      </c>
      <c r="AU644">
        <v>1989</v>
      </c>
      <c r="AV644">
        <v>20</v>
      </c>
      <c r="AW644" t="s">
        <v>74</v>
      </c>
      <c r="AX644" t="s">
        <v>74</v>
      </c>
      <c r="AY644" t="s">
        <v>74</v>
      </c>
      <c r="AZ644" t="s">
        <v>74</v>
      </c>
      <c r="BA644" t="s">
        <v>74</v>
      </c>
      <c r="BB644">
        <v>111</v>
      </c>
      <c r="BC644">
        <v>120</v>
      </c>
      <c r="BD644" t="s">
        <v>74</v>
      </c>
      <c r="BE644" t="s">
        <v>74</v>
      </c>
      <c r="BF644" t="s">
        <v>74</v>
      </c>
      <c r="BG644" t="s">
        <v>74</v>
      </c>
      <c r="BH644" t="s">
        <v>74</v>
      </c>
      <c r="BI644">
        <v>10</v>
      </c>
      <c r="BJ644" t="s">
        <v>1089</v>
      </c>
      <c r="BK644" t="s">
        <v>583</v>
      </c>
      <c r="BL644" t="s">
        <v>1090</v>
      </c>
      <c r="BM644" t="s">
        <v>5342</v>
      </c>
      <c r="BN644" t="s">
        <v>74</v>
      </c>
      <c r="BO644" t="s">
        <v>74</v>
      </c>
      <c r="BP644" t="s">
        <v>74</v>
      </c>
      <c r="BQ644" t="s">
        <v>74</v>
      </c>
      <c r="BR644" t="s">
        <v>95</v>
      </c>
      <c r="BS644" t="s">
        <v>5379</v>
      </c>
      <c r="BT644" t="str">
        <f>HYPERLINK("https%3A%2F%2Fwww.webofscience.com%2Fwos%2Fwoscc%2Ffull-record%2FWOS:A1989BP90G00012","View Full Record in Web of Science")</f>
        <v>View Full Record in Web of Science</v>
      </c>
    </row>
    <row r="645" spans="1:72" x14ac:dyDescent="0.15">
      <c r="A645" t="s">
        <v>569</v>
      </c>
      <c r="B645" t="s">
        <v>5380</v>
      </c>
      <c r="C645" t="s">
        <v>74</v>
      </c>
      <c r="D645" t="s">
        <v>571</v>
      </c>
      <c r="E645" t="s">
        <v>74</v>
      </c>
      <c r="F645" t="s">
        <v>5380</v>
      </c>
      <c r="G645" t="s">
        <v>74</v>
      </c>
      <c r="H645" t="s">
        <v>74</v>
      </c>
      <c r="I645" t="s">
        <v>5381</v>
      </c>
      <c r="J645" t="s">
        <v>5338</v>
      </c>
      <c r="K645" t="s">
        <v>574</v>
      </c>
      <c r="L645" t="s">
        <v>74</v>
      </c>
      <c r="M645" t="s">
        <v>77</v>
      </c>
      <c r="N645" t="s">
        <v>575</v>
      </c>
      <c r="O645" t="s">
        <v>5339</v>
      </c>
      <c r="P645" t="s">
        <v>5340</v>
      </c>
      <c r="Q645" t="s">
        <v>578</v>
      </c>
      <c r="R645" t="s">
        <v>74</v>
      </c>
      <c r="S645" t="s">
        <v>74</v>
      </c>
      <c r="T645" t="s">
        <v>74</v>
      </c>
      <c r="U645" t="s">
        <v>74</v>
      </c>
      <c r="V645" t="s">
        <v>74</v>
      </c>
      <c r="W645" t="s">
        <v>74</v>
      </c>
      <c r="X645" t="s">
        <v>74</v>
      </c>
      <c r="Y645" t="s">
        <v>74</v>
      </c>
      <c r="Z645" t="s">
        <v>74</v>
      </c>
      <c r="AA645" t="s">
        <v>5382</v>
      </c>
      <c r="AB645" t="s">
        <v>597</v>
      </c>
      <c r="AC645" t="s">
        <v>74</v>
      </c>
      <c r="AD645" t="s">
        <v>74</v>
      </c>
      <c r="AE645" t="s">
        <v>74</v>
      </c>
      <c r="AF645" t="s">
        <v>74</v>
      </c>
      <c r="AG645">
        <v>0</v>
      </c>
      <c r="AH645">
        <v>0</v>
      </c>
      <c r="AI645">
        <v>0</v>
      </c>
      <c r="AJ645">
        <v>0</v>
      </c>
      <c r="AK645">
        <v>1</v>
      </c>
      <c r="AL645" t="s">
        <v>579</v>
      </c>
      <c r="AM645" t="s">
        <v>580</v>
      </c>
      <c r="AN645" t="s">
        <v>580</v>
      </c>
      <c r="AO645" t="s">
        <v>74</v>
      </c>
      <c r="AP645" t="s">
        <v>74</v>
      </c>
      <c r="AQ645" t="s">
        <v>5341</v>
      </c>
      <c r="AR645" t="s">
        <v>582</v>
      </c>
      <c r="AS645" t="s">
        <v>74</v>
      </c>
      <c r="AT645" t="s">
        <v>74</v>
      </c>
      <c r="AU645">
        <v>1989</v>
      </c>
      <c r="AV645">
        <v>20</v>
      </c>
      <c r="AW645" t="s">
        <v>74</v>
      </c>
      <c r="AX645" t="s">
        <v>74</v>
      </c>
      <c r="AY645" t="s">
        <v>74</v>
      </c>
      <c r="AZ645" t="s">
        <v>74</v>
      </c>
      <c r="BA645" t="s">
        <v>74</v>
      </c>
      <c r="BB645">
        <v>123</v>
      </c>
      <c r="BC645">
        <v>136</v>
      </c>
      <c r="BD645" t="s">
        <v>74</v>
      </c>
      <c r="BE645" t="s">
        <v>74</v>
      </c>
      <c r="BF645" t="s">
        <v>74</v>
      </c>
      <c r="BG645" t="s">
        <v>74</v>
      </c>
      <c r="BH645" t="s">
        <v>74</v>
      </c>
      <c r="BI645">
        <v>14</v>
      </c>
      <c r="BJ645" t="s">
        <v>1089</v>
      </c>
      <c r="BK645" t="s">
        <v>583</v>
      </c>
      <c r="BL645" t="s">
        <v>1090</v>
      </c>
      <c r="BM645" t="s">
        <v>5342</v>
      </c>
      <c r="BN645" t="s">
        <v>74</v>
      </c>
      <c r="BO645" t="s">
        <v>74</v>
      </c>
      <c r="BP645" t="s">
        <v>74</v>
      </c>
      <c r="BQ645" t="s">
        <v>74</v>
      </c>
      <c r="BR645" t="s">
        <v>95</v>
      </c>
      <c r="BS645" t="s">
        <v>5383</v>
      </c>
      <c r="BT645" t="str">
        <f>HYPERLINK("https%3A%2F%2Fwww.webofscience.com%2Fwos%2Fwoscc%2Ffull-record%2FWOS:A1989BP90G00013","View Full Record in Web of Science")</f>
        <v>View Full Record in Web of Science</v>
      </c>
    </row>
    <row r="646" spans="1:72" x14ac:dyDescent="0.15">
      <c r="A646" t="s">
        <v>569</v>
      </c>
      <c r="B646" t="s">
        <v>5384</v>
      </c>
      <c r="C646" t="s">
        <v>74</v>
      </c>
      <c r="D646" t="s">
        <v>571</v>
      </c>
      <c r="E646" t="s">
        <v>74</v>
      </c>
      <c r="F646" t="s">
        <v>5384</v>
      </c>
      <c r="G646" t="s">
        <v>74</v>
      </c>
      <c r="H646" t="s">
        <v>74</v>
      </c>
      <c r="I646" t="s">
        <v>5385</v>
      </c>
      <c r="J646" t="s">
        <v>5338</v>
      </c>
      <c r="K646" t="s">
        <v>574</v>
      </c>
      <c r="L646" t="s">
        <v>74</v>
      </c>
      <c r="M646" t="s">
        <v>77</v>
      </c>
      <c r="N646" t="s">
        <v>575</v>
      </c>
      <c r="O646" t="s">
        <v>5339</v>
      </c>
      <c r="P646" t="s">
        <v>5340</v>
      </c>
      <c r="Q646" t="s">
        <v>578</v>
      </c>
      <c r="R646" t="s">
        <v>74</v>
      </c>
      <c r="S646" t="s">
        <v>74</v>
      </c>
      <c r="T646" t="s">
        <v>74</v>
      </c>
      <c r="U646" t="s">
        <v>74</v>
      </c>
      <c r="V646" t="s">
        <v>74</v>
      </c>
      <c r="W646" t="s">
        <v>74</v>
      </c>
      <c r="X646" t="s">
        <v>74</v>
      </c>
      <c r="Y646" t="s">
        <v>74</v>
      </c>
      <c r="Z646" t="s">
        <v>74</v>
      </c>
      <c r="AA646" t="s">
        <v>74</v>
      </c>
      <c r="AB646" t="s">
        <v>74</v>
      </c>
      <c r="AC646" t="s">
        <v>74</v>
      </c>
      <c r="AD646" t="s">
        <v>74</v>
      </c>
      <c r="AE646" t="s">
        <v>74</v>
      </c>
      <c r="AF646" t="s">
        <v>74</v>
      </c>
      <c r="AG646">
        <v>0</v>
      </c>
      <c r="AH646">
        <v>0</v>
      </c>
      <c r="AI646">
        <v>0</v>
      </c>
      <c r="AJ646">
        <v>0</v>
      </c>
      <c r="AK646">
        <v>0</v>
      </c>
      <c r="AL646" t="s">
        <v>579</v>
      </c>
      <c r="AM646" t="s">
        <v>580</v>
      </c>
      <c r="AN646" t="s">
        <v>580</v>
      </c>
      <c r="AO646" t="s">
        <v>74</v>
      </c>
      <c r="AP646" t="s">
        <v>74</v>
      </c>
      <c r="AQ646" t="s">
        <v>5341</v>
      </c>
      <c r="AR646" t="s">
        <v>582</v>
      </c>
      <c r="AS646" t="s">
        <v>74</v>
      </c>
      <c r="AT646" t="s">
        <v>74</v>
      </c>
      <c r="AU646">
        <v>1989</v>
      </c>
      <c r="AV646">
        <v>20</v>
      </c>
      <c r="AW646" t="s">
        <v>74</v>
      </c>
      <c r="AX646" t="s">
        <v>74</v>
      </c>
      <c r="AY646" t="s">
        <v>74</v>
      </c>
      <c r="AZ646" t="s">
        <v>74</v>
      </c>
      <c r="BA646" t="s">
        <v>74</v>
      </c>
      <c r="BB646">
        <v>137</v>
      </c>
      <c r="BC646">
        <v>144</v>
      </c>
      <c r="BD646" t="s">
        <v>74</v>
      </c>
      <c r="BE646" t="s">
        <v>74</v>
      </c>
      <c r="BF646" t="s">
        <v>74</v>
      </c>
      <c r="BG646" t="s">
        <v>74</v>
      </c>
      <c r="BH646" t="s">
        <v>74</v>
      </c>
      <c r="BI646">
        <v>8</v>
      </c>
      <c r="BJ646" t="s">
        <v>1089</v>
      </c>
      <c r="BK646" t="s">
        <v>583</v>
      </c>
      <c r="BL646" t="s">
        <v>1090</v>
      </c>
      <c r="BM646" t="s">
        <v>5342</v>
      </c>
      <c r="BN646" t="s">
        <v>74</v>
      </c>
      <c r="BO646" t="s">
        <v>74</v>
      </c>
      <c r="BP646" t="s">
        <v>74</v>
      </c>
      <c r="BQ646" t="s">
        <v>74</v>
      </c>
      <c r="BR646" t="s">
        <v>95</v>
      </c>
      <c r="BS646" t="s">
        <v>5386</v>
      </c>
      <c r="BT646" t="str">
        <f>HYPERLINK("https%3A%2F%2Fwww.webofscience.com%2Fwos%2Fwoscc%2Ffull-record%2FWOS:A1989BP90G00014","View Full Record in Web of Science")</f>
        <v>View Full Record in Web of Science</v>
      </c>
    </row>
    <row r="647" spans="1:72" x14ac:dyDescent="0.15">
      <c r="A647" t="s">
        <v>569</v>
      </c>
      <c r="B647" t="s">
        <v>5387</v>
      </c>
      <c r="C647" t="s">
        <v>74</v>
      </c>
      <c r="D647" t="s">
        <v>571</v>
      </c>
      <c r="E647" t="s">
        <v>74</v>
      </c>
      <c r="F647" t="s">
        <v>5387</v>
      </c>
      <c r="G647" t="s">
        <v>74</v>
      </c>
      <c r="H647" t="s">
        <v>74</v>
      </c>
      <c r="I647" t="s">
        <v>5388</v>
      </c>
      <c r="J647" t="s">
        <v>5338</v>
      </c>
      <c r="K647" t="s">
        <v>574</v>
      </c>
      <c r="L647" t="s">
        <v>74</v>
      </c>
      <c r="M647" t="s">
        <v>77</v>
      </c>
      <c r="N647" t="s">
        <v>575</v>
      </c>
      <c r="O647" t="s">
        <v>5339</v>
      </c>
      <c r="P647" t="s">
        <v>5340</v>
      </c>
      <c r="Q647" t="s">
        <v>578</v>
      </c>
      <c r="R647" t="s">
        <v>74</v>
      </c>
      <c r="S647" t="s">
        <v>74</v>
      </c>
      <c r="T647" t="s">
        <v>74</v>
      </c>
      <c r="U647" t="s">
        <v>74</v>
      </c>
      <c r="V647" t="s">
        <v>74</v>
      </c>
      <c r="W647" t="s">
        <v>74</v>
      </c>
      <c r="X647" t="s">
        <v>74</v>
      </c>
      <c r="Y647" t="s">
        <v>74</v>
      </c>
      <c r="Z647" t="s">
        <v>74</v>
      </c>
      <c r="AA647" t="s">
        <v>74</v>
      </c>
      <c r="AB647" t="s">
        <v>74</v>
      </c>
      <c r="AC647" t="s">
        <v>74</v>
      </c>
      <c r="AD647" t="s">
        <v>74</v>
      </c>
      <c r="AE647" t="s">
        <v>74</v>
      </c>
      <c r="AF647" t="s">
        <v>74</v>
      </c>
      <c r="AG647">
        <v>0</v>
      </c>
      <c r="AH647">
        <v>0</v>
      </c>
      <c r="AI647">
        <v>0</v>
      </c>
      <c r="AJ647">
        <v>0</v>
      </c>
      <c r="AK647">
        <v>0</v>
      </c>
      <c r="AL647" t="s">
        <v>579</v>
      </c>
      <c r="AM647" t="s">
        <v>580</v>
      </c>
      <c r="AN647" t="s">
        <v>580</v>
      </c>
      <c r="AO647" t="s">
        <v>74</v>
      </c>
      <c r="AP647" t="s">
        <v>74</v>
      </c>
      <c r="AQ647" t="s">
        <v>5341</v>
      </c>
      <c r="AR647" t="s">
        <v>582</v>
      </c>
      <c r="AS647" t="s">
        <v>74</v>
      </c>
      <c r="AT647" t="s">
        <v>74</v>
      </c>
      <c r="AU647">
        <v>1989</v>
      </c>
      <c r="AV647">
        <v>20</v>
      </c>
      <c r="AW647" t="s">
        <v>74</v>
      </c>
      <c r="AX647" t="s">
        <v>74</v>
      </c>
      <c r="AY647" t="s">
        <v>74</v>
      </c>
      <c r="AZ647" t="s">
        <v>74</v>
      </c>
      <c r="BA647" t="s">
        <v>74</v>
      </c>
      <c r="BB647">
        <v>145</v>
      </c>
      <c r="BC647">
        <v>152</v>
      </c>
      <c r="BD647" t="s">
        <v>74</v>
      </c>
      <c r="BE647" t="s">
        <v>74</v>
      </c>
      <c r="BF647" t="s">
        <v>74</v>
      </c>
      <c r="BG647" t="s">
        <v>74</v>
      </c>
      <c r="BH647" t="s">
        <v>74</v>
      </c>
      <c r="BI647">
        <v>8</v>
      </c>
      <c r="BJ647" t="s">
        <v>1089</v>
      </c>
      <c r="BK647" t="s">
        <v>583</v>
      </c>
      <c r="BL647" t="s">
        <v>1090</v>
      </c>
      <c r="BM647" t="s">
        <v>5342</v>
      </c>
      <c r="BN647" t="s">
        <v>74</v>
      </c>
      <c r="BO647" t="s">
        <v>74</v>
      </c>
      <c r="BP647" t="s">
        <v>74</v>
      </c>
      <c r="BQ647" t="s">
        <v>74</v>
      </c>
      <c r="BR647" t="s">
        <v>95</v>
      </c>
      <c r="BS647" t="s">
        <v>5389</v>
      </c>
      <c r="BT647" t="str">
        <f>HYPERLINK("https%3A%2F%2Fwww.webofscience.com%2Fwos%2Fwoscc%2Ffull-record%2FWOS:A1989BP90G00015","View Full Record in Web of Science")</f>
        <v>View Full Record in Web of Science</v>
      </c>
    </row>
    <row r="648" spans="1:72" x14ac:dyDescent="0.15">
      <c r="A648" t="s">
        <v>569</v>
      </c>
      <c r="B648" t="s">
        <v>5390</v>
      </c>
      <c r="C648" t="s">
        <v>74</v>
      </c>
      <c r="D648" t="s">
        <v>571</v>
      </c>
      <c r="E648" t="s">
        <v>74</v>
      </c>
      <c r="F648" t="s">
        <v>5390</v>
      </c>
      <c r="G648" t="s">
        <v>74</v>
      </c>
      <c r="H648" t="s">
        <v>74</v>
      </c>
      <c r="I648" t="s">
        <v>5391</v>
      </c>
      <c r="J648" t="s">
        <v>5338</v>
      </c>
      <c r="K648" t="s">
        <v>574</v>
      </c>
      <c r="L648" t="s">
        <v>74</v>
      </c>
      <c r="M648" t="s">
        <v>77</v>
      </c>
      <c r="N648" t="s">
        <v>575</v>
      </c>
      <c r="O648" t="s">
        <v>5339</v>
      </c>
      <c r="P648" t="s">
        <v>5340</v>
      </c>
      <c r="Q648" t="s">
        <v>578</v>
      </c>
      <c r="R648" t="s">
        <v>74</v>
      </c>
      <c r="S648" t="s">
        <v>74</v>
      </c>
      <c r="T648" t="s">
        <v>74</v>
      </c>
      <c r="U648" t="s">
        <v>74</v>
      </c>
      <c r="V648" t="s">
        <v>74</v>
      </c>
      <c r="W648" t="s">
        <v>74</v>
      </c>
      <c r="X648" t="s">
        <v>74</v>
      </c>
      <c r="Y648" t="s">
        <v>74</v>
      </c>
      <c r="Z648" t="s">
        <v>74</v>
      </c>
      <c r="AA648" t="s">
        <v>5392</v>
      </c>
      <c r="AB648" t="s">
        <v>74</v>
      </c>
      <c r="AC648" t="s">
        <v>74</v>
      </c>
      <c r="AD648" t="s">
        <v>74</v>
      </c>
      <c r="AE648" t="s">
        <v>74</v>
      </c>
      <c r="AF648" t="s">
        <v>74</v>
      </c>
      <c r="AG648">
        <v>0</v>
      </c>
      <c r="AH648">
        <v>0</v>
      </c>
      <c r="AI648">
        <v>0</v>
      </c>
      <c r="AJ648">
        <v>0</v>
      </c>
      <c r="AK648">
        <v>0</v>
      </c>
      <c r="AL648" t="s">
        <v>579</v>
      </c>
      <c r="AM648" t="s">
        <v>580</v>
      </c>
      <c r="AN648" t="s">
        <v>580</v>
      </c>
      <c r="AO648" t="s">
        <v>74</v>
      </c>
      <c r="AP648" t="s">
        <v>74</v>
      </c>
      <c r="AQ648" t="s">
        <v>5341</v>
      </c>
      <c r="AR648" t="s">
        <v>582</v>
      </c>
      <c r="AS648" t="s">
        <v>74</v>
      </c>
      <c r="AT648" t="s">
        <v>74</v>
      </c>
      <c r="AU648">
        <v>1989</v>
      </c>
      <c r="AV648">
        <v>20</v>
      </c>
      <c r="AW648" t="s">
        <v>74</v>
      </c>
      <c r="AX648" t="s">
        <v>74</v>
      </c>
      <c r="AY648" t="s">
        <v>74</v>
      </c>
      <c r="AZ648" t="s">
        <v>74</v>
      </c>
      <c r="BA648" t="s">
        <v>74</v>
      </c>
      <c r="BB648">
        <v>155</v>
      </c>
      <c r="BC648">
        <v>160</v>
      </c>
      <c r="BD648" t="s">
        <v>74</v>
      </c>
      <c r="BE648" t="s">
        <v>74</v>
      </c>
      <c r="BF648" t="s">
        <v>74</v>
      </c>
      <c r="BG648" t="s">
        <v>74</v>
      </c>
      <c r="BH648" t="s">
        <v>74</v>
      </c>
      <c r="BI648">
        <v>6</v>
      </c>
      <c r="BJ648" t="s">
        <v>1089</v>
      </c>
      <c r="BK648" t="s">
        <v>583</v>
      </c>
      <c r="BL648" t="s">
        <v>1090</v>
      </c>
      <c r="BM648" t="s">
        <v>5342</v>
      </c>
      <c r="BN648" t="s">
        <v>74</v>
      </c>
      <c r="BO648" t="s">
        <v>74</v>
      </c>
      <c r="BP648" t="s">
        <v>74</v>
      </c>
      <c r="BQ648" t="s">
        <v>74</v>
      </c>
      <c r="BR648" t="s">
        <v>95</v>
      </c>
      <c r="BS648" t="s">
        <v>5393</v>
      </c>
      <c r="BT648" t="str">
        <f>HYPERLINK("https%3A%2F%2Fwww.webofscience.com%2Fwos%2Fwoscc%2Ffull-record%2FWOS:A1989BP90G00016","View Full Record in Web of Science")</f>
        <v>View Full Record in Web of Science</v>
      </c>
    </row>
    <row r="649" spans="1:72" x14ac:dyDescent="0.15">
      <c r="A649" t="s">
        <v>569</v>
      </c>
      <c r="B649" t="s">
        <v>5394</v>
      </c>
      <c r="C649" t="s">
        <v>74</v>
      </c>
      <c r="D649" t="s">
        <v>571</v>
      </c>
      <c r="E649" t="s">
        <v>74</v>
      </c>
      <c r="F649" t="s">
        <v>5394</v>
      </c>
      <c r="G649" t="s">
        <v>74</v>
      </c>
      <c r="H649" t="s">
        <v>74</v>
      </c>
      <c r="I649" t="s">
        <v>5395</v>
      </c>
      <c r="J649" t="s">
        <v>5338</v>
      </c>
      <c r="K649" t="s">
        <v>574</v>
      </c>
      <c r="L649" t="s">
        <v>74</v>
      </c>
      <c r="M649" t="s">
        <v>77</v>
      </c>
      <c r="N649" t="s">
        <v>575</v>
      </c>
      <c r="O649" t="s">
        <v>5339</v>
      </c>
      <c r="P649" t="s">
        <v>5340</v>
      </c>
      <c r="Q649" t="s">
        <v>578</v>
      </c>
      <c r="R649" t="s">
        <v>74</v>
      </c>
      <c r="S649" t="s">
        <v>74</v>
      </c>
      <c r="T649" t="s">
        <v>74</v>
      </c>
      <c r="U649" t="s">
        <v>74</v>
      </c>
      <c r="V649" t="s">
        <v>74</v>
      </c>
      <c r="W649" t="s">
        <v>74</v>
      </c>
      <c r="X649" t="s">
        <v>74</v>
      </c>
      <c r="Y649" t="s">
        <v>74</v>
      </c>
      <c r="Z649" t="s">
        <v>74</v>
      </c>
      <c r="AA649" t="s">
        <v>74</v>
      </c>
      <c r="AB649" t="s">
        <v>74</v>
      </c>
      <c r="AC649" t="s">
        <v>74</v>
      </c>
      <c r="AD649" t="s">
        <v>74</v>
      </c>
      <c r="AE649" t="s">
        <v>74</v>
      </c>
      <c r="AF649" t="s">
        <v>74</v>
      </c>
      <c r="AG649">
        <v>0</v>
      </c>
      <c r="AH649">
        <v>0</v>
      </c>
      <c r="AI649">
        <v>0</v>
      </c>
      <c r="AJ649">
        <v>0</v>
      </c>
      <c r="AK649">
        <v>1</v>
      </c>
      <c r="AL649" t="s">
        <v>579</v>
      </c>
      <c r="AM649" t="s">
        <v>580</v>
      </c>
      <c r="AN649" t="s">
        <v>580</v>
      </c>
      <c r="AO649" t="s">
        <v>74</v>
      </c>
      <c r="AP649" t="s">
        <v>74</v>
      </c>
      <c r="AQ649" t="s">
        <v>5341</v>
      </c>
      <c r="AR649" t="s">
        <v>582</v>
      </c>
      <c r="AS649" t="s">
        <v>74</v>
      </c>
      <c r="AT649" t="s">
        <v>74</v>
      </c>
      <c r="AU649">
        <v>1989</v>
      </c>
      <c r="AV649">
        <v>20</v>
      </c>
      <c r="AW649" t="s">
        <v>74</v>
      </c>
      <c r="AX649" t="s">
        <v>74</v>
      </c>
      <c r="AY649" t="s">
        <v>74</v>
      </c>
      <c r="AZ649" t="s">
        <v>74</v>
      </c>
      <c r="BA649" t="s">
        <v>74</v>
      </c>
      <c r="BB649">
        <v>161</v>
      </c>
      <c r="BC649">
        <v>170</v>
      </c>
      <c r="BD649" t="s">
        <v>74</v>
      </c>
      <c r="BE649" t="s">
        <v>74</v>
      </c>
      <c r="BF649" t="s">
        <v>74</v>
      </c>
      <c r="BG649" t="s">
        <v>74</v>
      </c>
      <c r="BH649" t="s">
        <v>74</v>
      </c>
      <c r="BI649">
        <v>10</v>
      </c>
      <c r="BJ649" t="s">
        <v>1089</v>
      </c>
      <c r="BK649" t="s">
        <v>583</v>
      </c>
      <c r="BL649" t="s">
        <v>1090</v>
      </c>
      <c r="BM649" t="s">
        <v>5342</v>
      </c>
      <c r="BN649" t="s">
        <v>74</v>
      </c>
      <c r="BO649" t="s">
        <v>74</v>
      </c>
      <c r="BP649" t="s">
        <v>74</v>
      </c>
      <c r="BQ649" t="s">
        <v>74</v>
      </c>
      <c r="BR649" t="s">
        <v>95</v>
      </c>
      <c r="BS649" t="s">
        <v>5396</v>
      </c>
      <c r="BT649" t="str">
        <f>HYPERLINK("https%3A%2F%2Fwww.webofscience.com%2Fwos%2Fwoscc%2Ffull-record%2FWOS:A1989BP90G00017","View Full Record in Web of Science")</f>
        <v>View Full Record in Web of Science</v>
      </c>
    </row>
    <row r="650" spans="1:72" x14ac:dyDescent="0.15">
      <c r="A650" t="s">
        <v>569</v>
      </c>
      <c r="B650" t="s">
        <v>5397</v>
      </c>
      <c r="C650" t="s">
        <v>74</v>
      </c>
      <c r="D650" t="s">
        <v>571</v>
      </c>
      <c r="E650" t="s">
        <v>74</v>
      </c>
      <c r="F650" t="s">
        <v>5397</v>
      </c>
      <c r="G650" t="s">
        <v>74</v>
      </c>
      <c r="H650" t="s">
        <v>74</v>
      </c>
      <c r="I650" t="s">
        <v>5398</v>
      </c>
      <c r="J650" t="s">
        <v>5338</v>
      </c>
      <c r="K650" t="s">
        <v>574</v>
      </c>
      <c r="L650" t="s">
        <v>74</v>
      </c>
      <c r="M650" t="s">
        <v>77</v>
      </c>
      <c r="N650" t="s">
        <v>575</v>
      </c>
      <c r="O650" t="s">
        <v>5339</v>
      </c>
      <c r="P650" t="s">
        <v>5340</v>
      </c>
      <c r="Q650" t="s">
        <v>578</v>
      </c>
      <c r="R650" t="s">
        <v>74</v>
      </c>
      <c r="S650" t="s">
        <v>74</v>
      </c>
      <c r="T650" t="s">
        <v>74</v>
      </c>
      <c r="U650" t="s">
        <v>74</v>
      </c>
      <c r="V650" t="s">
        <v>74</v>
      </c>
      <c r="W650" t="s">
        <v>74</v>
      </c>
      <c r="X650" t="s">
        <v>74</v>
      </c>
      <c r="Y650" t="s">
        <v>74</v>
      </c>
      <c r="Z650" t="s">
        <v>74</v>
      </c>
      <c r="AA650" t="s">
        <v>74</v>
      </c>
      <c r="AB650" t="s">
        <v>74</v>
      </c>
      <c r="AC650" t="s">
        <v>74</v>
      </c>
      <c r="AD650" t="s">
        <v>74</v>
      </c>
      <c r="AE650" t="s">
        <v>74</v>
      </c>
      <c r="AF650" t="s">
        <v>74</v>
      </c>
      <c r="AG650">
        <v>0</v>
      </c>
      <c r="AH650">
        <v>0</v>
      </c>
      <c r="AI650">
        <v>0</v>
      </c>
      <c r="AJ650">
        <v>0</v>
      </c>
      <c r="AK650">
        <v>0</v>
      </c>
      <c r="AL650" t="s">
        <v>579</v>
      </c>
      <c r="AM650" t="s">
        <v>580</v>
      </c>
      <c r="AN650" t="s">
        <v>580</v>
      </c>
      <c r="AO650" t="s">
        <v>74</v>
      </c>
      <c r="AP650" t="s">
        <v>74</v>
      </c>
      <c r="AQ650" t="s">
        <v>5341</v>
      </c>
      <c r="AR650" t="s">
        <v>582</v>
      </c>
      <c r="AS650" t="s">
        <v>74</v>
      </c>
      <c r="AT650" t="s">
        <v>74</v>
      </c>
      <c r="AU650">
        <v>1989</v>
      </c>
      <c r="AV650">
        <v>20</v>
      </c>
      <c r="AW650" t="s">
        <v>74</v>
      </c>
      <c r="AX650" t="s">
        <v>74</v>
      </c>
      <c r="AY650" t="s">
        <v>74</v>
      </c>
      <c r="AZ650" t="s">
        <v>74</v>
      </c>
      <c r="BA650" t="s">
        <v>74</v>
      </c>
      <c r="BB650">
        <v>171</v>
      </c>
      <c r="BC650">
        <v>173</v>
      </c>
      <c r="BD650" t="s">
        <v>74</v>
      </c>
      <c r="BE650" t="s">
        <v>74</v>
      </c>
      <c r="BF650" t="s">
        <v>74</v>
      </c>
      <c r="BG650" t="s">
        <v>74</v>
      </c>
      <c r="BH650" t="s">
        <v>74</v>
      </c>
      <c r="BI650">
        <v>3</v>
      </c>
      <c r="BJ650" t="s">
        <v>1089</v>
      </c>
      <c r="BK650" t="s">
        <v>583</v>
      </c>
      <c r="BL650" t="s">
        <v>1090</v>
      </c>
      <c r="BM650" t="s">
        <v>5342</v>
      </c>
      <c r="BN650" t="s">
        <v>74</v>
      </c>
      <c r="BO650" t="s">
        <v>74</v>
      </c>
      <c r="BP650" t="s">
        <v>74</v>
      </c>
      <c r="BQ650" t="s">
        <v>74</v>
      </c>
      <c r="BR650" t="s">
        <v>95</v>
      </c>
      <c r="BS650" t="s">
        <v>5399</v>
      </c>
      <c r="BT650" t="str">
        <f>HYPERLINK("https%3A%2F%2Fwww.webofscience.com%2Fwos%2Fwoscc%2Ffull-record%2FWOS:A1989BP90G00018","View Full Record in Web of Science")</f>
        <v>View Full Record in Web of Science</v>
      </c>
    </row>
    <row r="651" spans="1:72" x14ac:dyDescent="0.15">
      <c r="A651" t="s">
        <v>569</v>
      </c>
      <c r="B651" t="s">
        <v>683</v>
      </c>
      <c r="C651" t="s">
        <v>74</v>
      </c>
      <c r="D651" t="s">
        <v>571</v>
      </c>
      <c r="E651" t="s">
        <v>74</v>
      </c>
      <c r="F651" t="s">
        <v>683</v>
      </c>
      <c r="G651" t="s">
        <v>74</v>
      </c>
      <c r="H651" t="s">
        <v>74</v>
      </c>
      <c r="I651" t="s">
        <v>5400</v>
      </c>
      <c r="J651" t="s">
        <v>5338</v>
      </c>
      <c r="K651" t="s">
        <v>574</v>
      </c>
      <c r="L651" t="s">
        <v>74</v>
      </c>
      <c r="M651" t="s">
        <v>77</v>
      </c>
      <c r="N651" t="s">
        <v>575</v>
      </c>
      <c r="O651" t="s">
        <v>5339</v>
      </c>
      <c r="P651" t="s">
        <v>5340</v>
      </c>
      <c r="Q651" t="s">
        <v>578</v>
      </c>
      <c r="R651" t="s">
        <v>74</v>
      </c>
      <c r="S651" t="s">
        <v>74</v>
      </c>
      <c r="T651" t="s">
        <v>74</v>
      </c>
      <c r="U651" t="s">
        <v>74</v>
      </c>
      <c r="V651" t="s">
        <v>74</v>
      </c>
      <c r="W651" t="s">
        <v>74</v>
      </c>
      <c r="X651" t="s">
        <v>74</v>
      </c>
      <c r="Y651" t="s">
        <v>74</v>
      </c>
      <c r="Z651" t="s">
        <v>74</v>
      </c>
      <c r="AA651" t="s">
        <v>74</v>
      </c>
      <c r="AB651" t="s">
        <v>74</v>
      </c>
      <c r="AC651" t="s">
        <v>74</v>
      </c>
      <c r="AD651" t="s">
        <v>74</v>
      </c>
      <c r="AE651" t="s">
        <v>74</v>
      </c>
      <c r="AF651" t="s">
        <v>74</v>
      </c>
      <c r="AG651">
        <v>0</v>
      </c>
      <c r="AH651">
        <v>0</v>
      </c>
      <c r="AI651">
        <v>0</v>
      </c>
      <c r="AJ651">
        <v>0</v>
      </c>
      <c r="AK651">
        <v>0</v>
      </c>
      <c r="AL651" t="s">
        <v>579</v>
      </c>
      <c r="AM651" t="s">
        <v>580</v>
      </c>
      <c r="AN651" t="s">
        <v>580</v>
      </c>
      <c r="AO651" t="s">
        <v>74</v>
      </c>
      <c r="AP651" t="s">
        <v>74</v>
      </c>
      <c r="AQ651" t="s">
        <v>5341</v>
      </c>
      <c r="AR651" t="s">
        <v>582</v>
      </c>
      <c r="AS651" t="s">
        <v>74</v>
      </c>
      <c r="AT651" t="s">
        <v>74</v>
      </c>
      <c r="AU651">
        <v>1989</v>
      </c>
      <c r="AV651">
        <v>20</v>
      </c>
      <c r="AW651" t="s">
        <v>74</v>
      </c>
      <c r="AX651" t="s">
        <v>74</v>
      </c>
      <c r="AY651" t="s">
        <v>74</v>
      </c>
      <c r="AZ651" t="s">
        <v>74</v>
      </c>
      <c r="BA651" t="s">
        <v>74</v>
      </c>
      <c r="BB651">
        <v>175</v>
      </c>
      <c r="BC651">
        <v>178</v>
      </c>
      <c r="BD651" t="s">
        <v>74</v>
      </c>
      <c r="BE651" t="s">
        <v>74</v>
      </c>
      <c r="BF651" t="s">
        <v>74</v>
      </c>
      <c r="BG651" t="s">
        <v>74</v>
      </c>
      <c r="BH651" t="s">
        <v>74</v>
      </c>
      <c r="BI651">
        <v>4</v>
      </c>
      <c r="BJ651" t="s">
        <v>1089</v>
      </c>
      <c r="BK651" t="s">
        <v>583</v>
      </c>
      <c r="BL651" t="s">
        <v>1090</v>
      </c>
      <c r="BM651" t="s">
        <v>5342</v>
      </c>
      <c r="BN651" t="s">
        <v>74</v>
      </c>
      <c r="BO651" t="s">
        <v>74</v>
      </c>
      <c r="BP651" t="s">
        <v>74</v>
      </c>
      <c r="BQ651" t="s">
        <v>74</v>
      </c>
      <c r="BR651" t="s">
        <v>95</v>
      </c>
      <c r="BS651" t="s">
        <v>5401</v>
      </c>
      <c r="BT651" t="str">
        <f>HYPERLINK("https%3A%2F%2Fwww.webofscience.com%2Fwos%2Fwoscc%2Ffull-record%2FWOS:A1989BP90G00019","View Full Record in Web of Science")</f>
        <v>View Full Record in Web of Science</v>
      </c>
    </row>
    <row r="652" spans="1:72" x14ac:dyDescent="0.15">
      <c r="A652" t="s">
        <v>569</v>
      </c>
      <c r="B652" t="s">
        <v>5402</v>
      </c>
      <c r="C652" t="s">
        <v>74</v>
      </c>
      <c r="D652" t="s">
        <v>571</v>
      </c>
      <c r="E652" t="s">
        <v>74</v>
      </c>
      <c r="F652" t="s">
        <v>5402</v>
      </c>
      <c r="G652" t="s">
        <v>74</v>
      </c>
      <c r="H652" t="s">
        <v>74</v>
      </c>
      <c r="I652" t="s">
        <v>5403</v>
      </c>
      <c r="J652" t="s">
        <v>5338</v>
      </c>
      <c r="K652" t="s">
        <v>574</v>
      </c>
      <c r="L652" t="s">
        <v>74</v>
      </c>
      <c r="M652" t="s">
        <v>77</v>
      </c>
      <c r="N652" t="s">
        <v>575</v>
      </c>
      <c r="O652" t="s">
        <v>5339</v>
      </c>
      <c r="P652" t="s">
        <v>5340</v>
      </c>
      <c r="Q652" t="s">
        <v>578</v>
      </c>
      <c r="R652" t="s">
        <v>74</v>
      </c>
      <c r="S652" t="s">
        <v>74</v>
      </c>
      <c r="T652" t="s">
        <v>74</v>
      </c>
      <c r="U652" t="s">
        <v>74</v>
      </c>
      <c r="V652" t="s">
        <v>74</v>
      </c>
      <c r="W652" t="s">
        <v>74</v>
      </c>
      <c r="X652" t="s">
        <v>74</v>
      </c>
      <c r="Y652" t="s">
        <v>74</v>
      </c>
      <c r="Z652" t="s">
        <v>74</v>
      </c>
      <c r="AA652" t="s">
        <v>676</v>
      </c>
      <c r="AB652" t="s">
        <v>74</v>
      </c>
      <c r="AC652" t="s">
        <v>74</v>
      </c>
      <c r="AD652" t="s">
        <v>74</v>
      </c>
      <c r="AE652" t="s">
        <v>74</v>
      </c>
      <c r="AF652" t="s">
        <v>74</v>
      </c>
      <c r="AG652">
        <v>0</v>
      </c>
      <c r="AH652">
        <v>0</v>
      </c>
      <c r="AI652">
        <v>0</v>
      </c>
      <c r="AJ652">
        <v>0</v>
      </c>
      <c r="AK652">
        <v>0</v>
      </c>
      <c r="AL652" t="s">
        <v>579</v>
      </c>
      <c r="AM652" t="s">
        <v>580</v>
      </c>
      <c r="AN652" t="s">
        <v>580</v>
      </c>
      <c r="AO652" t="s">
        <v>74</v>
      </c>
      <c r="AP652" t="s">
        <v>74</v>
      </c>
      <c r="AQ652" t="s">
        <v>5341</v>
      </c>
      <c r="AR652" t="s">
        <v>582</v>
      </c>
      <c r="AS652" t="s">
        <v>74</v>
      </c>
      <c r="AT652" t="s">
        <v>74</v>
      </c>
      <c r="AU652">
        <v>1989</v>
      </c>
      <c r="AV652">
        <v>20</v>
      </c>
      <c r="AW652" t="s">
        <v>74</v>
      </c>
      <c r="AX652" t="s">
        <v>74</v>
      </c>
      <c r="AY652" t="s">
        <v>74</v>
      </c>
      <c r="AZ652" t="s">
        <v>74</v>
      </c>
      <c r="BA652" t="s">
        <v>74</v>
      </c>
      <c r="BB652">
        <v>179</v>
      </c>
      <c r="BC652">
        <v>196</v>
      </c>
      <c r="BD652" t="s">
        <v>74</v>
      </c>
      <c r="BE652" t="s">
        <v>74</v>
      </c>
      <c r="BF652" t="s">
        <v>74</v>
      </c>
      <c r="BG652" t="s">
        <v>74</v>
      </c>
      <c r="BH652" t="s">
        <v>74</v>
      </c>
      <c r="BI652">
        <v>18</v>
      </c>
      <c r="BJ652" t="s">
        <v>1089</v>
      </c>
      <c r="BK652" t="s">
        <v>583</v>
      </c>
      <c r="BL652" t="s">
        <v>1090</v>
      </c>
      <c r="BM652" t="s">
        <v>5342</v>
      </c>
      <c r="BN652" t="s">
        <v>74</v>
      </c>
      <c r="BO652" t="s">
        <v>74</v>
      </c>
      <c r="BP652" t="s">
        <v>74</v>
      </c>
      <c r="BQ652" t="s">
        <v>74</v>
      </c>
      <c r="BR652" t="s">
        <v>95</v>
      </c>
      <c r="BS652" t="s">
        <v>5404</v>
      </c>
      <c r="BT652" t="str">
        <f>HYPERLINK("https%3A%2F%2Fwww.webofscience.com%2Fwos%2Fwoscc%2Ffull-record%2FWOS:A1989BP90G00020","View Full Record in Web of Science")</f>
        <v>View Full Record in Web of Science</v>
      </c>
    </row>
    <row r="653" spans="1:72" x14ac:dyDescent="0.15">
      <c r="A653" t="s">
        <v>569</v>
      </c>
      <c r="B653" t="s">
        <v>5405</v>
      </c>
      <c r="C653" t="s">
        <v>74</v>
      </c>
      <c r="D653" t="s">
        <v>571</v>
      </c>
      <c r="E653" t="s">
        <v>74</v>
      </c>
      <c r="F653" t="s">
        <v>5405</v>
      </c>
      <c r="G653" t="s">
        <v>74</v>
      </c>
      <c r="H653" t="s">
        <v>74</v>
      </c>
      <c r="I653" t="s">
        <v>5406</v>
      </c>
      <c r="J653" t="s">
        <v>5338</v>
      </c>
      <c r="K653" t="s">
        <v>574</v>
      </c>
      <c r="L653" t="s">
        <v>74</v>
      </c>
      <c r="M653" t="s">
        <v>77</v>
      </c>
      <c r="N653" t="s">
        <v>575</v>
      </c>
      <c r="O653" t="s">
        <v>5339</v>
      </c>
      <c r="P653" t="s">
        <v>5340</v>
      </c>
      <c r="Q653" t="s">
        <v>578</v>
      </c>
      <c r="R653" t="s">
        <v>74</v>
      </c>
      <c r="S653" t="s">
        <v>74</v>
      </c>
      <c r="T653" t="s">
        <v>74</v>
      </c>
      <c r="U653" t="s">
        <v>74</v>
      </c>
      <c r="V653" t="s">
        <v>74</v>
      </c>
      <c r="W653" t="s">
        <v>74</v>
      </c>
      <c r="X653" t="s">
        <v>74</v>
      </c>
      <c r="Y653" t="s">
        <v>74</v>
      </c>
      <c r="Z653" t="s">
        <v>74</v>
      </c>
      <c r="AA653" t="s">
        <v>596</v>
      </c>
      <c r="AB653" t="s">
        <v>597</v>
      </c>
      <c r="AC653" t="s">
        <v>74</v>
      </c>
      <c r="AD653" t="s">
        <v>74</v>
      </c>
      <c r="AE653" t="s">
        <v>74</v>
      </c>
      <c r="AF653" t="s">
        <v>74</v>
      </c>
      <c r="AG653">
        <v>0</v>
      </c>
      <c r="AH653">
        <v>0</v>
      </c>
      <c r="AI653">
        <v>0</v>
      </c>
      <c r="AJ653">
        <v>0</v>
      </c>
      <c r="AK653">
        <v>1</v>
      </c>
      <c r="AL653" t="s">
        <v>579</v>
      </c>
      <c r="AM653" t="s">
        <v>580</v>
      </c>
      <c r="AN653" t="s">
        <v>580</v>
      </c>
      <c r="AO653" t="s">
        <v>74</v>
      </c>
      <c r="AP653" t="s">
        <v>74</v>
      </c>
      <c r="AQ653" t="s">
        <v>5341</v>
      </c>
      <c r="AR653" t="s">
        <v>582</v>
      </c>
      <c r="AS653" t="s">
        <v>74</v>
      </c>
      <c r="AT653" t="s">
        <v>74</v>
      </c>
      <c r="AU653">
        <v>1989</v>
      </c>
      <c r="AV653">
        <v>20</v>
      </c>
      <c r="AW653" t="s">
        <v>74</v>
      </c>
      <c r="AX653" t="s">
        <v>74</v>
      </c>
      <c r="AY653" t="s">
        <v>74</v>
      </c>
      <c r="AZ653" t="s">
        <v>74</v>
      </c>
      <c r="BA653" t="s">
        <v>74</v>
      </c>
      <c r="BB653">
        <v>197</v>
      </c>
      <c r="BC653">
        <v>213</v>
      </c>
      <c r="BD653" t="s">
        <v>74</v>
      </c>
      <c r="BE653" t="s">
        <v>74</v>
      </c>
      <c r="BF653" t="s">
        <v>74</v>
      </c>
      <c r="BG653" t="s">
        <v>74</v>
      </c>
      <c r="BH653" t="s">
        <v>74</v>
      </c>
      <c r="BI653">
        <v>17</v>
      </c>
      <c r="BJ653" t="s">
        <v>1089</v>
      </c>
      <c r="BK653" t="s">
        <v>583</v>
      </c>
      <c r="BL653" t="s">
        <v>1090</v>
      </c>
      <c r="BM653" t="s">
        <v>5342</v>
      </c>
      <c r="BN653" t="s">
        <v>74</v>
      </c>
      <c r="BO653" t="s">
        <v>74</v>
      </c>
      <c r="BP653" t="s">
        <v>74</v>
      </c>
      <c r="BQ653" t="s">
        <v>74</v>
      </c>
      <c r="BR653" t="s">
        <v>95</v>
      </c>
      <c r="BS653" t="s">
        <v>5407</v>
      </c>
      <c r="BT653" t="str">
        <f>HYPERLINK("https%3A%2F%2Fwww.webofscience.com%2Fwos%2Fwoscc%2Ffull-record%2FWOS:A1989BP90G00021","View Full Record in Web of Science")</f>
        <v>View Full Record in Web of Science</v>
      </c>
    </row>
    <row r="654" spans="1:72" x14ac:dyDescent="0.15">
      <c r="A654" t="s">
        <v>569</v>
      </c>
      <c r="B654" t="s">
        <v>5408</v>
      </c>
      <c r="C654" t="s">
        <v>74</v>
      </c>
      <c r="D654" t="s">
        <v>571</v>
      </c>
      <c r="E654" t="s">
        <v>74</v>
      </c>
      <c r="F654" t="s">
        <v>5408</v>
      </c>
      <c r="G654" t="s">
        <v>74</v>
      </c>
      <c r="H654" t="s">
        <v>74</v>
      </c>
      <c r="I654" t="s">
        <v>5409</v>
      </c>
      <c r="J654" t="s">
        <v>5338</v>
      </c>
      <c r="K654" t="s">
        <v>574</v>
      </c>
      <c r="L654" t="s">
        <v>74</v>
      </c>
      <c r="M654" t="s">
        <v>77</v>
      </c>
      <c r="N654" t="s">
        <v>575</v>
      </c>
      <c r="O654" t="s">
        <v>5339</v>
      </c>
      <c r="P654" t="s">
        <v>5340</v>
      </c>
      <c r="Q654" t="s">
        <v>578</v>
      </c>
      <c r="R654" t="s">
        <v>74</v>
      </c>
      <c r="S654" t="s">
        <v>74</v>
      </c>
      <c r="T654" t="s">
        <v>74</v>
      </c>
      <c r="U654" t="s">
        <v>74</v>
      </c>
      <c r="V654" t="s">
        <v>74</v>
      </c>
      <c r="W654" t="s">
        <v>74</v>
      </c>
      <c r="X654" t="s">
        <v>74</v>
      </c>
      <c r="Y654" t="s">
        <v>74</v>
      </c>
      <c r="Z654" t="s">
        <v>74</v>
      </c>
      <c r="AA654" t="s">
        <v>74</v>
      </c>
      <c r="AB654" t="s">
        <v>74</v>
      </c>
      <c r="AC654" t="s">
        <v>74</v>
      </c>
      <c r="AD654" t="s">
        <v>74</v>
      </c>
      <c r="AE654" t="s">
        <v>74</v>
      </c>
      <c r="AF654" t="s">
        <v>74</v>
      </c>
      <c r="AG654">
        <v>0</v>
      </c>
      <c r="AH654">
        <v>0</v>
      </c>
      <c r="AI654">
        <v>0</v>
      </c>
      <c r="AJ654">
        <v>0</v>
      </c>
      <c r="AK654">
        <v>0</v>
      </c>
      <c r="AL654" t="s">
        <v>579</v>
      </c>
      <c r="AM654" t="s">
        <v>580</v>
      </c>
      <c r="AN654" t="s">
        <v>580</v>
      </c>
      <c r="AO654" t="s">
        <v>74</v>
      </c>
      <c r="AP654" t="s">
        <v>74</v>
      </c>
      <c r="AQ654" t="s">
        <v>5341</v>
      </c>
      <c r="AR654" t="s">
        <v>582</v>
      </c>
      <c r="AS654" t="s">
        <v>74</v>
      </c>
      <c r="AT654" t="s">
        <v>74</v>
      </c>
      <c r="AU654">
        <v>1989</v>
      </c>
      <c r="AV654">
        <v>20</v>
      </c>
      <c r="AW654" t="s">
        <v>74</v>
      </c>
      <c r="AX654" t="s">
        <v>74</v>
      </c>
      <c r="AY654" t="s">
        <v>74</v>
      </c>
      <c r="AZ654" t="s">
        <v>74</v>
      </c>
      <c r="BA654" t="s">
        <v>74</v>
      </c>
      <c r="BB654">
        <v>215</v>
      </c>
      <c r="BC654">
        <v>220</v>
      </c>
      <c r="BD654" t="s">
        <v>74</v>
      </c>
      <c r="BE654" t="s">
        <v>74</v>
      </c>
      <c r="BF654" t="s">
        <v>74</v>
      </c>
      <c r="BG654" t="s">
        <v>74</v>
      </c>
      <c r="BH654" t="s">
        <v>74</v>
      </c>
      <c r="BI654">
        <v>6</v>
      </c>
      <c r="BJ654" t="s">
        <v>1089</v>
      </c>
      <c r="BK654" t="s">
        <v>583</v>
      </c>
      <c r="BL654" t="s">
        <v>1090</v>
      </c>
      <c r="BM654" t="s">
        <v>5342</v>
      </c>
      <c r="BN654" t="s">
        <v>74</v>
      </c>
      <c r="BO654" t="s">
        <v>74</v>
      </c>
      <c r="BP654" t="s">
        <v>74</v>
      </c>
      <c r="BQ654" t="s">
        <v>74</v>
      </c>
      <c r="BR654" t="s">
        <v>95</v>
      </c>
      <c r="BS654" t="s">
        <v>5410</v>
      </c>
      <c r="BT654" t="str">
        <f>HYPERLINK("https%3A%2F%2Fwww.webofscience.com%2Fwos%2Fwoscc%2Ffull-record%2FWOS:A1989BP90G00022","View Full Record in Web of Science")</f>
        <v>View Full Record in Web of Science</v>
      </c>
    </row>
    <row r="655" spans="1:72" x14ac:dyDescent="0.15">
      <c r="A655" t="s">
        <v>569</v>
      </c>
      <c r="B655" t="s">
        <v>5411</v>
      </c>
      <c r="C655" t="s">
        <v>74</v>
      </c>
      <c r="D655" t="s">
        <v>571</v>
      </c>
      <c r="E655" t="s">
        <v>74</v>
      </c>
      <c r="F655" t="s">
        <v>5411</v>
      </c>
      <c r="G655" t="s">
        <v>74</v>
      </c>
      <c r="H655" t="s">
        <v>74</v>
      </c>
      <c r="I655" t="s">
        <v>5412</v>
      </c>
      <c r="J655" t="s">
        <v>5338</v>
      </c>
      <c r="K655" t="s">
        <v>574</v>
      </c>
      <c r="L655" t="s">
        <v>74</v>
      </c>
      <c r="M655" t="s">
        <v>77</v>
      </c>
      <c r="N655" t="s">
        <v>575</v>
      </c>
      <c r="O655" t="s">
        <v>5339</v>
      </c>
      <c r="P655" t="s">
        <v>5340</v>
      </c>
      <c r="Q655" t="s">
        <v>578</v>
      </c>
      <c r="R655" t="s">
        <v>74</v>
      </c>
      <c r="S655" t="s">
        <v>74</v>
      </c>
      <c r="T655" t="s">
        <v>74</v>
      </c>
      <c r="U655" t="s">
        <v>74</v>
      </c>
      <c r="V655" t="s">
        <v>74</v>
      </c>
      <c r="W655" t="s">
        <v>74</v>
      </c>
      <c r="X655" t="s">
        <v>74</v>
      </c>
      <c r="Y655" t="s">
        <v>74</v>
      </c>
      <c r="Z655" t="s">
        <v>74</v>
      </c>
      <c r="AA655" t="s">
        <v>74</v>
      </c>
      <c r="AB655" t="s">
        <v>74</v>
      </c>
      <c r="AC655" t="s">
        <v>74</v>
      </c>
      <c r="AD655" t="s">
        <v>74</v>
      </c>
      <c r="AE655" t="s">
        <v>74</v>
      </c>
      <c r="AF655" t="s">
        <v>74</v>
      </c>
      <c r="AG655">
        <v>0</v>
      </c>
      <c r="AH655">
        <v>0</v>
      </c>
      <c r="AI655">
        <v>0</v>
      </c>
      <c r="AJ655">
        <v>0</v>
      </c>
      <c r="AK655">
        <v>0</v>
      </c>
      <c r="AL655" t="s">
        <v>579</v>
      </c>
      <c r="AM655" t="s">
        <v>580</v>
      </c>
      <c r="AN655" t="s">
        <v>580</v>
      </c>
      <c r="AO655" t="s">
        <v>74</v>
      </c>
      <c r="AP655" t="s">
        <v>74</v>
      </c>
      <c r="AQ655" t="s">
        <v>5341</v>
      </c>
      <c r="AR655" t="s">
        <v>582</v>
      </c>
      <c r="AS655" t="s">
        <v>74</v>
      </c>
      <c r="AT655" t="s">
        <v>74</v>
      </c>
      <c r="AU655">
        <v>1989</v>
      </c>
      <c r="AV655">
        <v>20</v>
      </c>
      <c r="AW655" t="s">
        <v>74</v>
      </c>
      <c r="AX655" t="s">
        <v>74</v>
      </c>
      <c r="AY655" t="s">
        <v>74</v>
      </c>
      <c r="AZ655" t="s">
        <v>74</v>
      </c>
      <c r="BA655" t="s">
        <v>74</v>
      </c>
      <c r="BB655">
        <v>223</v>
      </c>
      <c r="BC655">
        <v>232</v>
      </c>
      <c r="BD655" t="s">
        <v>74</v>
      </c>
      <c r="BE655" t="s">
        <v>74</v>
      </c>
      <c r="BF655" t="s">
        <v>74</v>
      </c>
      <c r="BG655" t="s">
        <v>74</v>
      </c>
      <c r="BH655" t="s">
        <v>74</v>
      </c>
      <c r="BI655">
        <v>10</v>
      </c>
      <c r="BJ655" t="s">
        <v>1089</v>
      </c>
      <c r="BK655" t="s">
        <v>583</v>
      </c>
      <c r="BL655" t="s">
        <v>1090</v>
      </c>
      <c r="BM655" t="s">
        <v>5342</v>
      </c>
      <c r="BN655" t="s">
        <v>74</v>
      </c>
      <c r="BO655" t="s">
        <v>74</v>
      </c>
      <c r="BP655" t="s">
        <v>74</v>
      </c>
      <c r="BQ655" t="s">
        <v>74</v>
      </c>
      <c r="BR655" t="s">
        <v>95</v>
      </c>
      <c r="BS655" t="s">
        <v>5413</v>
      </c>
      <c r="BT655" t="str">
        <f>HYPERLINK("https%3A%2F%2Fwww.webofscience.com%2Fwos%2Fwoscc%2Ffull-record%2FWOS:A1989BP90G00023","View Full Record in Web of Science")</f>
        <v>View Full Record in Web of Science</v>
      </c>
    </row>
    <row r="656" spans="1:72" x14ac:dyDescent="0.15">
      <c r="A656" t="s">
        <v>72</v>
      </c>
      <c r="B656" t="s">
        <v>5414</v>
      </c>
      <c r="C656" t="s">
        <v>74</v>
      </c>
      <c r="D656" t="s">
        <v>74</v>
      </c>
      <c r="E656" t="s">
        <v>74</v>
      </c>
      <c r="F656" t="s">
        <v>5414</v>
      </c>
      <c r="G656" t="s">
        <v>74</v>
      </c>
      <c r="H656" t="s">
        <v>74</v>
      </c>
      <c r="I656" t="s">
        <v>5415</v>
      </c>
      <c r="J656" t="s">
        <v>5416</v>
      </c>
      <c r="K656" t="s">
        <v>74</v>
      </c>
      <c r="L656" t="s">
        <v>74</v>
      </c>
      <c r="M656" t="s">
        <v>77</v>
      </c>
      <c r="N656" t="s">
        <v>78</v>
      </c>
      <c r="O656" t="s">
        <v>74</v>
      </c>
      <c r="P656" t="s">
        <v>74</v>
      </c>
      <c r="Q656" t="s">
        <v>74</v>
      </c>
      <c r="R656" t="s">
        <v>74</v>
      </c>
      <c r="S656" t="s">
        <v>74</v>
      </c>
      <c r="T656" t="s">
        <v>74</v>
      </c>
      <c r="U656" t="s">
        <v>74</v>
      </c>
      <c r="V656" t="s">
        <v>74</v>
      </c>
      <c r="W656" t="s">
        <v>1706</v>
      </c>
      <c r="X656" t="s">
        <v>1541</v>
      </c>
      <c r="Y656" t="s">
        <v>5417</v>
      </c>
      <c r="Z656" t="s">
        <v>74</v>
      </c>
      <c r="AA656" t="s">
        <v>74</v>
      </c>
      <c r="AB656" t="s">
        <v>74</v>
      </c>
      <c r="AC656" t="s">
        <v>74</v>
      </c>
      <c r="AD656" t="s">
        <v>74</v>
      </c>
      <c r="AE656" t="s">
        <v>74</v>
      </c>
      <c r="AF656" t="s">
        <v>74</v>
      </c>
      <c r="AG656">
        <v>7</v>
      </c>
      <c r="AH656">
        <v>1</v>
      </c>
      <c r="AI656">
        <v>1</v>
      </c>
      <c r="AJ656">
        <v>0</v>
      </c>
      <c r="AK656">
        <v>0</v>
      </c>
      <c r="AL656" t="s">
        <v>5418</v>
      </c>
      <c r="AM656" t="s">
        <v>5419</v>
      </c>
      <c r="AN656" t="s">
        <v>5420</v>
      </c>
      <c r="AO656" t="s">
        <v>5421</v>
      </c>
      <c r="AP656" t="s">
        <v>74</v>
      </c>
      <c r="AQ656" t="s">
        <v>74</v>
      </c>
      <c r="AR656" t="s">
        <v>5416</v>
      </c>
      <c r="AS656" t="s">
        <v>5422</v>
      </c>
      <c r="AT656" t="s">
        <v>74</v>
      </c>
      <c r="AU656">
        <v>1989</v>
      </c>
      <c r="AV656">
        <v>18</v>
      </c>
      <c r="AW656">
        <v>1</v>
      </c>
      <c r="AX656" t="s">
        <v>74</v>
      </c>
      <c r="AY656" t="s">
        <v>74</v>
      </c>
      <c r="AZ656" t="s">
        <v>74</v>
      </c>
      <c r="BA656" t="s">
        <v>74</v>
      </c>
      <c r="BB656">
        <v>2</v>
      </c>
      <c r="BC656">
        <v>5</v>
      </c>
      <c r="BD656" t="s">
        <v>74</v>
      </c>
      <c r="BE656" t="s">
        <v>74</v>
      </c>
      <c r="BF656" t="s">
        <v>74</v>
      </c>
      <c r="BG656" t="s">
        <v>74</v>
      </c>
      <c r="BH656" t="s">
        <v>74</v>
      </c>
      <c r="BI656">
        <v>4</v>
      </c>
      <c r="BJ656" t="s">
        <v>5423</v>
      </c>
      <c r="BK656" t="s">
        <v>92</v>
      </c>
      <c r="BL656" t="s">
        <v>5424</v>
      </c>
      <c r="BM656" t="s">
        <v>5425</v>
      </c>
      <c r="BN656" t="s">
        <v>74</v>
      </c>
      <c r="BO656" t="s">
        <v>74</v>
      </c>
      <c r="BP656" t="s">
        <v>74</v>
      </c>
      <c r="BQ656" t="s">
        <v>74</v>
      </c>
      <c r="BR656" t="s">
        <v>95</v>
      </c>
      <c r="BS656" t="s">
        <v>5426</v>
      </c>
      <c r="BT656" t="str">
        <f>HYPERLINK("https%3A%2F%2Fwww.webofscience.com%2Fwos%2Fwoscc%2Ffull-record%2FWOS:A1989T713500002","View Full Record in Web of Science")</f>
        <v>View Full Record in Web of Science</v>
      </c>
    </row>
    <row r="657" spans="1:72" x14ac:dyDescent="0.15">
      <c r="A657" t="s">
        <v>72</v>
      </c>
      <c r="B657" t="s">
        <v>5427</v>
      </c>
      <c r="C657" t="s">
        <v>74</v>
      </c>
      <c r="D657" t="s">
        <v>74</v>
      </c>
      <c r="E657" t="s">
        <v>74</v>
      </c>
      <c r="F657" t="s">
        <v>5427</v>
      </c>
      <c r="G657" t="s">
        <v>74</v>
      </c>
      <c r="H657" t="s">
        <v>74</v>
      </c>
      <c r="I657" t="s">
        <v>5428</v>
      </c>
      <c r="J657" t="s">
        <v>5416</v>
      </c>
      <c r="K657" t="s">
        <v>74</v>
      </c>
      <c r="L657" t="s">
        <v>74</v>
      </c>
      <c r="M657" t="s">
        <v>77</v>
      </c>
      <c r="N657" t="s">
        <v>78</v>
      </c>
      <c r="O657" t="s">
        <v>74</v>
      </c>
      <c r="P657" t="s">
        <v>74</v>
      </c>
      <c r="Q657" t="s">
        <v>74</v>
      </c>
      <c r="R657" t="s">
        <v>74</v>
      </c>
      <c r="S657" t="s">
        <v>74</v>
      </c>
      <c r="T657" t="s">
        <v>74</v>
      </c>
      <c r="U657" t="s">
        <v>74</v>
      </c>
      <c r="V657" t="s">
        <v>74</v>
      </c>
      <c r="W657" t="s">
        <v>5429</v>
      </c>
      <c r="X657" t="s">
        <v>5430</v>
      </c>
      <c r="Y657" t="s">
        <v>5431</v>
      </c>
      <c r="Z657" t="s">
        <v>74</v>
      </c>
      <c r="AA657" t="s">
        <v>74</v>
      </c>
      <c r="AB657" t="s">
        <v>74</v>
      </c>
      <c r="AC657" t="s">
        <v>74</v>
      </c>
      <c r="AD657" t="s">
        <v>74</v>
      </c>
      <c r="AE657" t="s">
        <v>74</v>
      </c>
      <c r="AF657" t="s">
        <v>74</v>
      </c>
      <c r="AG657">
        <v>53</v>
      </c>
      <c r="AH657">
        <v>26</v>
      </c>
      <c r="AI657">
        <v>30</v>
      </c>
      <c r="AJ657">
        <v>0</v>
      </c>
      <c r="AK657">
        <v>0</v>
      </c>
      <c r="AL657" t="s">
        <v>5418</v>
      </c>
      <c r="AM657" t="s">
        <v>5419</v>
      </c>
      <c r="AN657" t="s">
        <v>5420</v>
      </c>
      <c r="AO657" t="s">
        <v>5421</v>
      </c>
      <c r="AP657" t="s">
        <v>74</v>
      </c>
      <c r="AQ657" t="s">
        <v>74</v>
      </c>
      <c r="AR657" t="s">
        <v>5416</v>
      </c>
      <c r="AS657" t="s">
        <v>5422</v>
      </c>
      <c r="AT657" t="s">
        <v>74</v>
      </c>
      <c r="AU657">
        <v>1989</v>
      </c>
      <c r="AV657">
        <v>18</v>
      </c>
      <c r="AW657">
        <v>1</v>
      </c>
      <c r="AX657" t="s">
        <v>74</v>
      </c>
      <c r="AY657" t="s">
        <v>74</v>
      </c>
      <c r="AZ657" t="s">
        <v>74</v>
      </c>
      <c r="BA657" t="s">
        <v>74</v>
      </c>
      <c r="BB657">
        <v>34</v>
      </c>
      <c r="BC657">
        <v>41</v>
      </c>
      <c r="BD657" t="s">
        <v>74</v>
      </c>
      <c r="BE657" t="s">
        <v>74</v>
      </c>
      <c r="BF657" t="s">
        <v>74</v>
      </c>
      <c r="BG657" t="s">
        <v>74</v>
      </c>
      <c r="BH657" t="s">
        <v>74</v>
      </c>
      <c r="BI657">
        <v>8</v>
      </c>
      <c r="BJ657" t="s">
        <v>5423</v>
      </c>
      <c r="BK657" t="s">
        <v>92</v>
      </c>
      <c r="BL657" t="s">
        <v>5424</v>
      </c>
      <c r="BM657" t="s">
        <v>5425</v>
      </c>
      <c r="BN657" t="s">
        <v>74</v>
      </c>
      <c r="BO657" t="s">
        <v>74</v>
      </c>
      <c r="BP657" t="s">
        <v>74</v>
      </c>
      <c r="BQ657" t="s">
        <v>74</v>
      </c>
      <c r="BR657" t="s">
        <v>95</v>
      </c>
      <c r="BS657" t="s">
        <v>5432</v>
      </c>
      <c r="BT657" t="str">
        <f>HYPERLINK("https%3A%2F%2Fwww.webofscience.com%2Fwos%2Fwoscc%2Ffull-record%2FWOS:A1989T713500005","View Full Record in Web of Science")</f>
        <v>View Full Record in Web of Science</v>
      </c>
    </row>
    <row r="658" spans="1:72" x14ac:dyDescent="0.15">
      <c r="A658" t="s">
        <v>72</v>
      </c>
      <c r="B658" t="s">
        <v>5433</v>
      </c>
      <c r="C658" t="s">
        <v>74</v>
      </c>
      <c r="D658" t="s">
        <v>74</v>
      </c>
      <c r="E658" t="s">
        <v>74</v>
      </c>
      <c r="F658" t="s">
        <v>5433</v>
      </c>
      <c r="G658" t="s">
        <v>74</v>
      </c>
      <c r="H658" t="s">
        <v>74</v>
      </c>
      <c r="I658" t="s">
        <v>5434</v>
      </c>
      <c r="J658" t="s">
        <v>5416</v>
      </c>
      <c r="K658" t="s">
        <v>74</v>
      </c>
      <c r="L658" t="s">
        <v>74</v>
      </c>
      <c r="M658" t="s">
        <v>77</v>
      </c>
      <c r="N658" t="s">
        <v>78</v>
      </c>
      <c r="O658" t="s">
        <v>74</v>
      </c>
      <c r="P658" t="s">
        <v>74</v>
      </c>
      <c r="Q658" t="s">
        <v>74</v>
      </c>
      <c r="R658" t="s">
        <v>74</v>
      </c>
      <c r="S658" t="s">
        <v>74</v>
      </c>
      <c r="T658" t="s">
        <v>74</v>
      </c>
      <c r="U658" t="s">
        <v>74</v>
      </c>
      <c r="V658" t="s">
        <v>74</v>
      </c>
      <c r="W658" t="s">
        <v>74</v>
      </c>
      <c r="X658" t="s">
        <v>74</v>
      </c>
      <c r="Y658" t="s">
        <v>5435</v>
      </c>
      <c r="Z658" t="s">
        <v>74</v>
      </c>
      <c r="AA658" t="s">
        <v>74</v>
      </c>
      <c r="AB658" t="s">
        <v>74</v>
      </c>
      <c r="AC658" t="s">
        <v>74</v>
      </c>
      <c r="AD658" t="s">
        <v>74</v>
      </c>
      <c r="AE658" t="s">
        <v>74</v>
      </c>
      <c r="AF658" t="s">
        <v>74</v>
      </c>
      <c r="AG658">
        <v>43</v>
      </c>
      <c r="AH658">
        <v>28</v>
      </c>
      <c r="AI658">
        <v>28</v>
      </c>
      <c r="AJ658">
        <v>0</v>
      </c>
      <c r="AK658">
        <v>9</v>
      </c>
      <c r="AL658" t="s">
        <v>1871</v>
      </c>
      <c r="AM658" t="s">
        <v>1007</v>
      </c>
      <c r="AN658" t="s">
        <v>4447</v>
      </c>
      <c r="AO658" t="s">
        <v>5421</v>
      </c>
      <c r="AP658" t="s">
        <v>5436</v>
      </c>
      <c r="AQ658" t="s">
        <v>74</v>
      </c>
      <c r="AR658" t="s">
        <v>5416</v>
      </c>
      <c r="AS658" t="s">
        <v>5422</v>
      </c>
      <c r="AT658" t="s">
        <v>74</v>
      </c>
      <c r="AU658">
        <v>1989</v>
      </c>
      <c r="AV658">
        <v>18</v>
      </c>
      <c r="AW658">
        <v>1</v>
      </c>
      <c r="AX658" t="s">
        <v>74</v>
      </c>
      <c r="AY658" t="s">
        <v>74</v>
      </c>
      <c r="AZ658" t="s">
        <v>74</v>
      </c>
      <c r="BA658" t="s">
        <v>74</v>
      </c>
      <c r="BB658">
        <v>42</v>
      </c>
      <c r="BC658">
        <v>49</v>
      </c>
      <c r="BD658" t="s">
        <v>74</v>
      </c>
      <c r="BE658" t="s">
        <v>74</v>
      </c>
      <c r="BF658" t="s">
        <v>74</v>
      </c>
      <c r="BG658" t="s">
        <v>74</v>
      </c>
      <c r="BH658" t="s">
        <v>74</v>
      </c>
      <c r="BI658">
        <v>8</v>
      </c>
      <c r="BJ658" t="s">
        <v>5423</v>
      </c>
      <c r="BK658" t="s">
        <v>92</v>
      </c>
      <c r="BL658" t="s">
        <v>5424</v>
      </c>
      <c r="BM658" t="s">
        <v>5425</v>
      </c>
      <c r="BN658" t="s">
        <v>74</v>
      </c>
      <c r="BO658" t="s">
        <v>74</v>
      </c>
      <c r="BP658" t="s">
        <v>74</v>
      </c>
      <c r="BQ658" t="s">
        <v>74</v>
      </c>
      <c r="BR658" t="s">
        <v>95</v>
      </c>
      <c r="BS658" t="s">
        <v>5437</v>
      </c>
      <c r="BT658" t="str">
        <f>HYPERLINK("https%3A%2F%2Fwww.webofscience.com%2Fwos%2Fwoscc%2Ffull-record%2FWOS:A1989T713500006","View Full Record in Web of Science")</f>
        <v>View Full Record in Web of Science</v>
      </c>
    </row>
    <row r="659" spans="1:72" x14ac:dyDescent="0.15">
      <c r="A659" t="s">
        <v>72</v>
      </c>
      <c r="B659" t="s">
        <v>470</v>
      </c>
      <c r="C659" t="s">
        <v>74</v>
      </c>
      <c r="D659" t="s">
        <v>74</v>
      </c>
      <c r="E659" t="s">
        <v>74</v>
      </c>
      <c r="F659" t="s">
        <v>470</v>
      </c>
      <c r="G659" t="s">
        <v>74</v>
      </c>
      <c r="H659" t="s">
        <v>74</v>
      </c>
      <c r="I659" t="s">
        <v>5438</v>
      </c>
      <c r="J659" t="s">
        <v>5416</v>
      </c>
      <c r="K659" t="s">
        <v>74</v>
      </c>
      <c r="L659" t="s">
        <v>74</v>
      </c>
      <c r="M659" t="s">
        <v>77</v>
      </c>
      <c r="N659" t="s">
        <v>110</v>
      </c>
      <c r="O659" t="s">
        <v>74</v>
      </c>
      <c r="P659" t="s">
        <v>74</v>
      </c>
      <c r="Q659" t="s">
        <v>74</v>
      </c>
      <c r="R659" t="s">
        <v>74</v>
      </c>
      <c r="S659" t="s">
        <v>74</v>
      </c>
      <c r="T659" t="s">
        <v>74</v>
      </c>
      <c r="U659" t="s">
        <v>74</v>
      </c>
      <c r="V659" t="s">
        <v>74</v>
      </c>
      <c r="W659" t="s">
        <v>74</v>
      </c>
      <c r="X659" t="s">
        <v>74</v>
      </c>
      <c r="Y659" t="s">
        <v>5439</v>
      </c>
      <c r="Z659" t="s">
        <v>74</v>
      </c>
      <c r="AA659" t="s">
        <v>74</v>
      </c>
      <c r="AB659" t="s">
        <v>74</v>
      </c>
      <c r="AC659" t="s">
        <v>74</v>
      </c>
      <c r="AD659" t="s">
        <v>74</v>
      </c>
      <c r="AE659" t="s">
        <v>74</v>
      </c>
      <c r="AF659" t="s">
        <v>74</v>
      </c>
      <c r="AG659">
        <v>39</v>
      </c>
      <c r="AH659">
        <v>13</v>
      </c>
      <c r="AI659">
        <v>14</v>
      </c>
      <c r="AJ659">
        <v>0</v>
      </c>
      <c r="AK659">
        <v>4</v>
      </c>
      <c r="AL659" t="s">
        <v>5418</v>
      </c>
      <c r="AM659" t="s">
        <v>5419</v>
      </c>
      <c r="AN659" t="s">
        <v>5420</v>
      </c>
      <c r="AO659" t="s">
        <v>5421</v>
      </c>
      <c r="AP659" t="s">
        <v>74</v>
      </c>
      <c r="AQ659" t="s">
        <v>74</v>
      </c>
      <c r="AR659" t="s">
        <v>5416</v>
      </c>
      <c r="AS659" t="s">
        <v>5422</v>
      </c>
      <c r="AT659" t="s">
        <v>74</v>
      </c>
      <c r="AU659">
        <v>1989</v>
      </c>
      <c r="AV659">
        <v>18</v>
      </c>
      <c r="AW659">
        <v>1</v>
      </c>
      <c r="AX659" t="s">
        <v>74</v>
      </c>
      <c r="AY659" t="s">
        <v>74</v>
      </c>
      <c r="AZ659" t="s">
        <v>74</v>
      </c>
      <c r="BA659" t="s">
        <v>74</v>
      </c>
      <c r="BB659">
        <v>56</v>
      </c>
      <c r="BC659">
        <v>59</v>
      </c>
      <c r="BD659" t="s">
        <v>74</v>
      </c>
      <c r="BE659" t="s">
        <v>74</v>
      </c>
      <c r="BF659" t="s">
        <v>74</v>
      </c>
      <c r="BG659" t="s">
        <v>74</v>
      </c>
      <c r="BH659" t="s">
        <v>74</v>
      </c>
      <c r="BI659">
        <v>4</v>
      </c>
      <c r="BJ659" t="s">
        <v>5423</v>
      </c>
      <c r="BK659" t="s">
        <v>92</v>
      </c>
      <c r="BL659" t="s">
        <v>5424</v>
      </c>
      <c r="BM659" t="s">
        <v>5425</v>
      </c>
      <c r="BN659" t="s">
        <v>74</v>
      </c>
      <c r="BO659" t="s">
        <v>74</v>
      </c>
      <c r="BP659" t="s">
        <v>74</v>
      </c>
      <c r="BQ659" t="s">
        <v>74</v>
      </c>
      <c r="BR659" t="s">
        <v>95</v>
      </c>
      <c r="BS659" t="s">
        <v>5440</v>
      </c>
      <c r="BT659" t="str">
        <f>HYPERLINK("https%3A%2F%2Fwww.webofscience.com%2Fwos%2Fwoscc%2Ffull-record%2FWOS:A1989T713500008","View Full Record in Web of Science")</f>
        <v>View Full Record in Web of Science</v>
      </c>
    </row>
    <row r="660" spans="1:72" x14ac:dyDescent="0.15">
      <c r="A660" t="s">
        <v>72</v>
      </c>
      <c r="B660" t="s">
        <v>5441</v>
      </c>
      <c r="C660" t="s">
        <v>74</v>
      </c>
      <c r="D660" t="s">
        <v>74</v>
      </c>
      <c r="E660" t="s">
        <v>74</v>
      </c>
      <c r="F660" t="s">
        <v>5441</v>
      </c>
      <c r="G660" t="s">
        <v>74</v>
      </c>
      <c r="H660" t="s">
        <v>74</v>
      </c>
      <c r="I660" t="s">
        <v>5442</v>
      </c>
      <c r="J660" t="s">
        <v>5416</v>
      </c>
      <c r="K660" t="s">
        <v>74</v>
      </c>
      <c r="L660" t="s">
        <v>74</v>
      </c>
      <c r="M660" t="s">
        <v>77</v>
      </c>
      <c r="N660" t="s">
        <v>110</v>
      </c>
      <c r="O660" t="s">
        <v>74</v>
      </c>
      <c r="P660" t="s">
        <v>74</v>
      </c>
      <c r="Q660" t="s">
        <v>74</v>
      </c>
      <c r="R660" t="s">
        <v>74</v>
      </c>
      <c r="S660" t="s">
        <v>74</v>
      </c>
      <c r="T660" t="s">
        <v>74</v>
      </c>
      <c r="U660" t="s">
        <v>74</v>
      </c>
      <c r="V660" t="s">
        <v>74</v>
      </c>
      <c r="W660" t="s">
        <v>5443</v>
      </c>
      <c r="X660" t="s">
        <v>74</v>
      </c>
      <c r="Y660" t="s">
        <v>5444</v>
      </c>
      <c r="Z660" t="s">
        <v>74</v>
      </c>
      <c r="AA660" t="s">
        <v>74</v>
      </c>
      <c r="AB660" t="s">
        <v>74</v>
      </c>
      <c r="AC660" t="s">
        <v>74</v>
      </c>
      <c r="AD660" t="s">
        <v>74</v>
      </c>
      <c r="AE660" t="s">
        <v>74</v>
      </c>
      <c r="AF660" t="s">
        <v>74</v>
      </c>
      <c r="AG660">
        <v>0</v>
      </c>
      <c r="AH660">
        <v>1</v>
      </c>
      <c r="AI660">
        <v>1</v>
      </c>
      <c r="AJ660">
        <v>0</v>
      </c>
      <c r="AK660">
        <v>1</v>
      </c>
      <c r="AL660" t="s">
        <v>5418</v>
      </c>
      <c r="AM660" t="s">
        <v>5419</v>
      </c>
      <c r="AN660" t="s">
        <v>5420</v>
      </c>
      <c r="AO660" t="s">
        <v>5421</v>
      </c>
      <c r="AP660" t="s">
        <v>74</v>
      </c>
      <c r="AQ660" t="s">
        <v>74</v>
      </c>
      <c r="AR660" t="s">
        <v>5416</v>
      </c>
      <c r="AS660" t="s">
        <v>5422</v>
      </c>
      <c r="AT660" t="s">
        <v>74</v>
      </c>
      <c r="AU660">
        <v>1989</v>
      </c>
      <c r="AV660">
        <v>18</v>
      </c>
      <c r="AW660">
        <v>1</v>
      </c>
      <c r="AX660" t="s">
        <v>74</v>
      </c>
      <c r="AY660" t="s">
        <v>74</v>
      </c>
      <c r="AZ660" t="s">
        <v>74</v>
      </c>
      <c r="BA660" t="s">
        <v>74</v>
      </c>
      <c r="BB660">
        <v>68</v>
      </c>
      <c r="BC660">
        <v>70</v>
      </c>
      <c r="BD660" t="s">
        <v>74</v>
      </c>
      <c r="BE660" t="s">
        <v>74</v>
      </c>
      <c r="BF660" t="s">
        <v>74</v>
      </c>
      <c r="BG660" t="s">
        <v>74</v>
      </c>
      <c r="BH660" t="s">
        <v>74</v>
      </c>
      <c r="BI660">
        <v>3</v>
      </c>
      <c r="BJ660" t="s">
        <v>5423</v>
      </c>
      <c r="BK660" t="s">
        <v>92</v>
      </c>
      <c r="BL660" t="s">
        <v>5424</v>
      </c>
      <c r="BM660" t="s">
        <v>5425</v>
      </c>
      <c r="BN660" t="s">
        <v>74</v>
      </c>
      <c r="BO660" t="s">
        <v>74</v>
      </c>
      <c r="BP660" t="s">
        <v>74</v>
      </c>
      <c r="BQ660" t="s">
        <v>74</v>
      </c>
      <c r="BR660" t="s">
        <v>95</v>
      </c>
      <c r="BS660" t="s">
        <v>5445</v>
      </c>
      <c r="BT660" t="str">
        <f>HYPERLINK("https%3A%2F%2Fwww.webofscience.com%2Fwos%2Fwoscc%2Ffull-record%2FWOS:A1989T713500010","View Full Record in Web of Science")</f>
        <v>View Full Record in Web of Science</v>
      </c>
    </row>
    <row r="661" spans="1:72" x14ac:dyDescent="0.15">
      <c r="A661" t="s">
        <v>72</v>
      </c>
      <c r="B661" t="s">
        <v>5446</v>
      </c>
      <c r="C661" t="s">
        <v>74</v>
      </c>
      <c r="D661" t="s">
        <v>74</v>
      </c>
      <c r="E661" t="s">
        <v>74</v>
      </c>
      <c r="F661" t="s">
        <v>5446</v>
      </c>
      <c r="G661" t="s">
        <v>74</v>
      </c>
      <c r="H661" t="s">
        <v>74</v>
      </c>
      <c r="I661" t="s">
        <v>5447</v>
      </c>
      <c r="J661" t="s">
        <v>5416</v>
      </c>
      <c r="K661" t="s">
        <v>74</v>
      </c>
      <c r="L661" t="s">
        <v>74</v>
      </c>
      <c r="M661" t="s">
        <v>77</v>
      </c>
      <c r="N661" t="s">
        <v>78</v>
      </c>
      <c r="O661" t="s">
        <v>74</v>
      </c>
      <c r="P661" t="s">
        <v>74</v>
      </c>
      <c r="Q661" t="s">
        <v>74</v>
      </c>
      <c r="R661" t="s">
        <v>74</v>
      </c>
      <c r="S661" t="s">
        <v>74</v>
      </c>
      <c r="T661" t="s">
        <v>74</v>
      </c>
      <c r="U661" t="s">
        <v>74</v>
      </c>
      <c r="V661" t="s">
        <v>74</v>
      </c>
      <c r="W661" t="s">
        <v>5448</v>
      </c>
      <c r="X661" t="s">
        <v>74</v>
      </c>
      <c r="Y661" t="s">
        <v>5449</v>
      </c>
      <c r="Z661" t="s">
        <v>74</v>
      </c>
      <c r="AA661" t="s">
        <v>74</v>
      </c>
      <c r="AB661" t="s">
        <v>74</v>
      </c>
      <c r="AC661" t="s">
        <v>74</v>
      </c>
      <c r="AD661" t="s">
        <v>74</v>
      </c>
      <c r="AE661" t="s">
        <v>74</v>
      </c>
      <c r="AF661" t="s">
        <v>74</v>
      </c>
      <c r="AG661">
        <v>4</v>
      </c>
      <c r="AH661">
        <v>0</v>
      </c>
      <c r="AI661">
        <v>0</v>
      </c>
      <c r="AJ661">
        <v>0</v>
      </c>
      <c r="AK661">
        <v>0</v>
      </c>
      <c r="AL661" t="s">
        <v>5418</v>
      </c>
      <c r="AM661" t="s">
        <v>5419</v>
      </c>
      <c r="AN661" t="s">
        <v>5420</v>
      </c>
      <c r="AO661" t="s">
        <v>5421</v>
      </c>
      <c r="AP661" t="s">
        <v>74</v>
      </c>
      <c r="AQ661" t="s">
        <v>74</v>
      </c>
      <c r="AR661" t="s">
        <v>5416</v>
      </c>
      <c r="AS661" t="s">
        <v>5422</v>
      </c>
      <c r="AT661" t="s">
        <v>74</v>
      </c>
      <c r="AU661">
        <v>1989</v>
      </c>
      <c r="AV661">
        <v>18</v>
      </c>
      <c r="AW661">
        <v>1</v>
      </c>
      <c r="AX661" t="s">
        <v>74</v>
      </c>
      <c r="AY661" t="s">
        <v>74</v>
      </c>
      <c r="AZ661" t="s">
        <v>74</v>
      </c>
      <c r="BA661" t="s">
        <v>74</v>
      </c>
      <c r="BB661">
        <v>77</v>
      </c>
      <c r="BC661">
        <v>82</v>
      </c>
      <c r="BD661" t="s">
        <v>74</v>
      </c>
      <c r="BE661" t="s">
        <v>74</v>
      </c>
      <c r="BF661" t="s">
        <v>74</v>
      </c>
      <c r="BG661" t="s">
        <v>74</v>
      </c>
      <c r="BH661" t="s">
        <v>74</v>
      </c>
      <c r="BI661">
        <v>6</v>
      </c>
      <c r="BJ661" t="s">
        <v>5423</v>
      </c>
      <c r="BK661" t="s">
        <v>92</v>
      </c>
      <c r="BL661" t="s">
        <v>5424</v>
      </c>
      <c r="BM661" t="s">
        <v>5425</v>
      </c>
      <c r="BN661" t="s">
        <v>74</v>
      </c>
      <c r="BO661" t="s">
        <v>74</v>
      </c>
      <c r="BP661" t="s">
        <v>74</v>
      </c>
      <c r="BQ661" t="s">
        <v>74</v>
      </c>
      <c r="BR661" t="s">
        <v>95</v>
      </c>
      <c r="BS661" t="s">
        <v>5450</v>
      </c>
      <c r="BT661" t="str">
        <f>HYPERLINK("https%3A%2F%2Fwww.webofscience.com%2Fwos%2Fwoscc%2Ffull-record%2FWOS:A1989T713500012","View Full Record in Web of Science")</f>
        <v>View Full Record in Web of Science</v>
      </c>
    </row>
    <row r="662" spans="1:72" x14ac:dyDescent="0.15">
      <c r="A662" t="s">
        <v>72</v>
      </c>
      <c r="B662" t="s">
        <v>5451</v>
      </c>
      <c r="C662" t="s">
        <v>74</v>
      </c>
      <c r="D662" t="s">
        <v>74</v>
      </c>
      <c r="E662" t="s">
        <v>74</v>
      </c>
      <c r="F662" t="s">
        <v>5451</v>
      </c>
      <c r="G662" t="s">
        <v>74</v>
      </c>
      <c r="H662" t="s">
        <v>74</v>
      </c>
      <c r="I662" t="s">
        <v>5452</v>
      </c>
      <c r="J662" t="s">
        <v>5416</v>
      </c>
      <c r="K662" t="s">
        <v>74</v>
      </c>
      <c r="L662" t="s">
        <v>74</v>
      </c>
      <c r="M662" t="s">
        <v>77</v>
      </c>
      <c r="N662" t="s">
        <v>78</v>
      </c>
      <c r="O662" t="s">
        <v>74</v>
      </c>
      <c r="P662" t="s">
        <v>74</v>
      </c>
      <c r="Q662" t="s">
        <v>74</v>
      </c>
      <c r="R662" t="s">
        <v>74</v>
      </c>
      <c r="S662" t="s">
        <v>74</v>
      </c>
      <c r="T662" t="s">
        <v>74</v>
      </c>
      <c r="U662" t="s">
        <v>74</v>
      </c>
      <c r="V662" t="s">
        <v>74</v>
      </c>
      <c r="W662" t="s">
        <v>1706</v>
      </c>
      <c r="X662" t="s">
        <v>1541</v>
      </c>
      <c r="Y662" t="s">
        <v>74</v>
      </c>
      <c r="Z662" t="s">
        <v>74</v>
      </c>
      <c r="AA662" t="s">
        <v>74</v>
      </c>
      <c r="AB662" t="s">
        <v>74</v>
      </c>
      <c r="AC662" t="s">
        <v>74</v>
      </c>
      <c r="AD662" t="s">
        <v>74</v>
      </c>
      <c r="AE662" t="s">
        <v>74</v>
      </c>
      <c r="AF662" t="s">
        <v>74</v>
      </c>
      <c r="AG662">
        <v>6</v>
      </c>
      <c r="AH662">
        <v>4</v>
      </c>
      <c r="AI662">
        <v>4</v>
      </c>
      <c r="AJ662">
        <v>0</v>
      </c>
      <c r="AK662">
        <v>3</v>
      </c>
      <c r="AL662" t="s">
        <v>5418</v>
      </c>
      <c r="AM662" t="s">
        <v>5419</v>
      </c>
      <c r="AN662" t="s">
        <v>5420</v>
      </c>
      <c r="AO662" t="s">
        <v>5421</v>
      </c>
      <c r="AP662" t="s">
        <v>74</v>
      </c>
      <c r="AQ662" t="s">
        <v>74</v>
      </c>
      <c r="AR662" t="s">
        <v>5416</v>
      </c>
      <c r="AS662" t="s">
        <v>5422</v>
      </c>
      <c r="AT662" t="s">
        <v>74</v>
      </c>
      <c r="AU662">
        <v>1989</v>
      </c>
      <c r="AV662">
        <v>18</v>
      </c>
      <c r="AW662">
        <v>1</v>
      </c>
      <c r="AX662" t="s">
        <v>74</v>
      </c>
      <c r="AY662" t="s">
        <v>74</v>
      </c>
      <c r="AZ662" t="s">
        <v>74</v>
      </c>
      <c r="BA662" t="s">
        <v>74</v>
      </c>
      <c r="BB662">
        <v>83</v>
      </c>
      <c r="BC662">
        <v>89</v>
      </c>
      <c r="BD662" t="s">
        <v>74</v>
      </c>
      <c r="BE662" t="s">
        <v>74</v>
      </c>
      <c r="BF662" t="s">
        <v>74</v>
      </c>
      <c r="BG662" t="s">
        <v>74</v>
      </c>
      <c r="BH662" t="s">
        <v>74</v>
      </c>
      <c r="BI662">
        <v>7</v>
      </c>
      <c r="BJ662" t="s">
        <v>5423</v>
      </c>
      <c r="BK662" t="s">
        <v>92</v>
      </c>
      <c r="BL662" t="s">
        <v>5424</v>
      </c>
      <c r="BM662" t="s">
        <v>5425</v>
      </c>
      <c r="BN662" t="s">
        <v>74</v>
      </c>
      <c r="BO662" t="s">
        <v>74</v>
      </c>
      <c r="BP662" t="s">
        <v>74</v>
      </c>
      <c r="BQ662" t="s">
        <v>74</v>
      </c>
      <c r="BR662" t="s">
        <v>95</v>
      </c>
      <c r="BS662" t="s">
        <v>5453</v>
      </c>
      <c r="BT662" t="str">
        <f>HYPERLINK("https%3A%2F%2Fwww.webofscience.com%2Fwos%2Fwoscc%2Ffull-record%2FWOS:A1989T713500013","View Full Record in Web of Science")</f>
        <v>View Full Record in Web of Science</v>
      </c>
    </row>
    <row r="663" spans="1:72" x14ac:dyDescent="0.15">
      <c r="A663" t="s">
        <v>72</v>
      </c>
      <c r="B663" t="s">
        <v>4905</v>
      </c>
      <c r="C663" t="s">
        <v>74</v>
      </c>
      <c r="D663" t="s">
        <v>74</v>
      </c>
      <c r="E663" t="s">
        <v>74</v>
      </c>
      <c r="F663" t="s">
        <v>4905</v>
      </c>
      <c r="G663" t="s">
        <v>74</v>
      </c>
      <c r="H663" t="s">
        <v>74</v>
      </c>
      <c r="I663" t="s">
        <v>5454</v>
      </c>
      <c r="J663" t="s">
        <v>5416</v>
      </c>
      <c r="K663" t="s">
        <v>74</v>
      </c>
      <c r="L663" t="s">
        <v>74</v>
      </c>
      <c r="M663" t="s">
        <v>77</v>
      </c>
      <c r="N663" t="s">
        <v>110</v>
      </c>
      <c r="O663" t="s">
        <v>74</v>
      </c>
      <c r="P663" t="s">
        <v>74</v>
      </c>
      <c r="Q663" t="s">
        <v>74</v>
      </c>
      <c r="R663" t="s">
        <v>74</v>
      </c>
      <c r="S663" t="s">
        <v>74</v>
      </c>
      <c r="T663" t="s">
        <v>74</v>
      </c>
      <c r="U663" t="s">
        <v>74</v>
      </c>
      <c r="V663" t="s">
        <v>74</v>
      </c>
      <c r="W663" t="s">
        <v>74</v>
      </c>
      <c r="X663" t="s">
        <v>74</v>
      </c>
      <c r="Y663" t="s">
        <v>5455</v>
      </c>
      <c r="Z663" t="s">
        <v>74</v>
      </c>
      <c r="AA663" t="s">
        <v>74</v>
      </c>
      <c r="AB663" t="s">
        <v>74</v>
      </c>
      <c r="AC663" t="s">
        <v>74</v>
      </c>
      <c r="AD663" t="s">
        <v>74</v>
      </c>
      <c r="AE663" t="s">
        <v>74</v>
      </c>
      <c r="AF663" t="s">
        <v>74</v>
      </c>
      <c r="AG663">
        <v>23</v>
      </c>
      <c r="AH663">
        <v>2</v>
      </c>
      <c r="AI663">
        <v>2</v>
      </c>
      <c r="AJ663">
        <v>0</v>
      </c>
      <c r="AK663">
        <v>0</v>
      </c>
      <c r="AL663" t="s">
        <v>5418</v>
      </c>
      <c r="AM663" t="s">
        <v>5419</v>
      </c>
      <c r="AN663" t="s">
        <v>5420</v>
      </c>
      <c r="AO663" t="s">
        <v>5421</v>
      </c>
      <c r="AP663" t="s">
        <v>74</v>
      </c>
      <c r="AQ663" t="s">
        <v>74</v>
      </c>
      <c r="AR663" t="s">
        <v>5416</v>
      </c>
      <c r="AS663" t="s">
        <v>5422</v>
      </c>
      <c r="AT663" t="s">
        <v>74</v>
      </c>
      <c r="AU663">
        <v>1989</v>
      </c>
      <c r="AV663">
        <v>18</v>
      </c>
      <c r="AW663">
        <v>1</v>
      </c>
      <c r="AX663" t="s">
        <v>74</v>
      </c>
      <c r="AY663" t="s">
        <v>74</v>
      </c>
      <c r="AZ663" t="s">
        <v>74</v>
      </c>
      <c r="BA663" t="s">
        <v>74</v>
      </c>
      <c r="BB663">
        <v>92</v>
      </c>
      <c r="BC663">
        <v>94</v>
      </c>
      <c r="BD663" t="s">
        <v>74</v>
      </c>
      <c r="BE663" t="s">
        <v>74</v>
      </c>
      <c r="BF663" t="s">
        <v>74</v>
      </c>
      <c r="BG663" t="s">
        <v>74</v>
      </c>
      <c r="BH663" t="s">
        <v>74</v>
      </c>
      <c r="BI663">
        <v>3</v>
      </c>
      <c r="BJ663" t="s">
        <v>5423</v>
      </c>
      <c r="BK663" t="s">
        <v>92</v>
      </c>
      <c r="BL663" t="s">
        <v>5424</v>
      </c>
      <c r="BM663" t="s">
        <v>5425</v>
      </c>
      <c r="BN663" t="s">
        <v>74</v>
      </c>
      <c r="BO663" t="s">
        <v>74</v>
      </c>
      <c r="BP663" t="s">
        <v>74</v>
      </c>
      <c r="BQ663" t="s">
        <v>74</v>
      </c>
      <c r="BR663" t="s">
        <v>95</v>
      </c>
      <c r="BS663" t="s">
        <v>5456</v>
      </c>
      <c r="BT663" t="str">
        <f>HYPERLINK("https%3A%2F%2Fwww.webofscience.com%2Fwos%2Fwoscc%2Ffull-record%2FWOS:A1989T713500016","View Full Record in Web of Science")</f>
        <v>View Full Record in Web of Science</v>
      </c>
    </row>
    <row r="664" spans="1:72" x14ac:dyDescent="0.15">
      <c r="A664" t="s">
        <v>72</v>
      </c>
      <c r="B664" t="s">
        <v>5457</v>
      </c>
      <c r="C664" t="s">
        <v>74</v>
      </c>
      <c r="D664" t="s">
        <v>74</v>
      </c>
      <c r="E664" t="s">
        <v>74</v>
      </c>
      <c r="F664" t="s">
        <v>5457</v>
      </c>
      <c r="G664" t="s">
        <v>74</v>
      </c>
      <c r="H664" t="s">
        <v>74</v>
      </c>
      <c r="I664" t="s">
        <v>5458</v>
      </c>
      <c r="J664" t="s">
        <v>714</v>
      </c>
      <c r="K664" t="s">
        <v>74</v>
      </c>
      <c r="L664" t="s">
        <v>74</v>
      </c>
      <c r="M664" t="s">
        <v>77</v>
      </c>
      <c r="N664" t="s">
        <v>52</v>
      </c>
      <c r="O664" t="s">
        <v>74</v>
      </c>
      <c r="P664" t="s">
        <v>74</v>
      </c>
      <c r="Q664" t="s">
        <v>74</v>
      </c>
      <c r="R664" t="s">
        <v>74</v>
      </c>
      <c r="S664" t="s">
        <v>74</v>
      </c>
      <c r="T664" t="s">
        <v>74</v>
      </c>
      <c r="U664" t="s">
        <v>74</v>
      </c>
      <c r="V664" t="s">
        <v>74</v>
      </c>
      <c r="W664" t="s">
        <v>5459</v>
      </c>
      <c r="X664" t="s">
        <v>5460</v>
      </c>
      <c r="Y664" t="s">
        <v>74</v>
      </c>
      <c r="Z664" t="s">
        <v>74</v>
      </c>
      <c r="AA664" t="s">
        <v>74</v>
      </c>
      <c r="AB664" t="s">
        <v>74</v>
      </c>
      <c r="AC664" t="s">
        <v>74</v>
      </c>
      <c r="AD664" t="s">
        <v>74</v>
      </c>
      <c r="AE664" t="s">
        <v>74</v>
      </c>
      <c r="AF664" t="s">
        <v>74</v>
      </c>
      <c r="AG664">
        <v>0</v>
      </c>
      <c r="AH664">
        <v>0</v>
      </c>
      <c r="AI664">
        <v>0</v>
      </c>
      <c r="AJ664">
        <v>0</v>
      </c>
      <c r="AK664">
        <v>1</v>
      </c>
      <c r="AL664" t="s">
        <v>717</v>
      </c>
      <c r="AM664" t="s">
        <v>298</v>
      </c>
      <c r="AN664" t="s">
        <v>718</v>
      </c>
      <c r="AO664" t="s">
        <v>719</v>
      </c>
      <c r="AP664" t="s">
        <v>74</v>
      </c>
      <c r="AQ664" t="s">
        <v>74</v>
      </c>
      <c r="AR664" t="s">
        <v>720</v>
      </c>
      <c r="AS664" t="s">
        <v>721</v>
      </c>
      <c r="AT664" t="s">
        <v>74</v>
      </c>
      <c r="AU664">
        <v>1989</v>
      </c>
      <c r="AV664">
        <v>29</v>
      </c>
      <c r="AW664">
        <v>4</v>
      </c>
      <c r="AX664" t="s">
        <v>74</v>
      </c>
      <c r="AY664" t="s">
        <v>74</v>
      </c>
      <c r="AZ664" t="s">
        <v>74</v>
      </c>
      <c r="BA664" t="s">
        <v>74</v>
      </c>
      <c r="BB664" t="s">
        <v>5461</v>
      </c>
      <c r="BC664" t="s">
        <v>5461</v>
      </c>
      <c r="BD664" t="s">
        <v>74</v>
      </c>
      <c r="BE664" t="s">
        <v>74</v>
      </c>
      <c r="BF664" t="s">
        <v>74</v>
      </c>
      <c r="BG664" t="s">
        <v>74</v>
      </c>
      <c r="BH664" t="s">
        <v>74</v>
      </c>
      <c r="BI664">
        <v>1</v>
      </c>
      <c r="BJ664" t="s">
        <v>423</v>
      </c>
      <c r="BK664" t="s">
        <v>92</v>
      </c>
      <c r="BL664" t="s">
        <v>423</v>
      </c>
      <c r="BM664" t="s">
        <v>5462</v>
      </c>
      <c r="BN664" t="s">
        <v>74</v>
      </c>
      <c r="BO664" t="s">
        <v>74</v>
      </c>
      <c r="BP664" t="s">
        <v>74</v>
      </c>
      <c r="BQ664" t="s">
        <v>74</v>
      </c>
      <c r="BR664" t="s">
        <v>95</v>
      </c>
      <c r="BS664" t="s">
        <v>5463</v>
      </c>
      <c r="BT664" t="str">
        <f>HYPERLINK("https%3A%2F%2Fwww.webofscience.com%2Fwos%2Fwoscc%2Ffull-record%2FWOS:A1989CQ51800713","View Full Record in Web of Science")</f>
        <v>View Full Record in Web of Science</v>
      </c>
    </row>
    <row r="665" spans="1:72" x14ac:dyDescent="0.15">
      <c r="A665" t="s">
        <v>72</v>
      </c>
      <c r="B665" t="s">
        <v>5464</v>
      </c>
      <c r="C665" t="s">
        <v>74</v>
      </c>
      <c r="D665" t="s">
        <v>74</v>
      </c>
      <c r="E665" t="s">
        <v>74</v>
      </c>
      <c r="F665" t="s">
        <v>5464</v>
      </c>
      <c r="G665" t="s">
        <v>74</v>
      </c>
      <c r="H665" t="s">
        <v>74</v>
      </c>
      <c r="I665" t="s">
        <v>5465</v>
      </c>
      <c r="J665" t="s">
        <v>5466</v>
      </c>
      <c r="K665" t="s">
        <v>74</v>
      </c>
      <c r="L665" t="s">
        <v>74</v>
      </c>
      <c r="M665" t="s">
        <v>77</v>
      </c>
      <c r="N665" t="s">
        <v>110</v>
      </c>
      <c r="O665" t="s">
        <v>74</v>
      </c>
      <c r="P665" t="s">
        <v>74</v>
      </c>
      <c r="Q665" t="s">
        <v>74</v>
      </c>
      <c r="R665" t="s">
        <v>74</v>
      </c>
      <c r="S665" t="s">
        <v>74</v>
      </c>
      <c r="T665" t="s">
        <v>74</v>
      </c>
      <c r="U665" t="s">
        <v>74</v>
      </c>
      <c r="V665" t="s">
        <v>74</v>
      </c>
      <c r="W665" t="s">
        <v>74</v>
      </c>
      <c r="X665" t="s">
        <v>74</v>
      </c>
      <c r="Y665" t="s">
        <v>5467</v>
      </c>
      <c r="Z665" t="s">
        <v>74</v>
      </c>
      <c r="AA665" t="s">
        <v>74</v>
      </c>
      <c r="AB665" t="s">
        <v>74</v>
      </c>
      <c r="AC665" t="s">
        <v>74</v>
      </c>
      <c r="AD665" t="s">
        <v>74</v>
      </c>
      <c r="AE665" t="s">
        <v>74</v>
      </c>
      <c r="AF665" t="s">
        <v>74</v>
      </c>
      <c r="AG665">
        <v>0</v>
      </c>
      <c r="AH665">
        <v>0</v>
      </c>
      <c r="AI665">
        <v>0</v>
      </c>
      <c r="AJ665">
        <v>0</v>
      </c>
      <c r="AK665">
        <v>0</v>
      </c>
      <c r="AL665" t="s">
        <v>5468</v>
      </c>
      <c r="AM665" t="s">
        <v>5469</v>
      </c>
      <c r="AN665" t="s">
        <v>5470</v>
      </c>
      <c r="AO665" t="s">
        <v>5471</v>
      </c>
      <c r="AP665" t="s">
        <v>74</v>
      </c>
      <c r="AQ665" t="s">
        <v>74</v>
      </c>
      <c r="AR665" t="s">
        <v>5472</v>
      </c>
      <c r="AS665" t="s">
        <v>5473</v>
      </c>
      <c r="AT665" t="s">
        <v>74</v>
      </c>
      <c r="AU665">
        <v>1989</v>
      </c>
      <c r="AV665">
        <v>79</v>
      </c>
      <c r="AW665" t="s">
        <v>2985</v>
      </c>
      <c r="AX665" t="s">
        <v>74</v>
      </c>
      <c r="AY665" t="s">
        <v>74</v>
      </c>
      <c r="AZ665" t="s">
        <v>74</v>
      </c>
      <c r="BA665" t="s">
        <v>74</v>
      </c>
      <c r="BB665">
        <v>539</v>
      </c>
      <c r="BC665">
        <v>542</v>
      </c>
      <c r="BD665" t="s">
        <v>74</v>
      </c>
      <c r="BE665" t="s">
        <v>74</v>
      </c>
      <c r="BF665" t="s">
        <v>74</v>
      </c>
      <c r="BG665" t="s">
        <v>74</v>
      </c>
      <c r="BH665" t="s">
        <v>74</v>
      </c>
      <c r="BI665">
        <v>4</v>
      </c>
      <c r="BJ665" t="s">
        <v>1494</v>
      </c>
      <c r="BK665" t="s">
        <v>92</v>
      </c>
      <c r="BL665" t="s">
        <v>1495</v>
      </c>
      <c r="BM665" t="s">
        <v>5474</v>
      </c>
      <c r="BN665" t="s">
        <v>74</v>
      </c>
      <c r="BO665" t="s">
        <v>74</v>
      </c>
      <c r="BP665" t="s">
        <v>74</v>
      </c>
      <c r="BQ665" t="s">
        <v>74</v>
      </c>
      <c r="BR665" t="s">
        <v>95</v>
      </c>
      <c r="BS665" t="s">
        <v>5475</v>
      </c>
      <c r="BT665" t="str">
        <f>HYPERLINK("https%3A%2F%2Fwww.webofscience.com%2Fwos%2Fwoscc%2Ffull-record%2FWOS:A1989DF49700001","View Full Record in Web of Science")</f>
        <v>View Full Record in Web of Science</v>
      </c>
    </row>
    <row r="666" spans="1:72" x14ac:dyDescent="0.15">
      <c r="A666" t="s">
        <v>72</v>
      </c>
      <c r="B666" t="s">
        <v>5476</v>
      </c>
      <c r="C666" t="s">
        <v>74</v>
      </c>
      <c r="D666" t="s">
        <v>74</v>
      </c>
      <c r="E666" t="s">
        <v>74</v>
      </c>
      <c r="F666" t="s">
        <v>5476</v>
      </c>
      <c r="G666" t="s">
        <v>74</v>
      </c>
      <c r="H666" t="s">
        <v>74</v>
      </c>
      <c r="I666" t="s">
        <v>5477</v>
      </c>
      <c r="J666" t="s">
        <v>5466</v>
      </c>
      <c r="K666" t="s">
        <v>74</v>
      </c>
      <c r="L666" t="s">
        <v>74</v>
      </c>
      <c r="M666" t="s">
        <v>77</v>
      </c>
      <c r="N666" t="s">
        <v>221</v>
      </c>
      <c r="O666" t="s">
        <v>5478</v>
      </c>
      <c r="P666" t="s">
        <v>5340</v>
      </c>
      <c r="Q666" t="s">
        <v>5479</v>
      </c>
      <c r="R666" t="s">
        <v>74</v>
      </c>
      <c r="S666" t="s">
        <v>74</v>
      </c>
      <c r="T666" t="s">
        <v>74</v>
      </c>
      <c r="U666" t="s">
        <v>74</v>
      </c>
      <c r="V666" t="s">
        <v>74</v>
      </c>
      <c r="W666" t="s">
        <v>5480</v>
      </c>
      <c r="X666" t="s">
        <v>5481</v>
      </c>
      <c r="Y666" t="s">
        <v>74</v>
      </c>
      <c r="Z666" t="s">
        <v>74</v>
      </c>
      <c r="AA666" t="s">
        <v>5482</v>
      </c>
      <c r="AB666" t="s">
        <v>5483</v>
      </c>
      <c r="AC666" t="s">
        <v>74</v>
      </c>
      <c r="AD666" t="s">
        <v>74</v>
      </c>
      <c r="AE666" t="s">
        <v>74</v>
      </c>
      <c r="AF666" t="s">
        <v>74</v>
      </c>
      <c r="AG666">
        <v>33</v>
      </c>
      <c r="AH666">
        <v>24</v>
      </c>
      <c r="AI666">
        <v>24</v>
      </c>
      <c r="AJ666">
        <v>0</v>
      </c>
      <c r="AK666">
        <v>3</v>
      </c>
      <c r="AL666" t="s">
        <v>5468</v>
      </c>
      <c r="AM666" t="s">
        <v>5469</v>
      </c>
      <c r="AN666" t="s">
        <v>5470</v>
      </c>
      <c r="AO666" t="s">
        <v>5471</v>
      </c>
      <c r="AP666" t="s">
        <v>74</v>
      </c>
      <c r="AQ666" t="s">
        <v>74</v>
      </c>
      <c r="AR666" t="s">
        <v>5472</v>
      </c>
      <c r="AS666" t="s">
        <v>5473</v>
      </c>
      <c r="AT666" t="s">
        <v>74</v>
      </c>
      <c r="AU666">
        <v>1989</v>
      </c>
      <c r="AV666">
        <v>79</v>
      </c>
      <c r="AW666" t="s">
        <v>2985</v>
      </c>
      <c r="AX666" t="s">
        <v>74</v>
      </c>
      <c r="AY666" t="s">
        <v>74</v>
      </c>
      <c r="AZ666" t="s">
        <v>74</v>
      </c>
      <c r="BA666" t="s">
        <v>74</v>
      </c>
      <c r="BB666">
        <v>543</v>
      </c>
      <c r="BC666">
        <v>559</v>
      </c>
      <c r="BD666" t="s">
        <v>74</v>
      </c>
      <c r="BE666" t="s">
        <v>74</v>
      </c>
      <c r="BF666" t="s">
        <v>74</v>
      </c>
      <c r="BG666" t="s">
        <v>74</v>
      </c>
      <c r="BH666" t="s">
        <v>74</v>
      </c>
      <c r="BI666">
        <v>17</v>
      </c>
      <c r="BJ666" t="s">
        <v>1494</v>
      </c>
      <c r="BK666" t="s">
        <v>234</v>
      </c>
      <c r="BL666" t="s">
        <v>1495</v>
      </c>
      <c r="BM666" t="s">
        <v>5474</v>
      </c>
      <c r="BN666" t="s">
        <v>74</v>
      </c>
      <c r="BO666" t="s">
        <v>74</v>
      </c>
      <c r="BP666" t="s">
        <v>74</v>
      </c>
      <c r="BQ666" t="s">
        <v>74</v>
      </c>
      <c r="BR666" t="s">
        <v>95</v>
      </c>
      <c r="BS666" t="s">
        <v>5484</v>
      </c>
      <c r="BT666" t="str">
        <f>HYPERLINK("https%3A%2F%2Fwww.webofscience.com%2Fwos%2Fwoscc%2Ffull-record%2FWOS:A1989DF49700002","View Full Record in Web of Science")</f>
        <v>View Full Record in Web of Science</v>
      </c>
    </row>
    <row r="667" spans="1:72" x14ac:dyDescent="0.15">
      <c r="A667" t="s">
        <v>72</v>
      </c>
      <c r="B667" t="s">
        <v>5485</v>
      </c>
      <c r="C667" t="s">
        <v>74</v>
      </c>
      <c r="D667" t="s">
        <v>74</v>
      </c>
      <c r="E667" t="s">
        <v>74</v>
      </c>
      <c r="F667" t="s">
        <v>5485</v>
      </c>
      <c r="G667" t="s">
        <v>74</v>
      </c>
      <c r="H667" t="s">
        <v>74</v>
      </c>
      <c r="I667" t="s">
        <v>5486</v>
      </c>
      <c r="J667" t="s">
        <v>5466</v>
      </c>
      <c r="K667" t="s">
        <v>74</v>
      </c>
      <c r="L667" t="s">
        <v>74</v>
      </c>
      <c r="M667" t="s">
        <v>77</v>
      </c>
      <c r="N667" t="s">
        <v>221</v>
      </c>
      <c r="O667" t="s">
        <v>5478</v>
      </c>
      <c r="P667" t="s">
        <v>5340</v>
      </c>
      <c r="Q667" t="s">
        <v>5479</v>
      </c>
      <c r="R667" t="s">
        <v>74</v>
      </c>
      <c r="S667" t="s">
        <v>74</v>
      </c>
      <c r="T667" t="s">
        <v>74</v>
      </c>
      <c r="U667" t="s">
        <v>74</v>
      </c>
      <c r="V667" t="s">
        <v>74</v>
      </c>
      <c r="W667" t="s">
        <v>5487</v>
      </c>
      <c r="X667" t="s">
        <v>74</v>
      </c>
      <c r="Y667" t="s">
        <v>5488</v>
      </c>
      <c r="Z667" t="s">
        <v>74</v>
      </c>
      <c r="AA667" t="s">
        <v>5489</v>
      </c>
      <c r="AB667" t="s">
        <v>74</v>
      </c>
      <c r="AC667" t="s">
        <v>74</v>
      </c>
      <c r="AD667" t="s">
        <v>74</v>
      </c>
      <c r="AE667" t="s">
        <v>74</v>
      </c>
      <c r="AF667" t="s">
        <v>74</v>
      </c>
      <c r="AG667">
        <v>6</v>
      </c>
      <c r="AH667">
        <v>7</v>
      </c>
      <c r="AI667">
        <v>7</v>
      </c>
      <c r="AJ667">
        <v>0</v>
      </c>
      <c r="AK667">
        <v>2</v>
      </c>
      <c r="AL667" t="s">
        <v>5468</v>
      </c>
      <c r="AM667" t="s">
        <v>5469</v>
      </c>
      <c r="AN667" t="s">
        <v>5470</v>
      </c>
      <c r="AO667" t="s">
        <v>5471</v>
      </c>
      <c r="AP667" t="s">
        <v>74</v>
      </c>
      <c r="AQ667" t="s">
        <v>74</v>
      </c>
      <c r="AR667" t="s">
        <v>5472</v>
      </c>
      <c r="AS667" t="s">
        <v>5473</v>
      </c>
      <c r="AT667" t="s">
        <v>74</v>
      </c>
      <c r="AU667">
        <v>1989</v>
      </c>
      <c r="AV667">
        <v>79</v>
      </c>
      <c r="AW667" t="s">
        <v>2985</v>
      </c>
      <c r="AX667" t="s">
        <v>74</v>
      </c>
      <c r="AY667" t="s">
        <v>74</v>
      </c>
      <c r="AZ667" t="s">
        <v>74</v>
      </c>
      <c r="BA667" t="s">
        <v>74</v>
      </c>
      <c r="BB667">
        <v>561</v>
      </c>
      <c r="BC667">
        <v>569</v>
      </c>
      <c r="BD667" t="s">
        <v>74</v>
      </c>
      <c r="BE667" t="s">
        <v>74</v>
      </c>
      <c r="BF667" t="s">
        <v>74</v>
      </c>
      <c r="BG667" t="s">
        <v>74</v>
      </c>
      <c r="BH667" t="s">
        <v>74</v>
      </c>
      <c r="BI667">
        <v>9</v>
      </c>
      <c r="BJ667" t="s">
        <v>1494</v>
      </c>
      <c r="BK667" t="s">
        <v>234</v>
      </c>
      <c r="BL667" t="s">
        <v>1495</v>
      </c>
      <c r="BM667" t="s">
        <v>5474</v>
      </c>
      <c r="BN667" t="s">
        <v>74</v>
      </c>
      <c r="BO667" t="s">
        <v>74</v>
      </c>
      <c r="BP667" t="s">
        <v>74</v>
      </c>
      <c r="BQ667" t="s">
        <v>74</v>
      </c>
      <c r="BR667" t="s">
        <v>95</v>
      </c>
      <c r="BS667" t="s">
        <v>5490</v>
      </c>
      <c r="BT667" t="str">
        <f>HYPERLINK("https%3A%2F%2Fwww.webofscience.com%2Fwos%2Fwoscc%2Ffull-record%2FWOS:A1989DF49700003","View Full Record in Web of Science")</f>
        <v>View Full Record in Web of Science</v>
      </c>
    </row>
    <row r="668" spans="1:72" x14ac:dyDescent="0.15">
      <c r="A668" t="s">
        <v>72</v>
      </c>
      <c r="B668" t="s">
        <v>5491</v>
      </c>
      <c r="C668" t="s">
        <v>74</v>
      </c>
      <c r="D668" t="s">
        <v>74</v>
      </c>
      <c r="E668" t="s">
        <v>74</v>
      </c>
      <c r="F668" t="s">
        <v>5491</v>
      </c>
      <c r="G668" t="s">
        <v>74</v>
      </c>
      <c r="H668" t="s">
        <v>74</v>
      </c>
      <c r="I668" t="s">
        <v>5492</v>
      </c>
      <c r="J668" t="s">
        <v>5466</v>
      </c>
      <c r="K668" t="s">
        <v>74</v>
      </c>
      <c r="L668" t="s">
        <v>74</v>
      </c>
      <c r="M668" t="s">
        <v>77</v>
      </c>
      <c r="N668" t="s">
        <v>221</v>
      </c>
      <c r="O668" t="s">
        <v>5478</v>
      </c>
      <c r="P668" t="s">
        <v>5340</v>
      </c>
      <c r="Q668" t="s">
        <v>5479</v>
      </c>
      <c r="R668" t="s">
        <v>74</v>
      </c>
      <c r="S668" t="s">
        <v>74</v>
      </c>
      <c r="T668" t="s">
        <v>74</v>
      </c>
      <c r="U668" t="s">
        <v>74</v>
      </c>
      <c r="V668" t="s">
        <v>74</v>
      </c>
      <c r="W668" t="s">
        <v>5493</v>
      </c>
      <c r="X668" t="s">
        <v>5494</v>
      </c>
      <c r="Y668" t="s">
        <v>74</v>
      </c>
      <c r="Z668" t="s">
        <v>74</v>
      </c>
      <c r="AA668" t="s">
        <v>5495</v>
      </c>
      <c r="AB668" t="s">
        <v>5496</v>
      </c>
      <c r="AC668" t="s">
        <v>74</v>
      </c>
      <c r="AD668" t="s">
        <v>74</v>
      </c>
      <c r="AE668" t="s">
        <v>74</v>
      </c>
      <c r="AF668" t="s">
        <v>74</v>
      </c>
      <c r="AG668">
        <v>37</v>
      </c>
      <c r="AH668">
        <v>15</v>
      </c>
      <c r="AI668">
        <v>15</v>
      </c>
      <c r="AJ668">
        <v>0</v>
      </c>
      <c r="AK668">
        <v>2</v>
      </c>
      <c r="AL668" t="s">
        <v>5468</v>
      </c>
      <c r="AM668" t="s">
        <v>5469</v>
      </c>
      <c r="AN668" t="s">
        <v>5470</v>
      </c>
      <c r="AO668" t="s">
        <v>5471</v>
      </c>
      <c r="AP668" t="s">
        <v>74</v>
      </c>
      <c r="AQ668" t="s">
        <v>74</v>
      </c>
      <c r="AR668" t="s">
        <v>5472</v>
      </c>
      <c r="AS668" t="s">
        <v>5473</v>
      </c>
      <c r="AT668" t="s">
        <v>74</v>
      </c>
      <c r="AU668">
        <v>1989</v>
      </c>
      <c r="AV668">
        <v>79</v>
      </c>
      <c r="AW668" t="s">
        <v>2985</v>
      </c>
      <c r="AX668" t="s">
        <v>74</v>
      </c>
      <c r="AY668" t="s">
        <v>74</v>
      </c>
      <c r="AZ668" t="s">
        <v>74</v>
      </c>
      <c r="BA668" t="s">
        <v>74</v>
      </c>
      <c r="BB668">
        <v>571</v>
      </c>
      <c r="BC668">
        <v>587</v>
      </c>
      <c r="BD668" t="s">
        <v>74</v>
      </c>
      <c r="BE668" t="s">
        <v>74</v>
      </c>
      <c r="BF668" t="s">
        <v>74</v>
      </c>
      <c r="BG668" t="s">
        <v>74</v>
      </c>
      <c r="BH668" t="s">
        <v>74</v>
      </c>
      <c r="BI668">
        <v>17</v>
      </c>
      <c r="BJ668" t="s">
        <v>1494</v>
      </c>
      <c r="BK668" t="s">
        <v>234</v>
      </c>
      <c r="BL668" t="s">
        <v>1495</v>
      </c>
      <c r="BM668" t="s">
        <v>5474</v>
      </c>
      <c r="BN668" t="s">
        <v>74</v>
      </c>
      <c r="BO668" t="s">
        <v>74</v>
      </c>
      <c r="BP668" t="s">
        <v>74</v>
      </c>
      <c r="BQ668" t="s">
        <v>74</v>
      </c>
      <c r="BR668" t="s">
        <v>95</v>
      </c>
      <c r="BS668" t="s">
        <v>5497</v>
      </c>
      <c r="BT668" t="str">
        <f>HYPERLINK("https%3A%2F%2Fwww.webofscience.com%2Fwos%2Fwoscc%2Ffull-record%2FWOS:A1989DF49700004","View Full Record in Web of Science")</f>
        <v>View Full Record in Web of Science</v>
      </c>
    </row>
    <row r="669" spans="1:72" x14ac:dyDescent="0.15">
      <c r="A669" t="s">
        <v>72</v>
      </c>
      <c r="B669" t="s">
        <v>5498</v>
      </c>
      <c r="C669" t="s">
        <v>74</v>
      </c>
      <c r="D669" t="s">
        <v>74</v>
      </c>
      <c r="E669" t="s">
        <v>74</v>
      </c>
      <c r="F669" t="s">
        <v>5498</v>
      </c>
      <c r="G669" t="s">
        <v>74</v>
      </c>
      <c r="H669" t="s">
        <v>74</v>
      </c>
      <c r="I669" t="s">
        <v>5499</v>
      </c>
      <c r="J669" t="s">
        <v>5466</v>
      </c>
      <c r="K669" t="s">
        <v>74</v>
      </c>
      <c r="L669" t="s">
        <v>74</v>
      </c>
      <c r="M669" t="s">
        <v>77</v>
      </c>
      <c r="N669" t="s">
        <v>221</v>
      </c>
      <c r="O669" t="s">
        <v>5478</v>
      </c>
      <c r="P669" t="s">
        <v>5340</v>
      </c>
      <c r="Q669" t="s">
        <v>5479</v>
      </c>
      <c r="R669" t="s">
        <v>74</v>
      </c>
      <c r="S669" t="s">
        <v>74</v>
      </c>
      <c r="T669" t="s">
        <v>74</v>
      </c>
      <c r="U669" t="s">
        <v>74</v>
      </c>
      <c r="V669" t="s">
        <v>74</v>
      </c>
      <c r="W669" t="s">
        <v>74</v>
      </c>
      <c r="X669" t="s">
        <v>74</v>
      </c>
      <c r="Y669" t="s">
        <v>5500</v>
      </c>
      <c r="Z669" t="s">
        <v>74</v>
      </c>
      <c r="AA669" t="s">
        <v>74</v>
      </c>
      <c r="AB669" t="s">
        <v>74</v>
      </c>
      <c r="AC669" t="s">
        <v>74</v>
      </c>
      <c r="AD669" t="s">
        <v>74</v>
      </c>
      <c r="AE669" t="s">
        <v>74</v>
      </c>
      <c r="AF669" t="s">
        <v>74</v>
      </c>
      <c r="AG669">
        <v>34</v>
      </c>
      <c r="AH669">
        <v>26</v>
      </c>
      <c r="AI669">
        <v>26</v>
      </c>
      <c r="AJ669">
        <v>0</v>
      </c>
      <c r="AK669">
        <v>1</v>
      </c>
      <c r="AL669" t="s">
        <v>5468</v>
      </c>
      <c r="AM669" t="s">
        <v>5469</v>
      </c>
      <c r="AN669" t="s">
        <v>5470</v>
      </c>
      <c r="AO669" t="s">
        <v>5471</v>
      </c>
      <c r="AP669" t="s">
        <v>74</v>
      </c>
      <c r="AQ669" t="s">
        <v>74</v>
      </c>
      <c r="AR669" t="s">
        <v>5472</v>
      </c>
      <c r="AS669" t="s">
        <v>5473</v>
      </c>
      <c r="AT669" t="s">
        <v>74</v>
      </c>
      <c r="AU669">
        <v>1989</v>
      </c>
      <c r="AV669">
        <v>79</v>
      </c>
      <c r="AW669" t="s">
        <v>2985</v>
      </c>
      <c r="AX669" t="s">
        <v>74</v>
      </c>
      <c r="AY669" t="s">
        <v>74</v>
      </c>
      <c r="AZ669" t="s">
        <v>74</v>
      </c>
      <c r="BA669" t="s">
        <v>74</v>
      </c>
      <c r="BB669">
        <v>589</v>
      </c>
      <c r="BC669">
        <v>605</v>
      </c>
      <c r="BD669" t="s">
        <v>74</v>
      </c>
      <c r="BE669" t="s">
        <v>74</v>
      </c>
      <c r="BF669" t="s">
        <v>74</v>
      </c>
      <c r="BG669" t="s">
        <v>74</v>
      </c>
      <c r="BH669" t="s">
        <v>74</v>
      </c>
      <c r="BI669">
        <v>17</v>
      </c>
      <c r="BJ669" t="s">
        <v>1494</v>
      </c>
      <c r="BK669" t="s">
        <v>234</v>
      </c>
      <c r="BL669" t="s">
        <v>1495</v>
      </c>
      <c r="BM669" t="s">
        <v>5474</v>
      </c>
      <c r="BN669" t="s">
        <v>74</v>
      </c>
      <c r="BO669" t="s">
        <v>74</v>
      </c>
      <c r="BP669" t="s">
        <v>74</v>
      </c>
      <c r="BQ669" t="s">
        <v>74</v>
      </c>
      <c r="BR669" t="s">
        <v>95</v>
      </c>
      <c r="BS669" t="s">
        <v>5501</v>
      </c>
      <c r="BT669" t="str">
        <f>HYPERLINK("https%3A%2F%2Fwww.webofscience.com%2Fwos%2Fwoscc%2Ffull-record%2FWOS:A1989DF49700005","View Full Record in Web of Science")</f>
        <v>View Full Record in Web of Science</v>
      </c>
    </row>
    <row r="670" spans="1:72" x14ac:dyDescent="0.15">
      <c r="A670" t="s">
        <v>72</v>
      </c>
      <c r="B670" t="s">
        <v>5502</v>
      </c>
      <c r="C670" t="s">
        <v>74</v>
      </c>
      <c r="D670" t="s">
        <v>74</v>
      </c>
      <c r="E670" t="s">
        <v>74</v>
      </c>
      <c r="F670" t="s">
        <v>5502</v>
      </c>
      <c r="G670" t="s">
        <v>74</v>
      </c>
      <c r="H670" t="s">
        <v>74</v>
      </c>
      <c r="I670" t="s">
        <v>5503</v>
      </c>
      <c r="J670" t="s">
        <v>5466</v>
      </c>
      <c r="K670" t="s">
        <v>74</v>
      </c>
      <c r="L670" t="s">
        <v>74</v>
      </c>
      <c r="M670" t="s">
        <v>77</v>
      </c>
      <c r="N670" t="s">
        <v>221</v>
      </c>
      <c r="O670" t="s">
        <v>5478</v>
      </c>
      <c r="P670" t="s">
        <v>5340</v>
      </c>
      <c r="Q670" t="s">
        <v>5479</v>
      </c>
      <c r="R670" t="s">
        <v>74</v>
      </c>
      <c r="S670" t="s">
        <v>74</v>
      </c>
      <c r="T670" t="s">
        <v>74</v>
      </c>
      <c r="U670" t="s">
        <v>74</v>
      </c>
      <c r="V670" t="s">
        <v>74</v>
      </c>
      <c r="W670" t="s">
        <v>74</v>
      </c>
      <c r="X670" t="s">
        <v>74</v>
      </c>
      <c r="Y670" t="s">
        <v>5504</v>
      </c>
      <c r="Z670" t="s">
        <v>74</v>
      </c>
      <c r="AA670" t="s">
        <v>74</v>
      </c>
      <c r="AB670" t="s">
        <v>74</v>
      </c>
      <c r="AC670" t="s">
        <v>74</v>
      </c>
      <c r="AD670" t="s">
        <v>74</v>
      </c>
      <c r="AE670" t="s">
        <v>74</v>
      </c>
      <c r="AF670" t="s">
        <v>74</v>
      </c>
      <c r="AG670">
        <v>18</v>
      </c>
      <c r="AH670">
        <v>13</v>
      </c>
      <c r="AI670">
        <v>14</v>
      </c>
      <c r="AJ670">
        <v>0</v>
      </c>
      <c r="AK670">
        <v>0</v>
      </c>
      <c r="AL670" t="s">
        <v>5468</v>
      </c>
      <c r="AM670" t="s">
        <v>5469</v>
      </c>
      <c r="AN670" t="s">
        <v>5470</v>
      </c>
      <c r="AO670" t="s">
        <v>5471</v>
      </c>
      <c r="AP670" t="s">
        <v>74</v>
      </c>
      <c r="AQ670" t="s">
        <v>74</v>
      </c>
      <c r="AR670" t="s">
        <v>5472</v>
      </c>
      <c r="AS670" t="s">
        <v>5473</v>
      </c>
      <c r="AT670" t="s">
        <v>74</v>
      </c>
      <c r="AU670">
        <v>1989</v>
      </c>
      <c r="AV670">
        <v>79</v>
      </c>
      <c r="AW670" t="s">
        <v>2985</v>
      </c>
      <c r="AX670" t="s">
        <v>74</v>
      </c>
      <c r="AY670" t="s">
        <v>74</v>
      </c>
      <c r="AZ670" t="s">
        <v>74</v>
      </c>
      <c r="BA670" t="s">
        <v>74</v>
      </c>
      <c r="BB670">
        <v>607</v>
      </c>
      <c r="BC670">
        <v>616</v>
      </c>
      <c r="BD670" t="s">
        <v>74</v>
      </c>
      <c r="BE670" t="s">
        <v>74</v>
      </c>
      <c r="BF670" t="s">
        <v>74</v>
      </c>
      <c r="BG670" t="s">
        <v>74</v>
      </c>
      <c r="BH670" t="s">
        <v>74</v>
      </c>
      <c r="BI670">
        <v>10</v>
      </c>
      <c r="BJ670" t="s">
        <v>1494</v>
      </c>
      <c r="BK670" t="s">
        <v>234</v>
      </c>
      <c r="BL670" t="s">
        <v>1495</v>
      </c>
      <c r="BM670" t="s">
        <v>5474</v>
      </c>
      <c r="BN670" t="s">
        <v>74</v>
      </c>
      <c r="BO670" t="s">
        <v>74</v>
      </c>
      <c r="BP670" t="s">
        <v>74</v>
      </c>
      <c r="BQ670" t="s">
        <v>74</v>
      </c>
      <c r="BR670" t="s">
        <v>95</v>
      </c>
      <c r="BS670" t="s">
        <v>5505</v>
      </c>
      <c r="BT670" t="str">
        <f>HYPERLINK("https%3A%2F%2Fwww.webofscience.com%2Fwos%2Fwoscc%2Ffull-record%2FWOS:A1989DF49700006","View Full Record in Web of Science")</f>
        <v>View Full Record in Web of Science</v>
      </c>
    </row>
    <row r="671" spans="1:72" x14ac:dyDescent="0.15">
      <c r="A671" t="s">
        <v>72</v>
      </c>
      <c r="B671" t="s">
        <v>5506</v>
      </c>
      <c r="C671" t="s">
        <v>74</v>
      </c>
      <c r="D671" t="s">
        <v>74</v>
      </c>
      <c r="E671" t="s">
        <v>74</v>
      </c>
      <c r="F671" t="s">
        <v>5506</v>
      </c>
      <c r="G671" t="s">
        <v>74</v>
      </c>
      <c r="H671" t="s">
        <v>74</v>
      </c>
      <c r="I671" t="s">
        <v>5507</v>
      </c>
      <c r="J671" t="s">
        <v>5466</v>
      </c>
      <c r="K671" t="s">
        <v>74</v>
      </c>
      <c r="L671" t="s">
        <v>74</v>
      </c>
      <c r="M671" t="s">
        <v>77</v>
      </c>
      <c r="N671" t="s">
        <v>78</v>
      </c>
      <c r="O671" t="s">
        <v>74</v>
      </c>
      <c r="P671" t="s">
        <v>74</v>
      </c>
      <c r="Q671" t="s">
        <v>74</v>
      </c>
      <c r="R671" t="s">
        <v>74</v>
      </c>
      <c r="S671" t="s">
        <v>74</v>
      </c>
      <c r="T671" t="s">
        <v>74</v>
      </c>
      <c r="U671" t="s">
        <v>74</v>
      </c>
      <c r="V671" t="s">
        <v>74</v>
      </c>
      <c r="W671" t="s">
        <v>74</v>
      </c>
      <c r="X671" t="s">
        <v>74</v>
      </c>
      <c r="Y671" t="s">
        <v>5508</v>
      </c>
      <c r="Z671" t="s">
        <v>74</v>
      </c>
      <c r="AA671" t="s">
        <v>74</v>
      </c>
      <c r="AB671" t="s">
        <v>74</v>
      </c>
      <c r="AC671" t="s">
        <v>74</v>
      </c>
      <c r="AD671" t="s">
        <v>74</v>
      </c>
      <c r="AE671" t="s">
        <v>74</v>
      </c>
      <c r="AF671" t="s">
        <v>74</v>
      </c>
      <c r="AG671">
        <v>32</v>
      </c>
      <c r="AH671">
        <v>13</v>
      </c>
      <c r="AI671">
        <v>13</v>
      </c>
      <c r="AJ671">
        <v>0</v>
      </c>
      <c r="AK671">
        <v>0</v>
      </c>
      <c r="AL671" t="s">
        <v>5509</v>
      </c>
      <c r="AM671" t="s">
        <v>5510</v>
      </c>
      <c r="AN671" t="s">
        <v>5511</v>
      </c>
      <c r="AO671" t="s">
        <v>5471</v>
      </c>
      <c r="AP671" t="s">
        <v>74</v>
      </c>
      <c r="AQ671" t="s">
        <v>74</v>
      </c>
      <c r="AR671" t="s">
        <v>5472</v>
      </c>
      <c r="AS671" t="s">
        <v>5473</v>
      </c>
      <c r="AT671" t="s">
        <v>74</v>
      </c>
      <c r="AU671">
        <v>1989</v>
      </c>
      <c r="AV671">
        <v>79</v>
      </c>
      <c r="AW671" t="s">
        <v>2985</v>
      </c>
      <c r="AX671" t="s">
        <v>74</v>
      </c>
      <c r="AY671" t="s">
        <v>74</v>
      </c>
      <c r="AZ671" t="s">
        <v>74</v>
      </c>
      <c r="BA671" t="s">
        <v>74</v>
      </c>
      <c r="BB671">
        <v>617</v>
      </c>
      <c r="BC671">
        <v>628</v>
      </c>
      <c r="BD671" t="s">
        <v>74</v>
      </c>
      <c r="BE671" t="s">
        <v>74</v>
      </c>
      <c r="BF671" t="s">
        <v>74</v>
      </c>
      <c r="BG671" t="s">
        <v>74</v>
      </c>
      <c r="BH671" t="s">
        <v>74</v>
      </c>
      <c r="BI671">
        <v>12</v>
      </c>
      <c r="BJ671" t="s">
        <v>1494</v>
      </c>
      <c r="BK671" t="s">
        <v>92</v>
      </c>
      <c r="BL671" t="s">
        <v>1495</v>
      </c>
      <c r="BM671" t="s">
        <v>5474</v>
      </c>
      <c r="BN671" t="s">
        <v>74</v>
      </c>
      <c r="BO671" t="s">
        <v>74</v>
      </c>
      <c r="BP671" t="s">
        <v>74</v>
      </c>
      <c r="BQ671" t="s">
        <v>74</v>
      </c>
      <c r="BR671" t="s">
        <v>95</v>
      </c>
      <c r="BS671" t="s">
        <v>5512</v>
      </c>
      <c r="BT671" t="str">
        <f>HYPERLINK("https%3A%2F%2Fwww.webofscience.com%2Fwos%2Fwoscc%2Ffull-record%2FWOS:A1989DF49700007","View Full Record in Web of Science")</f>
        <v>View Full Record in Web of Science</v>
      </c>
    </row>
    <row r="672" spans="1:72" x14ac:dyDescent="0.15">
      <c r="A672" t="s">
        <v>72</v>
      </c>
      <c r="B672" t="s">
        <v>5513</v>
      </c>
      <c r="C672" t="s">
        <v>74</v>
      </c>
      <c r="D672" t="s">
        <v>74</v>
      </c>
      <c r="E672" t="s">
        <v>74</v>
      </c>
      <c r="F672" t="s">
        <v>5513</v>
      </c>
      <c r="G672" t="s">
        <v>74</v>
      </c>
      <c r="H672" t="s">
        <v>74</v>
      </c>
      <c r="I672" t="s">
        <v>5514</v>
      </c>
      <c r="J672" t="s">
        <v>5466</v>
      </c>
      <c r="K672" t="s">
        <v>74</v>
      </c>
      <c r="L672" t="s">
        <v>74</v>
      </c>
      <c r="M672" t="s">
        <v>77</v>
      </c>
      <c r="N672" t="s">
        <v>78</v>
      </c>
      <c r="O672" t="s">
        <v>74</v>
      </c>
      <c r="P672" t="s">
        <v>74</v>
      </c>
      <c r="Q672" t="s">
        <v>74</v>
      </c>
      <c r="R672" t="s">
        <v>74</v>
      </c>
      <c r="S672" t="s">
        <v>74</v>
      </c>
      <c r="T672" t="s">
        <v>74</v>
      </c>
      <c r="U672" t="s">
        <v>74</v>
      </c>
      <c r="V672" t="s">
        <v>74</v>
      </c>
      <c r="W672" t="s">
        <v>74</v>
      </c>
      <c r="X672" t="s">
        <v>74</v>
      </c>
      <c r="Y672" t="s">
        <v>5515</v>
      </c>
      <c r="Z672" t="s">
        <v>74</v>
      </c>
      <c r="AA672" t="s">
        <v>5516</v>
      </c>
      <c r="AB672" t="s">
        <v>5517</v>
      </c>
      <c r="AC672" t="s">
        <v>74</v>
      </c>
      <c r="AD672" t="s">
        <v>74</v>
      </c>
      <c r="AE672" t="s">
        <v>74</v>
      </c>
      <c r="AF672" t="s">
        <v>74</v>
      </c>
      <c r="AG672">
        <v>20</v>
      </c>
      <c r="AH672">
        <v>12</v>
      </c>
      <c r="AI672">
        <v>12</v>
      </c>
      <c r="AJ672">
        <v>0</v>
      </c>
      <c r="AK672">
        <v>3</v>
      </c>
      <c r="AL672" t="s">
        <v>5509</v>
      </c>
      <c r="AM672" t="s">
        <v>5510</v>
      </c>
      <c r="AN672" t="s">
        <v>5518</v>
      </c>
      <c r="AO672" t="s">
        <v>5471</v>
      </c>
      <c r="AP672" t="s">
        <v>74</v>
      </c>
      <c r="AQ672" t="s">
        <v>74</v>
      </c>
      <c r="AR672" t="s">
        <v>5472</v>
      </c>
      <c r="AS672" t="s">
        <v>5473</v>
      </c>
      <c r="AT672" t="s">
        <v>74</v>
      </c>
      <c r="AU672">
        <v>1989</v>
      </c>
      <c r="AV672">
        <v>79</v>
      </c>
      <c r="AW672" t="s">
        <v>2985</v>
      </c>
      <c r="AX672" t="s">
        <v>74</v>
      </c>
      <c r="AY672" t="s">
        <v>74</v>
      </c>
      <c r="AZ672" t="s">
        <v>74</v>
      </c>
      <c r="BA672" t="s">
        <v>74</v>
      </c>
      <c r="BB672">
        <v>629</v>
      </c>
      <c r="BC672">
        <v>637</v>
      </c>
      <c r="BD672" t="s">
        <v>74</v>
      </c>
      <c r="BE672" t="s">
        <v>74</v>
      </c>
      <c r="BF672" t="s">
        <v>74</v>
      </c>
      <c r="BG672" t="s">
        <v>74</v>
      </c>
      <c r="BH672" t="s">
        <v>74</v>
      </c>
      <c r="BI672">
        <v>9</v>
      </c>
      <c r="BJ672" t="s">
        <v>1494</v>
      </c>
      <c r="BK672" t="s">
        <v>92</v>
      </c>
      <c r="BL672" t="s">
        <v>1495</v>
      </c>
      <c r="BM672" t="s">
        <v>5474</v>
      </c>
      <c r="BN672" t="s">
        <v>74</v>
      </c>
      <c r="BO672" t="s">
        <v>74</v>
      </c>
      <c r="BP672" t="s">
        <v>74</v>
      </c>
      <c r="BQ672" t="s">
        <v>74</v>
      </c>
      <c r="BR672" t="s">
        <v>95</v>
      </c>
      <c r="BS672" t="s">
        <v>5519</v>
      </c>
      <c r="BT672" t="str">
        <f>HYPERLINK("https%3A%2F%2Fwww.webofscience.com%2Fwos%2Fwoscc%2Ffull-record%2FWOS:A1989DF49700008","View Full Record in Web of Science")</f>
        <v>View Full Record in Web of Science</v>
      </c>
    </row>
    <row r="673" spans="1:72" x14ac:dyDescent="0.15">
      <c r="A673" t="s">
        <v>72</v>
      </c>
      <c r="B673" t="s">
        <v>5520</v>
      </c>
      <c r="C673" t="s">
        <v>74</v>
      </c>
      <c r="D673" t="s">
        <v>74</v>
      </c>
      <c r="E673" t="s">
        <v>74</v>
      </c>
      <c r="F673" t="s">
        <v>5520</v>
      </c>
      <c r="G673" t="s">
        <v>74</v>
      </c>
      <c r="H673" t="s">
        <v>74</v>
      </c>
      <c r="I673" t="s">
        <v>5521</v>
      </c>
      <c r="J673" t="s">
        <v>5466</v>
      </c>
      <c r="K673" t="s">
        <v>74</v>
      </c>
      <c r="L673" t="s">
        <v>74</v>
      </c>
      <c r="M673" t="s">
        <v>77</v>
      </c>
      <c r="N673" t="s">
        <v>221</v>
      </c>
      <c r="O673" t="s">
        <v>5478</v>
      </c>
      <c r="P673" t="s">
        <v>5340</v>
      </c>
      <c r="Q673" t="s">
        <v>5479</v>
      </c>
      <c r="R673" t="s">
        <v>74</v>
      </c>
      <c r="S673" t="s">
        <v>74</v>
      </c>
      <c r="T673" t="s">
        <v>74</v>
      </c>
      <c r="U673" t="s">
        <v>74</v>
      </c>
      <c r="V673" t="s">
        <v>74</v>
      </c>
      <c r="W673" t="s">
        <v>74</v>
      </c>
      <c r="X673" t="s">
        <v>74</v>
      </c>
      <c r="Y673" t="s">
        <v>5522</v>
      </c>
      <c r="Z673" t="s">
        <v>74</v>
      </c>
      <c r="AA673" t="s">
        <v>74</v>
      </c>
      <c r="AB673" t="s">
        <v>74</v>
      </c>
      <c r="AC673" t="s">
        <v>74</v>
      </c>
      <c r="AD673" t="s">
        <v>74</v>
      </c>
      <c r="AE673" t="s">
        <v>74</v>
      </c>
      <c r="AF673" t="s">
        <v>74</v>
      </c>
      <c r="AG673">
        <v>19</v>
      </c>
      <c r="AH673">
        <v>1</v>
      </c>
      <c r="AI673">
        <v>1</v>
      </c>
      <c r="AJ673">
        <v>0</v>
      </c>
      <c r="AK673">
        <v>0</v>
      </c>
      <c r="AL673" t="s">
        <v>5468</v>
      </c>
      <c r="AM673" t="s">
        <v>5469</v>
      </c>
      <c r="AN673" t="s">
        <v>5470</v>
      </c>
      <c r="AO673" t="s">
        <v>5471</v>
      </c>
      <c r="AP673" t="s">
        <v>74</v>
      </c>
      <c r="AQ673" t="s">
        <v>74</v>
      </c>
      <c r="AR673" t="s">
        <v>5472</v>
      </c>
      <c r="AS673" t="s">
        <v>5473</v>
      </c>
      <c r="AT673" t="s">
        <v>74</v>
      </c>
      <c r="AU673">
        <v>1989</v>
      </c>
      <c r="AV673">
        <v>79</v>
      </c>
      <c r="AW673" t="s">
        <v>2985</v>
      </c>
      <c r="AX673" t="s">
        <v>74</v>
      </c>
      <c r="AY673" t="s">
        <v>74</v>
      </c>
      <c r="AZ673" t="s">
        <v>74</v>
      </c>
      <c r="BA673" t="s">
        <v>74</v>
      </c>
      <c r="BB673">
        <v>639</v>
      </c>
      <c r="BC673">
        <v>676</v>
      </c>
      <c r="BD673" t="s">
        <v>74</v>
      </c>
      <c r="BE673" t="s">
        <v>74</v>
      </c>
      <c r="BF673" t="s">
        <v>74</v>
      </c>
      <c r="BG673" t="s">
        <v>74</v>
      </c>
      <c r="BH673" t="s">
        <v>74</v>
      </c>
      <c r="BI673">
        <v>38</v>
      </c>
      <c r="BJ673" t="s">
        <v>1494</v>
      </c>
      <c r="BK673" t="s">
        <v>234</v>
      </c>
      <c r="BL673" t="s">
        <v>1495</v>
      </c>
      <c r="BM673" t="s">
        <v>5474</v>
      </c>
      <c r="BN673" t="s">
        <v>74</v>
      </c>
      <c r="BO673" t="s">
        <v>74</v>
      </c>
      <c r="BP673" t="s">
        <v>74</v>
      </c>
      <c r="BQ673" t="s">
        <v>74</v>
      </c>
      <c r="BR673" t="s">
        <v>95</v>
      </c>
      <c r="BS673" t="s">
        <v>5523</v>
      </c>
      <c r="BT673" t="str">
        <f>HYPERLINK("https%3A%2F%2Fwww.webofscience.com%2Fwos%2Fwoscc%2Ffull-record%2FWOS:A1989DF49700009","View Full Record in Web of Science")</f>
        <v>View Full Record in Web of Science</v>
      </c>
    </row>
    <row r="674" spans="1:72" x14ac:dyDescent="0.15">
      <c r="A674" t="s">
        <v>72</v>
      </c>
      <c r="B674" t="s">
        <v>5524</v>
      </c>
      <c r="C674" t="s">
        <v>74</v>
      </c>
      <c r="D674" t="s">
        <v>74</v>
      </c>
      <c r="E674" t="s">
        <v>74</v>
      </c>
      <c r="F674" t="s">
        <v>5524</v>
      </c>
      <c r="G674" t="s">
        <v>74</v>
      </c>
      <c r="H674" t="s">
        <v>74</v>
      </c>
      <c r="I674" t="s">
        <v>5525</v>
      </c>
      <c r="J674" t="s">
        <v>5466</v>
      </c>
      <c r="K674" t="s">
        <v>74</v>
      </c>
      <c r="L674" t="s">
        <v>74</v>
      </c>
      <c r="M674" t="s">
        <v>77</v>
      </c>
      <c r="N674" t="s">
        <v>78</v>
      </c>
      <c r="O674" t="s">
        <v>74</v>
      </c>
      <c r="P674" t="s">
        <v>74</v>
      </c>
      <c r="Q674" t="s">
        <v>74</v>
      </c>
      <c r="R674" t="s">
        <v>74</v>
      </c>
      <c r="S674" t="s">
        <v>74</v>
      </c>
      <c r="T674" t="s">
        <v>74</v>
      </c>
      <c r="U674" t="s">
        <v>74</v>
      </c>
      <c r="V674" t="s">
        <v>74</v>
      </c>
      <c r="W674" t="s">
        <v>74</v>
      </c>
      <c r="X674" t="s">
        <v>74</v>
      </c>
      <c r="Y674" t="s">
        <v>5526</v>
      </c>
      <c r="Z674" t="s">
        <v>74</v>
      </c>
      <c r="AA674" t="s">
        <v>74</v>
      </c>
      <c r="AB674" t="s">
        <v>74</v>
      </c>
      <c r="AC674" t="s">
        <v>74</v>
      </c>
      <c r="AD674" t="s">
        <v>74</v>
      </c>
      <c r="AE674" t="s">
        <v>74</v>
      </c>
      <c r="AF674" t="s">
        <v>74</v>
      </c>
      <c r="AG674">
        <v>21</v>
      </c>
      <c r="AH674">
        <v>14</v>
      </c>
      <c r="AI674">
        <v>14</v>
      </c>
      <c r="AJ674">
        <v>0</v>
      </c>
      <c r="AK674">
        <v>1</v>
      </c>
      <c r="AL674" t="s">
        <v>5509</v>
      </c>
      <c r="AM674" t="s">
        <v>5510</v>
      </c>
      <c r="AN674" t="s">
        <v>5518</v>
      </c>
      <c r="AO674" t="s">
        <v>5471</v>
      </c>
      <c r="AP674" t="s">
        <v>74</v>
      </c>
      <c r="AQ674" t="s">
        <v>74</v>
      </c>
      <c r="AR674" t="s">
        <v>5472</v>
      </c>
      <c r="AS674" t="s">
        <v>5473</v>
      </c>
      <c r="AT674" t="s">
        <v>74</v>
      </c>
      <c r="AU674">
        <v>1989</v>
      </c>
      <c r="AV674">
        <v>79</v>
      </c>
      <c r="AW674" t="s">
        <v>2985</v>
      </c>
      <c r="AX674" t="s">
        <v>74</v>
      </c>
      <c r="AY674" t="s">
        <v>74</v>
      </c>
      <c r="AZ674" t="s">
        <v>74</v>
      </c>
      <c r="BA674" t="s">
        <v>74</v>
      </c>
      <c r="BB674">
        <v>677</v>
      </c>
      <c r="BC674">
        <v>688</v>
      </c>
      <c r="BD674" t="s">
        <v>74</v>
      </c>
      <c r="BE674" t="s">
        <v>74</v>
      </c>
      <c r="BF674" t="s">
        <v>74</v>
      </c>
      <c r="BG674" t="s">
        <v>74</v>
      </c>
      <c r="BH674" t="s">
        <v>74</v>
      </c>
      <c r="BI674">
        <v>12</v>
      </c>
      <c r="BJ674" t="s">
        <v>1494</v>
      </c>
      <c r="BK674" t="s">
        <v>92</v>
      </c>
      <c r="BL674" t="s">
        <v>1495</v>
      </c>
      <c r="BM674" t="s">
        <v>5474</v>
      </c>
      <c r="BN674" t="s">
        <v>74</v>
      </c>
      <c r="BO674" t="s">
        <v>74</v>
      </c>
      <c r="BP674" t="s">
        <v>74</v>
      </c>
      <c r="BQ674" t="s">
        <v>74</v>
      </c>
      <c r="BR674" t="s">
        <v>95</v>
      </c>
      <c r="BS674" t="s">
        <v>5527</v>
      </c>
      <c r="BT674" t="str">
        <f>HYPERLINK("https%3A%2F%2Fwww.webofscience.com%2Fwos%2Fwoscc%2Ffull-record%2FWOS:A1989DF49700010","View Full Record in Web of Science")</f>
        <v>View Full Record in Web of Science</v>
      </c>
    </row>
    <row r="675" spans="1:72" x14ac:dyDescent="0.15">
      <c r="A675" t="s">
        <v>72</v>
      </c>
      <c r="B675" t="s">
        <v>5528</v>
      </c>
      <c r="C675" t="s">
        <v>74</v>
      </c>
      <c r="D675" t="s">
        <v>74</v>
      </c>
      <c r="E675" t="s">
        <v>74</v>
      </c>
      <c r="F675" t="s">
        <v>5528</v>
      </c>
      <c r="G675" t="s">
        <v>74</v>
      </c>
      <c r="H675" t="s">
        <v>74</v>
      </c>
      <c r="I675" t="s">
        <v>5529</v>
      </c>
      <c r="J675" t="s">
        <v>5466</v>
      </c>
      <c r="K675" t="s">
        <v>74</v>
      </c>
      <c r="L675" t="s">
        <v>74</v>
      </c>
      <c r="M675" t="s">
        <v>77</v>
      </c>
      <c r="N675" t="s">
        <v>221</v>
      </c>
      <c r="O675" t="s">
        <v>5478</v>
      </c>
      <c r="P675" t="s">
        <v>5340</v>
      </c>
      <c r="Q675" t="s">
        <v>5479</v>
      </c>
      <c r="R675" t="s">
        <v>74</v>
      </c>
      <c r="S675" t="s">
        <v>74</v>
      </c>
      <c r="T675" t="s">
        <v>74</v>
      </c>
      <c r="U675" t="s">
        <v>74</v>
      </c>
      <c r="V675" t="s">
        <v>74</v>
      </c>
      <c r="W675" t="s">
        <v>5530</v>
      </c>
      <c r="X675" t="s">
        <v>5531</v>
      </c>
      <c r="Y675" t="s">
        <v>5532</v>
      </c>
      <c r="Z675" t="s">
        <v>74</v>
      </c>
      <c r="AA675" t="s">
        <v>74</v>
      </c>
      <c r="AB675" t="s">
        <v>74</v>
      </c>
      <c r="AC675" t="s">
        <v>74</v>
      </c>
      <c r="AD675" t="s">
        <v>74</v>
      </c>
      <c r="AE675" t="s">
        <v>74</v>
      </c>
      <c r="AF675" t="s">
        <v>74</v>
      </c>
      <c r="AG675">
        <v>7</v>
      </c>
      <c r="AH675">
        <v>8</v>
      </c>
      <c r="AI675">
        <v>8</v>
      </c>
      <c r="AJ675">
        <v>0</v>
      </c>
      <c r="AK675">
        <v>0</v>
      </c>
      <c r="AL675" t="s">
        <v>5468</v>
      </c>
      <c r="AM675" t="s">
        <v>5469</v>
      </c>
      <c r="AN675" t="s">
        <v>5470</v>
      </c>
      <c r="AO675" t="s">
        <v>5471</v>
      </c>
      <c r="AP675" t="s">
        <v>74</v>
      </c>
      <c r="AQ675" t="s">
        <v>74</v>
      </c>
      <c r="AR675" t="s">
        <v>5472</v>
      </c>
      <c r="AS675" t="s">
        <v>5473</v>
      </c>
      <c r="AT675" t="s">
        <v>74</v>
      </c>
      <c r="AU675">
        <v>1989</v>
      </c>
      <c r="AV675">
        <v>79</v>
      </c>
      <c r="AW675" t="s">
        <v>2985</v>
      </c>
      <c r="AX675" t="s">
        <v>74</v>
      </c>
      <c r="AY675" t="s">
        <v>74</v>
      </c>
      <c r="AZ675" t="s">
        <v>74</v>
      </c>
      <c r="BA675" t="s">
        <v>74</v>
      </c>
      <c r="BB675">
        <v>689</v>
      </c>
      <c r="BC675">
        <v>699</v>
      </c>
      <c r="BD675" t="s">
        <v>74</v>
      </c>
      <c r="BE675" t="s">
        <v>74</v>
      </c>
      <c r="BF675" t="s">
        <v>74</v>
      </c>
      <c r="BG675" t="s">
        <v>74</v>
      </c>
      <c r="BH675" t="s">
        <v>74</v>
      </c>
      <c r="BI675">
        <v>11</v>
      </c>
      <c r="BJ675" t="s">
        <v>1494</v>
      </c>
      <c r="BK675" t="s">
        <v>234</v>
      </c>
      <c r="BL675" t="s">
        <v>1495</v>
      </c>
      <c r="BM675" t="s">
        <v>5474</v>
      </c>
      <c r="BN675" t="s">
        <v>74</v>
      </c>
      <c r="BO675" t="s">
        <v>74</v>
      </c>
      <c r="BP675" t="s">
        <v>74</v>
      </c>
      <c r="BQ675" t="s">
        <v>74</v>
      </c>
      <c r="BR675" t="s">
        <v>95</v>
      </c>
      <c r="BS675" t="s">
        <v>5533</v>
      </c>
      <c r="BT675" t="str">
        <f>HYPERLINK("https%3A%2F%2Fwww.webofscience.com%2Fwos%2Fwoscc%2Ffull-record%2FWOS:A1989DF49700011","View Full Record in Web of Science")</f>
        <v>View Full Record in Web of Science</v>
      </c>
    </row>
    <row r="676" spans="1:72" x14ac:dyDescent="0.15">
      <c r="A676" t="s">
        <v>72</v>
      </c>
      <c r="B676" t="s">
        <v>5534</v>
      </c>
      <c r="C676" t="s">
        <v>74</v>
      </c>
      <c r="D676" t="s">
        <v>74</v>
      </c>
      <c r="E676" t="s">
        <v>74</v>
      </c>
      <c r="F676" t="s">
        <v>5534</v>
      </c>
      <c r="G676" t="s">
        <v>74</v>
      </c>
      <c r="H676" t="s">
        <v>74</v>
      </c>
      <c r="I676" t="s">
        <v>5535</v>
      </c>
      <c r="J676" t="s">
        <v>5466</v>
      </c>
      <c r="K676" t="s">
        <v>74</v>
      </c>
      <c r="L676" t="s">
        <v>74</v>
      </c>
      <c r="M676" t="s">
        <v>77</v>
      </c>
      <c r="N676" t="s">
        <v>221</v>
      </c>
      <c r="O676" t="s">
        <v>5478</v>
      </c>
      <c r="P676" t="s">
        <v>5340</v>
      </c>
      <c r="Q676" t="s">
        <v>5479</v>
      </c>
      <c r="R676" t="s">
        <v>74</v>
      </c>
      <c r="S676" t="s">
        <v>74</v>
      </c>
      <c r="T676" t="s">
        <v>74</v>
      </c>
      <c r="U676" t="s">
        <v>74</v>
      </c>
      <c r="V676" t="s">
        <v>74</v>
      </c>
      <c r="W676" t="s">
        <v>5536</v>
      </c>
      <c r="X676" t="s">
        <v>5494</v>
      </c>
      <c r="Y676" t="s">
        <v>5537</v>
      </c>
      <c r="Z676" t="s">
        <v>74</v>
      </c>
      <c r="AA676" t="s">
        <v>5538</v>
      </c>
      <c r="AB676" t="s">
        <v>5539</v>
      </c>
      <c r="AC676" t="s">
        <v>74</v>
      </c>
      <c r="AD676" t="s">
        <v>74</v>
      </c>
      <c r="AE676" t="s">
        <v>74</v>
      </c>
      <c r="AF676" t="s">
        <v>74</v>
      </c>
      <c r="AG676">
        <v>23</v>
      </c>
      <c r="AH676">
        <v>13</v>
      </c>
      <c r="AI676">
        <v>13</v>
      </c>
      <c r="AJ676">
        <v>0</v>
      </c>
      <c r="AK676">
        <v>1</v>
      </c>
      <c r="AL676" t="s">
        <v>5468</v>
      </c>
      <c r="AM676" t="s">
        <v>5469</v>
      </c>
      <c r="AN676" t="s">
        <v>5470</v>
      </c>
      <c r="AO676" t="s">
        <v>5471</v>
      </c>
      <c r="AP676" t="s">
        <v>74</v>
      </c>
      <c r="AQ676" t="s">
        <v>74</v>
      </c>
      <c r="AR676" t="s">
        <v>5472</v>
      </c>
      <c r="AS676" t="s">
        <v>5473</v>
      </c>
      <c r="AT676" t="s">
        <v>74</v>
      </c>
      <c r="AU676">
        <v>1989</v>
      </c>
      <c r="AV676">
        <v>79</v>
      </c>
      <c r="AW676" t="s">
        <v>2985</v>
      </c>
      <c r="AX676" t="s">
        <v>74</v>
      </c>
      <c r="AY676" t="s">
        <v>74</v>
      </c>
      <c r="AZ676" t="s">
        <v>74</v>
      </c>
      <c r="BA676" t="s">
        <v>74</v>
      </c>
      <c r="BB676">
        <v>701</v>
      </c>
      <c r="BC676">
        <v>712</v>
      </c>
      <c r="BD676" t="s">
        <v>74</v>
      </c>
      <c r="BE676" t="s">
        <v>74</v>
      </c>
      <c r="BF676" t="s">
        <v>74</v>
      </c>
      <c r="BG676" t="s">
        <v>74</v>
      </c>
      <c r="BH676" t="s">
        <v>74</v>
      </c>
      <c r="BI676">
        <v>12</v>
      </c>
      <c r="BJ676" t="s">
        <v>1494</v>
      </c>
      <c r="BK676" t="s">
        <v>234</v>
      </c>
      <c r="BL676" t="s">
        <v>1495</v>
      </c>
      <c r="BM676" t="s">
        <v>5474</v>
      </c>
      <c r="BN676" t="s">
        <v>74</v>
      </c>
      <c r="BO676" t="s">
        <v>74</v>
      </c>
      <c r="BP676" t="s">
        <v>74</v>
      </c>
      <c r="BQ676" t="s">
        <v>74</v>
      </c>
      <c r="BR676" t="s">
        <v>95</v>
      </c>
      <c r="BS676" t="s">
        <v>5540</v>
      </c>
      <c r="BT676" t="str">
        <f>HYPERLINK("https%3A%2F%2Fwww.webofscience.com%2Fwos%2Fwoscc%2Ffull-record%2FWOS:A1989DF49700012","View Full Record in Web of Science")</f>
        <v>View Full Record in Web of Science</v>
      </c>
    </row>
    <row r="677" spans="1:72" x14ac:dyDescent="0.15">
      <c r="A677" t="s">
        <v>72</v>
      </c>
      <c r="B677" t="s">
        <v>5541</v>
      </c>
      <c r="C677" t="s">
        <v>74</v>
      </c>
      <c r="D677" t="s">
        <v>74</v>
      </c>
      <c r="E677" t="s">
        <v>74</v>
      </c>
      <c r="F677" t="s">
        <v>5541</v>
      </c>
      <c r="G677" t="s">
        <v>74</v>
      </c>
      <c r="H677" t="s">
        <v>74</v>
      </c>
      <c r="I677" t="s">
        <v>5542</v>
      </c>
      <c r="J677" t="s">
        <v>5466</v>
      </c>
      <c r="K677" t="s">
        <v>74</v>
      </c>
      <c r="L677" t="s">
        <v>74</v>
      </c>
      <c r="M677" t="s">
        <v>77</v>
      </c>
      <c r="N677" t="s">
        <v>78</v>
      </c>
      <c r="O677" t="s">
        <v>74</v>
      </c>
      <c r="P677" t="s">
        <v>74</v>
      </c>
      <c r="Q677" t="s">
        <v>74</v>
      </c>
      <c r="R677" t="s">
        <v>74</v>
      </c>
      <c r="S677" t="s">
        <v>74</v>
      </c>
      <c r="T677" t="s">
        <v>74</v>
      </c>
      <c r="U677" t="s">
        <v>74</v>
      </c>
      <c r="V677" t="s">
        <v>74</v>
      </c>
      <c r="W677" t="s">
        <v>74</v>
      </c>
      <c r="X677" t="s">
        <v>74</v>
      </c>
      <c r="Y677" t="s">
        <v>5543</v>
      </c>
      <c r="Z677" t="s">
        <v>74</v>
      </c>
      <c r="AA677" t="s">
        <v>74</v>
      </c>
      <c r="AB677" t="s">
        <v>74</v>
      </c>
      <c r="AC677" t="s">
        <v>74</v>
      </c>
      <c r="AD677" t="s">
        <v>74</v>
      </c>
      <c r="AE677" t="s">
        <v>74</v>
      </c>
      <c r="AF677" t="s">
        <v>74</v>
      </c>
      <c r="AG677">
        <v>21</v>
      </c>
      <c r="AH677">
        <v>6</v>
      </c>
      <c r="AI677">
        <v>6</v>
      </c>
      <c r="AJ677">
        <v>0</v>
      </c>
      <c r="AK677">
        <v>0</v>
      </c>
      <c r="AL677" t="s">
        <v>5509</v>
      </c>
      <c r="AM677" t="s">
        <v>5510</v>
      </c>
      <c r="AN677" t="s">
        <v>5518</v>
      </c>
      <c r="AO677" t="s">
        <v>5471</v>
      </c>
      <c r="AP677" t="s">
        <v>74</v>
      </c>
      <c r="AQ677" t="s">
        <v>74</v>
      </c>
      <c r="AR677" t="s">
        <v>5472</v>
      </c>
      <c r="AS677" t="s">
        <v>5473</v>
      </c>
      <c r="AT677" t="s">
        <v>74</v>
      </c>
      <c r="AU677">
        <v>1989</v>
      </c>
      <c r="AV677">
        <v>79</v>
      </c>
      <c r="AW677" t="s">
        <v>2985</v>
      </c>
      <c r="AX677" t="s">
        <v>74</v>
      </c>
      <c r="AY677" t="s">
        <v>74</v>
      </c>
      <c r="AZ677" t="s">
        <v>74</v>
      </c>
      <c r="BA677" t="s">
        <v>74</v>
      </c>
      <c r="BB677">
        <v>713</v>
      </c>
      <c r="BC677">
        <v>721</v>
      </c>
      <c r="BD677" t="s">
        <v>74</v>
      </c>
      <c r="BE677" t="s">
        <v>74</v>
      </c>
      <c r="BF677" t="s">
        <v>74</v>
      </c>
      <c r="BG677" t="s">
        <v>74</v>
      </c>
      <c r="BH677" t="s">
        <v>74</v>
      </c>
      <c r="BI677">
        <v>9</v>
      </c>
      <c r="BJ677" t="s">
        <v>1494</v>
      </c>
      <c r="BK677" t="s">
        <v>92</v>
      </c>
      <c r="BL677" t="s">
        <v>1495</v>
      </c>
      <c r="BM677" t="s">
        <v>5474</v>
      </c>
      <c r="BN677" t="s">
        <v>74</v>
      </c>
      <c r="BO677" t="s">
        <v>74</v>
      </c>
      <c r="BP677" t="s">
        <v>74</v>
      </c>
      <c r="BQ677" t="s">
        <v>74</v>
      </c>
      <c r="BR677" t="s">
        <v>95</v>
      </c>
      <c r="BS677" t="s">
        <v>5544</v>
      </c>
      <c r="BT677" t="str">
        <f>HYPERLINK("https%3A%2F%2Fwww.webofscience.com%2Fwos%2Fwoscc%2Ffull-record%2FWOS:A1989DF49700013","View Full Record in Web of Science")</f>
        <v>View Full Record in Web of Science</v>
      </c>
    </row>
    <row r="678" spans="1:72" x14ac:dyDescent="0.15">
      <c r="A678" t="s">
        <v>72</v>
      </c>
      <c r="B678" t="s">
        <v>5545</v>
      </c>
      <c r="C678" t="s">
        <v>74</v>
      </c>
      <c r="D678" t="s">
        <v>74</v>
      </c>
      <c r="E678" t="s">
        <v>74</v>
      </c>
      <c r="F678" t="s">
        <v>5545</v>
      </c>
      <c r="G678" t="s">
        <v>74</v>
      </c>
      <c r="H678" t="s">
        <v>74</v>
      </c>
      <c r="I678" t="s">
        <v>5546</v>
      </c>
      <c r="J678" t="s">
        <v>5466</v>
      </c>
      <c r="K678" t="s">
        <v>74</v>
      </c>
      <c r="L678" t="s">
        <v>74</v>
      </c>
      <c r="M678" t="s">
        <v>77</v>
      </c>
      <c r="N678" t="s">
        <v>221</v>
      </c>
      <c r="O678" t="s">
        <v>5478</v>
      </c>
      <c r="P678" t="s">
        <v>5340</v>
      </c>
      <c r="Q678" t="s">
        <v>5479</v>
      </c>
      <c r="R678" t="s">
        <v>74</v>
      </c>
      <c r="S678" t="s">
        <v>74</v>
      </c>
      <c r="T678" t="s">
        <v>74</v>
      </c>
      <c r="U678" t="s">
        <v>74</v>
      </c>
      <c r="V678" t="s">
        <v>74</v>
      </c>
      <c r="W678" t="s">
        <v>5547</v>
      </c>
      <c r="X678" t="s">
        <v>5548</v>
      </c>
      <c r="Y678" t="s">
        <v>5549</v>
      </c>
      <c r="Z678" t="s">
        <v>74</v>
      </c>
      <c r="AA678" t="s">
        <v>5550</v>
      </c>
      <c r="AB678" t="s">
        <v>5551</v>
      </c>
      <c r="AC678" t="s">
        <v>74</v>
      </c>
      <c r="AD678" t="s">
        <v>74</v>
      </c>
      <c r="AE678" t="s">
        <v>74</v>
      </c>
      <c r="AF678" t="s">
        <v>74</v>
      </c>
      <c r="AG678">
        <v>7</v>
      </c>
      <c r="AH678">
        <v>10</v>
      </c>
      <c r="AI678">
        <v>10</v>
      </c>
      <c r="AJ678">
        <v>0</v>
      </c>
      <c r="AK678">
        <v>0</v>
      </c>
      <c r="AL678" t="s">
        <v>5468</v>
      </c>
      <c r="AM678" t="s">
        <v>5469</v>
      </c>
      <c r="AN678" t="s">
        <v>5470</v>
      </c>
      <c r="AO678" t="s">
        <v>5471</v>
      </c>
      <c r="AP678" t="s">
        <v>74</v>
      </c>
      <c r="AQ678" t="s">
        <v>74</v>
      </c>
      <c r="AR678" t="s">
        <v>5472</v>
      </c>
      <c r="AS678" t="s">
        <v>5473</v>
      </c>
      <c r="AT678" t="s">
        <v>74</v>
      </c>
      <c r="AU678">
        <v>1989</v>
      </c>
      <c r="AV678">
        <v>79</v>
      </c>
      <c r="AW678" t="s">
        <v>2985</v>
      </c>
      <c r="AX678" t="s">
        <v>74</v>
      </c>
      <c r="AY678" t="s">
        <v>74</v>
      </c>
      <c r="AZ678" t="s">
        <v>74</v>
      </c>
      <c r="BA678" t="s">
        <v>74</v>
      </c>
      <c r="BB678">
        <v>723</v>
      </c>
      <c r="BC678">
        <v>733</v>
      </c>
      <c r="BD678" t="s">
        <v>74</v>
      </c>
      <c r="BE678" t="s">
        <v>74</v>
      </c>
      <c r="BF678" t="s">
        <v>74</v>
      </c>
      <c r="BG678" t="s">
        <v>74</v>
      </c>
      <c r="BH678" t="s">
        <v>74</v>
      </c>
      <c r="BI678">
        <v>11</v>
      </c>
      <c r="BJ678" t="s">
        <v>1494</v>
      </c>
      <c r="BK678" t="s">
        <v>234</v>
      </c>
      <c r="BL678" t="s">
        <v>1495</v>
      </c>
      <c r="BM678" t="s">
        <v>5474</v>
      </c>
      <c r="BN678" t="s">
        <v>74</v>
      </c>
      <c r="BO678" t="s">
        <v>74</v>
      </c>
      <c r="BP678" t="s">
        <v>74</v>
      </c>
      <c r="BQ678" t="s">
        <v>74</v>
      </c>
      <c r="BR678" t="s">
        <v>95</v>
      </c>
      <c r="BS678" t="s">
        <v>5552</v>
      </c>
      <c r="BT678" t="str">
        <f>HYPERLINK("https%3A%2F%2Fwww.webofscience.com%2Fwos%2Fwoscc%2Ffull-record%2FWOS:A1989DF49700014","View Full Record in Web of Science")</f>
        <v>View Full Record in Web of Science</v>
      </c>
    </row>
    <row r="679" spans="1:72" x14ac:dyDescent="0.15">
      <c r="A679" t="s">
        <v>72</v>
      </c>
      <c r="B679" t="s">
        <v>5553</v>
      </c>
      <c r="C679" t="s">
        <v>74</v>
      </c>
      <c r="D679" t="s">
        <v>74</v>
      </c>
      <c r="E679" t="s">
        <v>74</v>
      </c>
      <c r="F679" t="s">
        <v>5553</v>
      </c>
      <c r="G679" t="s">
        <v>74</v>
      </c>
      <c r="H679" t="s">
        <v>74</v>
      </c>
      <c r="I679" t="s">
        <v>5554</v>
      </c>
      <c r="J679" t="s">
        <v>5466</v>
      </c>
      <c r="K679" t="s">
        <v>74</v>
      </c>
      <c r="L679" t="s">
        <v>74</v>
      </c>
      <c r="M679" t="s">
        <v>77</v>
      </c>
      <c r="N679" t="s">
        <v>221</v>
      </c>
      <c r="O679" t="s">
        <v>5478</v>
      </c>
      <c r="P679" t="s">
        <v>5340</v>
      </c>
      <c r="Q679" t="s">
        <v>5479</v>
      </c>
      <c r="R679" t="s">
        <v>74</v>
      </c>
      <c r="S679" t="s">
        <v>74</v>
      </c>
      <c r="T679" t="s">
        <v>74</v>
      </c>
      <c r="U679" t="s">
        <v>74</v>
      </c>
      <c r="V679" t="s">
        <v>74</v>
      </c>
      <c r="W679" t="s">
        <v>74</v>
      </c>
      <c r="X679" t="s">
        <v>74</v>
      </c>
      <c r="Y679" t="s">
        <v>5555</v>
      </c>
      <c r="Z679" t="s">
        <v>74</v>
      </c>
      <c r="AA679" t="s">
        <v>5556</v>
      </c>
      <c r="AB679" t="s">
        <v>5557</v>
      </c>
      <c r="AC679" t="s">
        <v>74</v>
      </c>
      <c r="AD679" t="s">
        <v>74</v>
      </c>
      <c r="AE679" t="s">
        <v>74</v>
      </c>
      <c r="AF679" t="s">
        <v>74</v>
      </c>
      <c r="AG679">
        <v>11</v>
      </c>
      <c r="AH679">
        <v>2</v>
      </c>
      <c r="AI679">
        <v>2</v>
      </c>
      <c r="AJ679">
        <v>0</v>
      </c>
      <c r="AK679">
        <v>1</v>
      </c>
      <c r="AL679" t="s">
        <v>5468</v>
      </c>
      <c r="AM679" t="s">
        <v>5469</v>
      </c>
      <c r="AN679" t="s">
        <v>5470</v>
      </c>
      <c r="AO679" t="s">
        <v>5471</v>
      </c>
      <c r="AP679" t="s">
        <v>74</v>
      </c>
      <c r="AQ679" t="s">
        <v>74</v>
      </c>
      <c r="AR679" t="s">
        <v>5472</v>
      </c>
      <c r="AS679" t="s">
        <v>5473</v>
      </c>
      <c r="AT679" t="s">
        <v>74</v>
      </c>
      <c r="AU679">
        <v>1989</v>
      </c>
      <c r="AV679">
        <v>79</v>
      </c>
      <c r="AW679" t="s">
        <v>2985</v>
      </c>
      <c r="AX679" t="s">
        <v>74</v>
      </c>
      <c r="AY679" t="s">
        <v>74</v>
      </c>
      <c r="AZ679" t="s">
        <v>74</v>
      </c>
      <c r="BA679" t="s">
        <v>74</v>
      </c>
      <c r="BB679">
        <v>735</v>
      </c>
      <c r="BC679">
        <v>739</v>
      </c>
      <c r="BD679" t="s">
        <v>74</v>
      </c>
      <c r="BE679" t="s">
        <v>74</v>
      </c>
      <c r="BF679" t="s">
        <v>74</v>
      </c>
      <c r="BG679" t="s">
        <v>74</v>
      </c>
      <c r="BH679" t="s">
        <v>74</v>
      </c>
      <c r="BI679">
        <v>5</v>
      </c>
      <c r="BJ679" t="s">
        <v>1494</v>
      </c>
      <c r="BK679" t="s">
        <v>234</v>
      </c>
      <c r="BL679" t="s">
        <v>1495</v>
      </c>
      <c r="BM679" t="s">
        <v>5474</v>
      </c>
      <c r="BN679" t="s">
        <v>74</v>
      </c>
      <c r="BO679" t="s">
        <v>74</v>
      </c>
      <c r="BP679" t="s">
        <v>74</v>
      </c>
      <c r="BQ679" t="s">
        <v>74</v>
      </c>
      <c r="BR679" t="s">
        <v>95</v>
      </c>
      <c r="BS679" t="s">
        <v>5558</v>
      </c>
      <c r="BT679" t="str">
        <f>HYPERLINK("https%3A%2F%2Fwww.webofscience.com%2Fwos%2Fwoscc%2Ffull-record%2FWOS:A1989DF49700015","View Full Record in Web of Science")</f>
        <v>View Full Record in Web of Science</v>
      </c>
    </row>
    <row r="680" spans="1:72" x14ac:dyDescent="0.15">
      <c r="A680" t="s">
        <v>72</v>
      </c>
      <c r="B680" t="s">
        <v>3120</v>
      </c>
      <c r="C680" t="s">
        <v>74</v>
      </c>
      <c r="D680" t="s">
        <v>74</v>
      </c>
      <c r="E680" t="s">
        <v>74</v>
      </c>
      <c r="F680" t="s">
        <v>3120</v>
      </c>
      <c r="G680" t="s">
        <v>74</v>
      </c>
      <c r="H680" t="s">
        <v>74</v>
      </c>
      <c r="I680" t="s">
        <v>4920</v>
      </c>
      <c r="J680" t="s">
        <v>3122</v>
      </c>
      <c r="K680" t="s">
        <v>74</v>
      </c>
      <c r="L680" t="s">
        <v>74</v>
      </c>
      <c r="M680" t="s">
        <v>77</v>
      </c>
      <c r="N680" t="s">
        <v>1473</v>
      </c>
      <c r="O680" t="s">
        <v>74</v>
      </c>
      <c r="P680" t="s">
        <v>74</v>
      </c>
      <c r="Q680" t="s">
        <v>74</v>
      </c>
      <c r="R680" t="s">
        <v>74</v>
      </c>
      <c r="S680" t="s">
        <v>74</v>
      </c>
      <c r="T680" t="s">
        <v>74</v>
      </c>
      <c r="U680" t="s">
        <v>74</v>
      </c>
      <c r="V680" t="s">
        <v>74</v>
      </c>
      <c r="W680" t="s">
        <v>74</v>
      </c>
      <c r="X680" t="s">
        <v>74</v>
      </c>
      <c r="Y680" t="s">
        <v>3123</v>
      </c>
      <c r="Z680" t="s">
        <v>74</v>
      </c>
      <c r="AA680" t="s">
        <v>74</v>
      </c>
      <c r="AB680" t="s">
        <v>74</v>
      </c>
      <c r="AC680" t="s">
        <v>74</v>
      </c>
      <c r="AD680" t="s">
        <v>74</v>
      </c>
      <c r="AE680" t="s">
        <v>74</v>
      </c>
      <c r="AF680" t="s">
        <v>74</v>
      </c>
      <c r="AG680">
        <v>1</v>
      </c>
      <c r="AH680">
        <v>0</v>
      </c>
      <c r="AI680">
        <v>0</v>
      </c>
      <c r="AJ680">
        <v>0</v>
      </c>
      <c r="AK680">
        <v>0</v>
      </c>
      <c r="AL680" t="s">
        <v>1838</v>
      </c>
      <c r="AM680" t="s">
        <v>209</v>
      </c>
      <c r="AN680" t="s">
        <v>832</v>
      </c>
      <c r="AO680" t="s">
        <v>3124</v>
      </c>
      <c r="AP680" t="s">
        <v>74</v>
      </c>
      <c r="AQ680" t="s">
        <v>74</v>
      </c>
      <c r="AR680" t="s">
        <v>3125</v>
      </c>
      <c r="AS680" t="s">
        <v>3126</v>
      </c>
      <c r="AT680" t="s">
        <v>945</v>
      </c>
      <c r="AU680">
        <v>1989</v>
      </c>
      <c r="AV680">
        <v>9</v>
      </c>
      <c r="AW680">
        <v>1</v>
      </c>
      <c r="AX680" t="s">
        <v>74</v>
      </c>
      <c r="AY680" t="s">
        <v>74</v>
      </c>
      <c r="AZ680" t="s">
        <v>74</v>
      </c>
      <c r="BA680" t="s">
        <v>74</v>
      </c>
      <c r="BB680">
        <v>72</v>
      </c>
      <c r="BC680">
        <v>73</v>
      </c>
      <c r="BD680" t="s">
        <v>74</v>
      </c>
      <c r="BE680" t="s">
        <v>5559</v>
      </c>
      <c r="BF680" t="str">
        <f>HYPERLINK("http://dx.doi.org/10.1016/0143-6228(89)90007-6","http://dx.doi.org/10.1016/0143-6228(89)90007-6")</f>
        <v>http://dx.doi.org/10.1016/0143-6228(89)90007-6</v>
      </c>
      <c r="BG680" t="s">
        <v>74</v>
      </c>
      <c r="BH680" t="s">
        <v>74</v>
      </c>
      <c r="BI680">
        <v>2</v>
      </c>
      <c r="BJ680" t="s">
        <v>2560</v>
      </c>
      <c r="BK680" t="s">
        <v>1462</v>
      </c>
      <c r="BL680" t="s">
        <v>2560</v>
      </c>
      <c r="BM680" t="s">
        <v>5560</v>
      </c>
      <c r="BN680" t="s">
        <v>74</v>
      </c>
      <c r="BO680" t="s">
        <v>74</v>
      </c>
      <c r="BP680" t="s">
        <v>74</v>
      </c>
      <c r="BQ680" t="s">
        <v>74</v>
      </c>
      <c r="BR680" t="s">
        <v>95</v>
      </c>
      <c r="BS680" t="s">
        <v>5561</v>
      </c>
      <c r="BT680" t="str">
        <f>HYPERLINK("https%3A%2F%2Fwww.webofscience.com%2Fwos%2Fwoscc%2Ffull-record%2FWOS:A1989R889500006","View Full Record in Web of Science")</f>
        <v>View Full Record in Web of Science</v>
      </c>
    </row>
    <row r="681" spans="1:72" x14ac:dyDescent="0.15">
      <c r="A681" t="s">
        <v>72</v>
      </c>
      <c r="B681" t="s">
        <v>5562</v>
      </c>
      <c r="C681" t="s">
        <v>74</v>
      </c>
      <c r="D681" t="s">
        <v>74</v>
      </c>
      <c r="E681" t="s">
        <v>74</v>
      </c>
      <c r="F681" t="s">
        <v>5562</v>
      </c>
      <c r="G681" t="s">
        <v>74</v>
      </c>
      <c r="H681" t="s">
        <v>74</v>
      </c>
      <c r="I681" t="s">
        <v>5563</v>
      </c>
      <c r="J681" t="s">
        <v>5564</v>
      </c>
      <c r="K681" t="s">
        <v>74</v>
      </c>
      <c r="L681" t="s">
        <v>74</v>
      </c>
      <c r="M681" t="s">
        <v>77</v>
      </c>
      <c r="N681" t="s">
        <v>78</v>
      </c>
      <c r="O681" t="s">
        <v>74</v>
      </c>
      <c r="P681" t="s">
        <v>74</v>
      </c>
      <c r="Q681" t="s">
        <v>74</v>
      </c>
      <c r="R681" t="s">
        <v>74</v>
      </c>
      <c r="S681" t="s">
        <v>74</v>
      </c>
      <c r="T681" t="s">
        <v>74</v>
      </c>
      <c r="U681" t="s">
        <v>74</v>
      </c>
      <c r="V681" t="s">
        <v>74</v>
      </c>
      <c r="W681" t="s">
        <v>5565</v>
      </c>
      <c r="X681" t="s">
        <v>5566</v>
      </c>
      <c r="Y681" t="s">
        <v>74</v>
      </c>
      <c r="Z681" t="s">
        <v>74</v>
      </c>
      <c r="AA681" t="s">
        <v>74</v>
      </c>
      <c r="AB681" t="s">
        <v>74</v>
      </c>
      <c r="AC681" t="s">
        <v>74</v>
      </c>
      <c r="AD681" t="s">
        <v>74</v>
      </c>
      <c r="AE681" t="s">
        <v>74</v>
      </c>
      <c r="AF681" t="s">
        <v>74</v>
      </c>
      <c r="AG681">
        <v>13</v>
      </c>
      <c r="AH681">
        <v>41</v>
      </c>
      <c r="AI681">
        <v>55</v>
      </c>
      <c r="AJ681">
        <v>0</v>
      </c>
      <c r="AK681">
        <v>14</v>
      </c>
      <c r="AL681" t="s">
        <v>523</v>
      </c>
      <c r="AM681" t="s">
        <v>460</v>
      </c>
      <c r="AN681" t="s">
        <v>524</v>
      </c>
      <c r="AO681" t="s">
        <v>5567</v>
      </c>
      <c r="AP681" t="s">
        <v>74</v>
      </c>
      <c r="AQ681" t="s">
        <v>74</v>
      </c>
      <c r="AR681" t="s">
        <v>5568</v>
      </c>
      <c r="AS681" t="s">
        <v>5569</v>
      </c>
      <c r="AT681" t="s">
        <v>74</v>
      </c>
      <c r="AU681">
        <v>1989</v>
      </c>
      <c r="AV681">
        <v>281</v>
      </c>
      <c r="AW681">
        <v>2</v>
      </c>
      <c r="AX681" t="s">
        <v>74</v>
      </c>
      <c r="AY681" t="s">
        <v>74</v>
      </c>
      <c r="AZ681" t="s">
        <v>74</v>
      </c>
      <c r="BA681" t="s">
        <v>74</v>
      </c>
      <c r="BB681">
        <v>105</v>
      </c>
      <c r="BC681">
        <v>110</v>
      </c>
      <c r="BD681" t="s">
        <v>74</v>
      </c>
      <c r="BE681" t="s">
        <v>5570</v>
      </c>
      <c r="BF681" t="str">
        <f>HYPERLINK("http://dx.doi.org/10.1007/BF00426587","http://dx.doi.org/10.1007/BF00426587")</f>
        <v>http://dx.doi.org/10.1007/BF00426587</v>
      </c>
      <c r="BG681" t="s">
        <v>74</v>
      </c>
      <c r="BH681" t="s">
        <v>74</v>
      </c>
      <c r="BI681">
        <v>6</v>
      </c>
      <c r="BJ681" t="s">
        <v>5571</v>
      </c>
      <c r="BK681" t="s">
        <v>92</v>
      </c>
      <c r="BL681" t="s">
        <v>5571</v>
      </c>
      <c r="BM681" t="s">
        <v>5572</v>
      </c>
      <c r="BN681">
        <v>2774638</v>
      </c>
      <c r="BO681" t="s">
        <v>74</v>
      </c>
      <c r="BP681" t="s">
        <v>74</v>
      </c>
      <c r="BQ681" t="s">
        <v>74</v>
      </c>
      <c r="BR681" t="s">
        <v>95</v>
      </c>
      <c r="BS681" t="s">
        <v>5573</v>
      </c>
      <c r="BT681" t="str">
        <f>HYPERLINK("https%3A%2F%2Fwww.webofscience.com%2Fwos%2Fwoscc%2Ffull-record%2FWOS:A1989U536700005","View Full Record in Web of Science")</f>
        <v>View Full Record in Web of Science</v>
      </c>
    </row>
    <row r="682" spans="1:72" x14ac:dyDescent="0.15">
      <c r="A682" t="s">
        <v>569</v>
      </c>
      <c r="B682" t="s">
        <v>5574</v>
      </c>
      <c r="C682" t="s">
        <v>74</v>
      </c>
      <c r="D682" t="s">
        <v>5575</v>
      </c>
      <c r="E682" t="s">
        <v>74</v>
      </c>
      <c r="F682" t="s">
        <v>5574</v>
      </c>
      <c r="G682" t="s">
        <v>74</v>
      </c>
      <c r="H682" t="s">
        <v>74</v>
      </c>
      <c r="I682" t="s">
        <v>5576</v>
      </c>
      <c r="J682" t="s">
        <v>5577</v>
      </c>
      <c r="K682" t="s">
        <v>5578</v>
      </c>
      <c r="L682" t="s">
        <v>74</v>
      </c>
      <c r="M682" t="s">
        <v>77</v>
      </c>
      <c r="N682" t="s">
        <v>575</v>
      </c>
      <c r="O682" t="s">
        <v>5579</v>
      </c>
      <c r="P682" t="s">
        <v>5580</v>
      </c>
      <c r="Q682" t="s">
        <v>5581</v>
      </c>
      <c r="R682" t="s">
        <v>74</v>
      </c>
      <c r="S682" t="s">
        <v>5582</v>
      </c>
      <c r="T682" t="s">
        <v>74</v>
      </c>
      <c r="U682" t="s">
        <v>74</v>
      </c>
      <c r="V682" t="s">
        <v>74</v>
      </c>
      <c r="W682" t="s">
        <v>74</v>
      </c>
      <c r="X682" t="s">
        <v>74</v>
      </c>
      <c r="Y682" t="s">
        <v>74</v>
      </c>
      <c r="Z682" t="s">
        <v>74</v>
      </c>
      <c r="AA682" t="s">
        <v>5583</v>
      </c>
      <c r="AB682" t="s">
        <v>74</v>
      </c>
      <c r="AC682" t="s">
        <v>74</v>
      </c>
      <c r="AD682" t="s">
        <v>74</v>
      </c>
      <c r="AE682" t="s">
        <v>74</v>
      </c>
      <c r="AF682" t="s">
        <v>74</v>
      </c>
      <c r="AG682">
        <v>0</v>
      </c>
      <c r="AH682">
        <v>2</v>
      </c>
      <c r="AI682">
        <v>2</v>
      </c>
      <c r="AJ682">
        <v>0</v>
      </c>
      <c r="AK682">
        <v>0</v>
      </c>
      <c r="AL682" t="s">
        <v>5584</v>
      </c>
      <c r="AM682" t="s">
        <v>1709</v>
      </c>
      <c r="AN682" t="s">
        <v>1709</v>
      </c>
      <c r="AO682" t="s">
        <v>74</v>
      </c>
      <c r="AP682" t="s">
        <v>74</v>
      </c>
      <c r="AQ682" t="s">
        <v>5585</v>
      </c>
      <c r="AR682" t="s">
        <v>5586</v>
      </c>
      <c r="AS682" t="s">
        <v>74</v>
      </c>
      <c r="AT682" t="s">
        <v>74</v>
      </c>
      <c r="AU682">
        <v>1989</v>
      </c>
      <c r="AV682">
        <v>198</v>
      </c>
      <c r="AW682" t="s">
        <v>74</v>
      </c>
      <c r="AX682" t="s">
        <v>74</v>
      </c>
      <c r="AY682" t="s">
        <v>74</v>
      </c>
      <c r="AZ682" t="s">
        <v>74</v>
      </c>
      <c r="BA682" t="s">
        <v>74</v>
      </c>
      <c r="BB682">
        <v>231</v>
      </c>
      <c r="BC682">
        <v>233</v>
      </c>
      <c r="BD682" t="s">
        <v>74</v>
      </c>
      <c r="BE682" t="s">
        <v>74</v>
      </c>
      <c r="BF682" t="s">
        <v>74</v>
      </c>
      <c r="BG682" t="s">
        <v>74</v>
      </c>
      <c r="BH682" t="s">
        <v>74</v>
      </c>
      <c r="BI682">
        <v>3</v>
      </c>
      <c r="BJ682" t="s">
        <v>315</v>
      </c>
      <c r="BK682" t="s">
        <v>583</v>
      </c>
      <c r="BL682" t="s">
        <v>315</v>
      </c>
      <c r="BM682" t="s">
        <v>5587</v>
      </c>
      <c r="BN682" t="s">
        <v>74</v>
      </c>
      <c r="BO682" t="s">
        <v>74</v>
      </c>
      <c r="BP682" t="s">
        <v>74</v>
      </c>
      <c r="BQ682" t="s">
        <v>74</v>
      </c>
      <c r="BR682" t="s">
        <v>95</v>
      </c>
      <c r="BS682" t="s">
        <v>5588</v>
      </c>
      <c r="BT682" t="str">
        <f>HYPERLINK("https%3A%2F%2Fwww.webofscience.com%2Fwos%2Fwoscc%2Ffull-record%2FWOS:A1989BQ20B00037","View Full Record in Web of Science")</f>
        <v>View Full Record in Web of Science</v>
      </c>
    </row>
    <row r="683" spans="1:72" x14ac:dyDescent="0.15">
      <c r="A683" t="s">
        <v>569</v>
      </c>
      <c r="B683" t="s">
        <v>5589</v>
      </c>
      <c r="C683" t="s">
        <v>74</v>
      </c>
      <c r="D683" t="s">
        <v>5575</v>
      </c>
      <c r="E683" t="s">
        <v>74</v>
      </c>
      <c r="F683" t="s">
        <v>5589</v>
      </c>
      <c r="G683" t="s">
        <v>74</v>
      </c>
      <c r="H683" t="s">
        <v>74</v>
      </c>
      <c r="I683" t="s">
        <v>5590</v>
      </c>
      <c r="J683" t="s">
        <v>5577</v>
      </c>
      <c r="K683" t="s">
        <v>5578</v>
      </c>
      <c r="L683" t="s">
        <v>74</v>
      </c>
      <c r="M683" t="s">
        <v>77</v>
      </c>
      <c r="N683" t="s">
        <v>575</v>
      </c>
      <c r="O683" t="s">
        <v>5579</v>
      </c>
      <c r="P683" t="s">
        <v>5580</v>
      </c>
      <c r="Q683" t="s">
        <v>5581</v>
      </c>
      <c r="R683" t="s">
        <v>74</v>
      </c>
      <c r="S683" t="s">
        <v>5582</v>
      </c>
      <c r="T683" t="s">
        <v>74</v>
      </c>
      <c r="U683" t="s">
        <v>74</v>
      </c>
      <c r="V683" t="s">
        <v>74</v>
      </c>
      <c r="W683" t="s">
        <v>74</v>
      </c>
      <c r="X683" t="s">
        <v>74</v>
      </c>
      <c r="Y683" t="s">
        <v>74</v>
      </c>
      <c r="Z683" t="s">
        <v>74</v>
      </c>
      <c r="AA683" t="s">
        <v>74</v>
      </c>
      <c r="AB683" t="s">
        <v>74</v>
      </c>
      <c r="AC683" t="s">
        <v>74</v>
      </c>
      <c r="AD683" t="s">
        <v>74</v>
      </c>
      <c r="AE683" t="s">
        <v>74</v>
      </c>
      <c r="AF683" t="s">
        <v>74</v>
      </c>
      <c r="AG683">
        <v>0</v>
      </c>
      <c r="AH683">
        <v>0</v>
      </c>
      <c r="AI683">
        <v>0</v>
      </c>
      <c r="AJ683">
        <v>0</v>
      </c>
      <c r="AK683">
        <v>0</v>
      </c>
      <c r="AL683" t="s">
        <v>5584</v>
      </c>
      <c r="AM683" t="s">
        <v>1709</v>
      </c>
      <c r="AN683" t="s">
        <v>1709</v>
      </c>
      <c r="AO683" t="s">
        <v>74</v>
      </c>
      <c r="AP683" t="s">
        <v>74</v>
      </c>
      <c r="AQ683" t="s">
        <v>5585</v>
      </c>
      <c r="AR683" t="s">
        <v>5586</v>
      </c>
      <c r="AS683" t="s">
        <v>74</v>
      </c>
      <c r="AT683" t="s">
        <v>74</v>
      </c>
      <c r="AU683">
        <v>1989</v>
      </c>
      <c r="AV683">
        <v>198</v>
      </c>
      <c r="AW683" t="s">
        <v>74</v>
      </c>
      <c r="AX683" t="s">
        <v>74</v>
      </c>
      <c r="AY683" t="s">
        <v>74</v>
      </c>
      <c r="AZ683" t="s">
        <v>74</v>
      </c>
      <c r="BA683" t="s">
        <v>74</v>
      </c>
      <c r="BB683">
        <v>253</v>
      </c>
      <c r="BC683">
        <v>255</v>
      </c>
      <c r="BD683" t="s">
        <v>74</v>
      </c>
      <c r="BE683" t="s">
        <v>74</v>
      </c>
      <c r="BF683" t="s">
        <v>74</v>
      </c>
      <c r="BG683" t="s">
        <v>74</v>
      </c>
      <c r="BH683" t="s">
        <v>74</v>
      </c>
      <c r="BI683">
        <v>3</v>
      </c>
      <c r="BJ683" t="s">
        <v>315</v>
      </c>
      <c r="BK683" t="s">
        <v>583</v>
      </c>
      <c r="BL683" t="s">
        <v>315</v>
      </c>
      <c r="BM683" t="s">
        <v>5587</v>
      </c>
      <c r="BN683" t="s">
        <v>74</v>
      </c>
      <c r="BO683" t="s">
        <v>74</v>
      </c>
      <c r="BP683" t="s">
        <v>74</v>
      </c>
      <c r="BQ683" t="s">
        <v>74</v>
      </c>
      <c r="BR683" t="s">
        <v>95</v>
      </c>
      <c r="BS683" t="s">
        <v>5591</v>
      </c>
      <c r="BT683" t="str">
        <f>HYPERLINK("https%3A%2F%2Fwww.webofscience.com%2Fwos%2Fwoscc%2Ffull-record%2FWOS:A1989BQ20B00042","View Full Record in Web of Science")</f>
        <v>View Full Record in Web of Science</v>
      </c>
    </row>
    <row r="684" spans="1:72" x14ac:dyDescent="0.15">
      <c r="A684" t="s">
        <v>72</v>
      </c>
      <c r="B684" t="s">
        <v>5592</v>
      </c>
      <c r="C684" t="s">
        <v>74</v>
      </c>
      <c r="D684" t="s">
        <v>74</v>
      </c>
      <c r="E684" t="s">
        <v>74</v>
      </c>
      <c r="F684" t="s">
        <v>5592</v>
      </c>
      <c r="G684" t="s">
        <v>74</v>
      </c>
      <c r="H684" t="s">
        <v>74</v>
      </c>
      <c r="I684" t="s">
        <v>5593</v>
      </c>
      <c r="J684" t="s">
        <v>5594</v>
      </c>
      <c r="K684" t="s">
        <v>74</v>
      </c>
      <c r="L684" t="s">
        <v>74</v>
      </c>
      <c r="M684" t="s">
        <v>77</v>
      </c>
      <c r="N684" t="s">
        <v>78</v>
      </c>
      <c r="O684" t="s">
        <v>74</v>
      </c>
      <c r="P684" t="s">
        <v>74</v>
      </c>
      <c r="Q684" t="s">
        <v>74</v>
      </c>
      <c r="R684" t="s">
        <v>74</v>
      </c>
      <c r="S684" t="s">
        <v>74</v>
      </c>
      <c r="T684" t="s">
        <v>74</v>
      </c>
      <c r="U684" t="s">
        <v>74</v>
      </c>
      <c r="V684" t="s">
        <v>74</v>
      </c>
      <c r="W684" t="s">
        <v>1540</v>
      </c>
      <c r="X684" t="s">
        <v>1541</v>
      </c>
      <c r="Y684" t="s">
        <v>5595</v>
      </c>
      <c r="Z684" t="s">
        <v>74</v>
      </c>
      <c r="AA684" t="s">
        <v>5596</v>
      </c>
      <c r="AB684" t="s">
        <v>5597</v>
      </c>
      <c r="AC684" t="s">
        <v>74</v>
      </c>
      <c r="AD684" t="s">
        <v>74</v>
      </c>
      <c r="AE684" t="s">
        <v>74</v>
      </c>
      <c r="AF684" t="s">
        <v>74</v>
      </c>
      <c r="AG684">
        <v>31</v>
      </c>
      <c r="AH684">
        <v>45</v>
      </c>
      <c r="AI684">
        <v>53</v>
      </c>
      <c r="AJ684">
        <v>0</v>
      </c>
      <c r="AK684">
        <v>4</v>
      </c>
      <c r="AL684" t="s">
        <v>511</v>
      </c>
      <c r="AM684" t="s">
        <v>209</v>
      </c>
      <c r="AN684" t="s">
        <v>512</v>
      </c>
      <c r="AO684" t="s">
        <v>5598</v>
      </c>
      <c r="AP684" t="s">
        <v>74</v>
      </c>
      <c r="AQ684" t="s">
        <v>74</v>
      </c>
      <c r="AR684" t="s">
        <v>5599</v>
      </c>
      <c r="AS684" t="s">
        <v>5600</v>
      </c>
      <c r="AT684" t="s">
        <v>74</v>
      </c>
      <c r="AU684">
        <v>1989</v>
      </c>
      <c r="AV684">
        <v>23</v>
      </c>
      <c r="AW684">
        <v>8</v>
      </c>
      <c r="AX684" t="s">
        <v>74</v>
      </c>
      <c r="AY684" t="s">
        <v>74</v>
      </c>
      <c r="AZ684" t="s">
        <v>74</v>
      </c>
      <c r="BA684" t="s">
        <v>74</v>
      </c>
      <c r="BB684">
        <v>1669</v>
      </c>
      <c r="BC684">
        <v>1675</v>
      </c>
      <c r="BD684" t="s">
        <v>74</v>
      </c>
      <c r="BE684" t="s">
        <v>5601</v>
      </c>
      <c r="BF684" t="str">
        <f>HYPERLINK("http://dx.doi.org/10.1016/0004-6981(89)90051-6","http://dx.doi.org/10.1016/0004-6981(89)90051-6")</f>
        <v>http://dx.doi.org/10.1016/0004-6981(89)90051-6</v>
      </c>
      <c r="BG684" t="s">
        <v>74</v>
      </c>
      <c r="BH684" t="s">
        <v>74</v>
      </c>
      <c r="BI684">
        <v>7</v>
      </c>
      <c r="BJ684" t="s">
        <v>882</v>
      </c>
      <c r="BK684" t="s">
        <v>92</v>
      </c>
      <c r="BL684" t="s">
        <v>883</v>
      </c>
      <c r="BM684" t="s">
        <v>5602</v>
      </c>
      <c r="BN684" t="s">
        <v>74</v>
      </c>
      <c r="BO684" t="s">
        <v>74</v>
      </c>
      <c r="BP684" t="s">
        <v>74</v>
      </c>
      <c r="BQ684" t="s">
        <v>74</v>
      </c>
      <c r="BR684" t="s">
        <v>95</v>
      </c>
      <c r="BS684" t="s">
        <v>5603</v>
      </c>
      <c r="BT684" t="str">
        <f>HYPERLINK("https%3A%2F%2Fwww.webofscience.com%2Fwos%2Fwoscc%2Ffull-record%2FWOS:A1989AQ75000004","View Full Record in Web of Science")</f>
        <v>View Full Record in Web of Science</v>
      </c>
    </row>
    <row r="685" spans="1:72" x14ac:dyDescent="0.15">
      <c r="A685" t="s">
        <v>72</v>
      </c>
      <c r="B685" t="s">
        <v>5604</v>
      </c>
      <c r="C685" t="s">
        <v>74</v>
      </c>
      <c r="D685" t="s">
        <v>74</v>
      </c>
      <c r="E685" t="s">
        <v>74</v>
      </c>
      <c r="F685" t="s">
        <v>5604</v>
      </c>
      <c r="G685" t="s">
        <v>74</v>
      </c>
      <c r="H685" t="s">
        <v>74</v>
      </c>
      <c r="I685" t="s">
        <v>5605</v>
      </c>
      <c r="J685" t="s">
        <v>5606</v>
      </c>
      <c r="K685" t="s">
        <v>74</v>
      </c>
      <c r="L685" t="s">
        <v>74</v>
      </c>
      <c r="M685" t="s">
        <v>77</v>
      </c>
      <c r="N685" t="s">
        <v>78</v>
      </c>
      <c r="O685" t="s">
        <v>74</v>
      </c>
      <c r="P685" t="s">
        <v>74</v>
      </c>
      <c r="Q685" t="s">
        <v>74</v>
      </c>
      <c r="R685" t="s">
        <v>74</v>
      </c>
      <c r="S685" t="s">
        <v>74</v>
      </c>
      <c r="T685" t="s">
        <v>74</v>
      </c>
      <c r="U685" t="s">
        <v>74</v>
      </c>
      <c r="V685" t="s">
        <v>74</v>
      </c>
      <c r="W685" t="s">
        <v>74</v>
      </c>
      <c r="X685" t="s">
        <v>74</v>
      </c>
      <c r="Y685" t="s">
        <v>2697</v>
      </c>
      <c r="Z685" t="s">
        <v>74</v>
      </c>
      <c r="AA685" t="s">
        <v>74</v>
      </c>
      <c r="AB685" t="s">
        <v>74</v>
      </c>
      <c r="AC685" t="s">
        <v>74</v>
      </c>
      <c r="AD685" t="s">
        <v>74</v>
      </c>
      <c r="AE685" t="s">
        <v>74</v>
      </c>
      <c r="AF685" t="s">
        <v>74</v>
      </c>
      <c r="AG685">
        <v>30</v>
      </c>
      <c r="AH685">
        <v>85</v>
      </c>
      <c r="AI685">
        <v>88</v>
      </c>
      <c r="AJ685">
        <v>0</v>
      </c>
      <c r="AK685">
        <v>11</v>
      </c>
      <c r="AL685" t="s">
        <v>523</v>
      </c>
      <c r="AM685" t="s">
        <v>460</v>
      </c>
      <c r="AN685" t="s">
        <v>524</v>
      </c>
      <c r="AO685" t="s">
        <v>5607</v>
      </c>
      <c r="AP685" t="s">
        <v>74</v>
      </c>
      <c r="AQ685" t="s">
        <v>74</v>
      </c>
      <c r="AR685" t="s">
        <v>5608</v>
      </c>
      <c r="AS685" t="s">
        <v>5609</v>
      </c>
      <c r="AT685" t="s">
        <v>74</v>
      </c>
      <c r="AU685">
        <v>1989</v>
      </c>
      <c r="AV685">
        <v>24</v>
      </c>
      <c r="AW685">
        <v>6</v>
      </c>
      <c r="AX685" t="s">
        <v>74</v>
      </c>
      <c r="AY685" t="s">
        <v>74</v>
      </c>
      <c r="AZ685" t="s">
        <v>74</v>
      </c>
      <c r="BA685" t="s">
        <v>74</v>
      </c>
      <c r="BB685">
        <v>377</v>
      </c>
      <c r="BC685">
        <v>385</v>
      </c>
      <c r="BD685" t="s">
        <v>74</v>
      </c>
      <c r="BE685" t="s">
        <v>5610</v>
      </c>
      <c r="BF685" t="str">
        <f>HYPERLINK("http://dx.doi.org/10.1007/BF00293265","http://dx.doi.org/10.1007/BF00293265")</f>
        <v>http://dx.doi.org/10.1007/BF00293265</v>
      </c>
      <c r="BG685" t="s">
        <v>74</v>
      </c>
      <c r="BH685" t="s">
        <v>74</v>
      </c>
      <c r="BI685">
        <v>9</v>
      </c>
      <c r="BJ685" t="s">
        <v>5611</v>
      </c>
      <c r="BK685" t="s">
        <v>92</v>
      </c>
      <c r="BL685" t="s">
        <v>5612</v>
      </c>
      <c r="BM685" t="s">
        <v>5613</v>
      </c>
      <c r="BN685" t="s">
        <v>74</v>
      </c>
      <c r="BO685" t="s">
        <v>74</v>
      </c>
      <c r="BP685" t="s">
        <v>74</v>
      </c>
      <c r="BQ685" t="s">
        <v>74</v>
      </c>
      <c r="BR685" t="s">
        <v>95</v>
      </c>
      <c r="BS685" t="s">
        <v>5614</v>
      </c>
      <c r="BT685" t="str">
        <f>HYPERLINK("https%3A%2F%2Fwww.webofscience.com%2Fwos%2Fwoscc%2Ffull-record%2FWOS:A1989AC29800004","View Full Record in Web of Science")</f>
        <v>View Full Record in Web of Science</v>
      </c>
    </row>
    <row r="686" spans="1:72" x14ac:dyDescent="0.15">
      <c r="A686" t="s">
        <v>72</v>
      </c>
      <c r="B686" t="s">
        <v>5615</v>
      </c>
      <c r="C686" t="s">
        <v>74</v>
      </c>
      <c r="D686" t="s">
        <v>74</v>
      </c>
      <c r="E686" t="s">
        <v>74</v>
      </c>
      <c r="F686" t="s">
        <v>5615</v>
      </c>
      <c r="G686" t="s">
        <v>74</v>
      </c>
      <c r="H686" t="s">
        <v>74</v>
      </c>
      <c r="I686" t="s">
        <v>5616</v>
      </c>
      <c r="J686" t="s">
        <v>5617</v>
      </c>
      <c r="K686" t="s">
        <v>74</v>
      </c>
      <c r="L686" t="s">
        <v>74</v>
      </c>
      <c r="M686" t="s">
        <v>77</v>
      </c>
      <c r="N686" t="s">
        <v>78</v>
      </c>
      <c r="O686" t="s">
        <v>74</v>
      </c>
      <c r="P686" t="s">
        <v>74</v>
      </c>
      <c r="Q686" t="s">
        <v>74</v>
      </c>
      <c r="R686" t="s">
        <v>74</v>
      </c>
      <c r="S686" t="s">
        <v>74</v>
      </c>
      <c r="T686" t="s">
        <v>74</v>
      </c>
      <c r="U686" t="s">
        <v>74</v>
      </c>
      <c r="V686" t="s">
        <v>74</v>
      </c>
      <c r="W686" t="s">
        <v>5618</v>
      </c>
      <c r="X686" t="s">
        <v>1541</v>
      </c>
      <c r="Y686" t="s">
        <v>74</v>
      </c>
      <c r="Z686" t="s">
        <v>74</v>
      </c>
      <c r="AA686" t="s">
        <v>74</v>
      </c>
      <c r="AB686" t="s">
        <v>5619</v>
      </c>
      <c r="AC686" t="s">
        <v>74</v>
      </c>
      <c r="AD686" t="s">
        <v>74</v>
      </c>
      <c r="AE686" t="s">
        <v>74</v>
      </c>
      <c r="AF686" t="s">
        <v>74</v>
      </c>
      <c r="AG686">
        <v>30</v>
      </c>
      <c r="AH686">
        <v>11</v>
      </c>
      <c r="AI686">
        <v>14</v>
      </c>
      <c r="AJ686">
        <v>1</v>
      </c>
      <c r="AK686">
        <v>11</v>
      </c>
      <c r="AL686" t="s">
        <v>831</v>
      </c>
      <c r="AM686" t="s">
        <v>209</v>
      </c>
      <c r="AN686" t="s">
        <v>832</v>
      </c>
      <c r="AO686" t="s">
        <v>5620</v>
      </c>
      <c r="AP686" t="s">
        <v>74</v>
      </c>
      <c r="AQ686" t="s">
        <v>74</v>
      </c>
      <c r="AR686" t="s">
        <v>5621</v>
      </c>
      <c r="AS686" t="s">
        <v>5622</v>
      </c>
      <c r="AT686" t="s">
        <v>74</v>
      </c>
      <c r="AU686">
        <v>1989</v>
      </c>
      <c r="AV686">
        <v>47</v>
      </c>
      <c r="AW686">
        <v>1</v>
      </c>
      <c r="AX686" t="s">
        <v>74</v>
      </c>
      <c r="AY686" t="s">
        <v>74</v>
      </c>
      <c r="AZ686" t="s">
        <v>74</v>
      </c>
      <c r="BA686" t="s">
        <v>74</v>
      </c>
      <c r="BB686">
        <v>1</v>
      </c>
      <c r="BC686">
        <v>11</v>
      </c>
      <c r="BD686" t="s">
        <v>74</v>
      </c>
      <c r="BE686" t="s">
        <v>5623</v>
      </c>
      <c r="BF686" t="str">
        <f>HYPERLINK("http://dx.doi.org/10.1016/0006-3207(89)90016-5","http://dx.doi.org/10.1016/0006-3207(89)90016-5")</f>
        <v>http://dx.doi.org/10.1016/0006-3207(89)90016-5</v>
      </c>
      <c r="BG686" t="s">
        <v>74</v>
      </c>
      <c r="BH686" t="s">
        <v>74</v>
      </c>
      <c r="BI686">
        <v>11</v>
      </c>
      <c r="BJ686" t="s">
        <v>5624</v>
      </c>
      <c r="BK686" t="s">
        <v>92</v>
      </c>
      <c r="BL686" t="s">
        <v>529</v>
      </c>
      <c r="BM686" t="s">
        <v>5625</v>
      </c>
      <c r="BN686" t="s">
        <v>74</v>
      </c>
      <c r="BO686" t="s">
        <v>154</v>
      </c>
      <c r="BP686" t="s">
        <v>74</v>
      </c>
      <c r="BQ686" t="s">
        <v>74</v>
      </c>
      <c r="BR686" t="s">
        <v>95</v>
      </c>
      <c r="BS686" t="s">
        <v>5626</v>
      </c>
      <c r="BT686" t="str">
        <f>HYPERLINK("https%3A%2F%2Fwww.webofscience.com%2Fwos%2Fwoscc%2Ffull-record%2FWOS:A1989T316800001","View Full Record in Web of Science")</f>
        <v>View Full Record in Web of Science</v>
      </c>
    </row>
    <row r="687" spans="1:72" x14ac:dyDescent="0.15">
      <c r="A687" t="s">
        <v>72</v>
      </c>
      <c r="B687" t="s">
        <v>5627</v>
      </c>
      <c r="C687" t="s">
        <v>74</v>
      </c>
      <c r="D687" t="s">
        <v>74</v>
      </c>
      <c r="E687" t="s">
        <v>74</v>
      </c>
      <c r="F687" t="s">
        <v>5627</v>
      </c>
      <c r="G687" t="s">
        <v>74</v>
      </c>
      <c r="H687" t="s">
        <v>74</v>
      </c>
      <c r="I687" t="s">
        <v>5628</v>
      </c>
      <c r="J687" t="s">
        <v>5629</v>
      </c>
      <c r="K687" t="s">
        <v>74</v>
      </c>
      <c r="L687" t="s">
        <v>74</v>
      </c>
      <c r="M687" t="s">
        <v>171</v>
      </c>
      <c r="N687" t="s">
        <v>78</v>
      </c>
      <c r="O687" t="s">
        <v>74</v>
      </c>
      <c r="P687" t="s">
        <v>74</v>
      </c>
      <c r="Q687" t="s">
        <v>74</v>
      </c>
      <c r="R687" t="s">
        <v>74</v>
      </c>
      <c r="S687" t="s">
        <v>74</v>
      </c>
      <c r="T687" t="s">
        <v>74</v>
      </c>
      <c r="U687" t="s">
        <v>74</v>
      </c>
      <c r="V687" t="s">
        <v>74</v>
      </c>
      <c r="W687" t="s">
        <v>5630</v>
      </c>
      <c r="X687" t="s">
        <v>2157</v>
      </c>
      <c r="Y687" t="s">
        <v>5631</v>
      </c>
      <c r="Z687" t="s">
        <v>74</v>
      </c>
      <c r="AA687" t="s">
        <v>5632</v>
      </c>
      <c r="AB687" t="s">
        <v>74</v>
      </c>
      <c r="AC687" t="s">
        <v>74</v>
      </c>
      <c r="AD687" t="s">
        <v>74</v>
      </c>
      <c r="AE687" t="s">
        <v>74</v>
      </c>
      <c r="AF687" t="s">
        <v>74</v>
      </c>
      <c r="AG687">
        <v>8</v>
      </c>
      <c r="AH687">
        <v>3</v>
      </c>
      <c r="AI687">
        <v>3</v>
      </c>
      <c r="AJ687">
        <v>0</v>
      </c>
      <c r="AK687">
        <v>2</v>
      </c>
      <c r="AL687" t="s">
        <v>5633</v>
      </c>
      <c r="AM687" t="s">
        <v>174</v>
      </c>
      <c r="AN687" t="s">
        <v>5634</v>
      </c>
      <c r="AO687" t="s">
        <v>5635</v>
      </c>
      <c r="AP687" t="s">
        <v>74</v>
      </c>
      <c r="AQ687" t="s">
        <v>74</v>
      </c>
      <c r="AR687" t="s">
        <v>5636</v>
      </c>
      <c r="AS687" t="s">
        <v>74</v>
      </c>
      <c r="AT687" t="s">
        <v>74</v>
      </c>
      <c r="AU687">
        <v>1989</v>
      </c>
      <c r="AV687" t="s">
        <v>74</v>
      </c>
      <c r="AW687">
        <v>4</v>
      </c>
      <c r="AX687" t="s">
        <v>74</v>
      </c>
      <c r="AY687" t="s">
        <v>74</v>
      </c>
      <c r="AZ687" t="s">
        <v>74</v>
      </c>
      <c r="BA687" t="s">
        <v>74</v>
      </c>
      <c r="BB687">
        <v>33</v>
      </c>
      <c r="BC687">
        <v>41</v>
      </c>
      <c r="BD687" t="s">
        <v>74</v>
      </c>
      <c r="BE687" t="s">
        <v>74</v>
      </c>
      <c r="BF687" t="s">
        <v>74</v>
      </c>
      <c r="BG687" t="s">
        <v>74</v>
      </c>
      <c r="BH687" t="s">
        <v>74</v>
      </c>
      <c r="BI687">
        <v>9</v>
      </c>
      <c r="BJ687" t="s">
        <v>481</v>
      </c>
      <c r="BK687" t="s">
        <v>92</v>
      </c>
      <c r="BL687" t="s">
        <v>481</v>
      </c>
      <c r="BM687" t="s">
        <v>5637</v>
      </c>
      <c r="BN687" t="s">
        <v>74</v>
      </c>
      <c r="BO687" t="s">
        <v>74</v>
      </c>
      <c r="BP687" t="s">
        <v>74</v>
      </c>
      <c r="BQ687" t="s">
        <v>74</v>
      </c>
      <c r="BR687" t="s">
        <v>95</v>
      </c>
      <c r="BS687" t="s">
        <v>5638</v>
      </c>
      <c r="BT687" t="str">
        <f>HYPERLINK("https%3A%2F%2Fwww.webofscience.com%2Fwos%2Fwoscc%2Ffull-record%2FWOS:A1989AX10300005","View Full Record in Web of Science")</f>
        <v>View Full Record in Web of Science</v>
      </c>
    </row>
    <row r="688" spans="1:72" x14ac:dyDescent="0.15">
      <c r="A688" t="s">
        <v>72</v>
      </c>
      <c r="B688" t="s">
        <v>5639</v>
      </c>
      <c r="C688" t="s">
        <v>74</v>
      </c>
      <c r="D688" t="s">
        <v>74</v>
      </c>
      <c r="E688" t="s">
        <v>74</v>
      </c>
      <c r="F688" t="s">
        <v>5639</v>
      </c>
      <c r="G688" t="s">
        <v>74</v>
      </c>
      <c r="H688" t="s">
        <v>74</v>
      </c>
      <c r="I688" t="s">
        <v>5640</v>
      </c>
      <c r="J688" t="s">
        <v>5641</v>
      </c>
      <c r="K688" t="s">
        <v>74</v>
      </c>
      <c r="L688" t="s">
        <v>74</v>
      </c>
      <c r="M688" t="s">
        <v>77</v>
      </c>
      <c r="N688" t="s">
        <v>78</v>
      </c>
      <c r="O688" t="s">
        <v>74</v>
      </c>
      <c r="P688" t="s">
        <v>74</v>
      </c>
      <c r="Q688" t="s">
        <v>74</v>
      </c>
      <c r="R688" t="s">
        <v>74</v>
      </c>
      <c r="S688" t="s">
        <v>74</v>
      </c>
      <c r="T688" t="s">
        <v>74</v>
      </c>
      <c r="U688" t="s">
        <v>74</v>
      </c>
      <c r="V688" t="s">
        <v>74</v>
      </c>
      <c r="W688" t="s">
        <v>5642</v>
      </c>
      <c r="X688" t="s">
        <v>5643</v>
      </c>
      <c r="Y688" t="s">
        <v>74</v>
      </c>
      <c r="Z688" t="s">
        <v>74</v>
      </c>
      <c r="AA688" t="s">
        <v>74</v>
      </c>
      <c r="AB688" t="s">
        <v>5644</v>
      </c>
      <c r="AC688" t="s">
        <v>74</v>
      </c>
      <c r="AD688" t="s">
        <v>74</v>
      </c>
      <c r="AE688" t="s">
        <v>74</v>
      </c>
      <c r="AF688" t="s">
        <v>74</v>
      </c>
      <c r="AG688">
        <v>34</v>
      </c>
      <c r="AH688">
        <v>28</v>
      </c>
      <c r="AI688">
        <v>31</v>
      </c>
      <c r="AJ688">
        <v>1</v>
      </c>
      <c r="AK688">
        <v>8</v>
      </c>
      <c r="AL688" t="s">
        <v>511</v>
      </c>
      <c r="AM688" t="s">
        <v>209</v>
      </c>
      <c r="AN688" t="s">
        <v>512</v>
      </c>
      <c r="AO688" t="s">
        <v>5645</v>
      </c>
      <c r="AP688" t="s">
        <v>74</v>
      </c>
      <c r="AQ688" t="s">
        <v>74</v>
      </c>
      <c r="AR688" t="s">
        <v>5641</v>
      </c>
      <c r="AS688" t="s">
        <v>5646</v>
      </c>
      <c r="AT688" t="s">
        <v>74</v>
      </c>
      <c r="AU688">
        <v>1989</v>
      </c>
      <c r="AV688">
        <v>19</v>
      </c>
      <c r="AW688">
        <v>12</v>
      </c>
      <c r="AX688" t="s">
        <v>74</v>
      </c>
      <c r="AY688" t="s">
        <v>74</v>
      </c>
      <c r="AZ688" t="s">
        <v>74</v>
      </c>
      <c r="BA688" t="s">
        <v>74</v>
      </c>
      <c r="BB688">
        <v>2007</v>
      </c>
      <c r="BC688">
        <v>2021</v>
      </c>
      <c r="BD688" t="s">
        <v>74</v>
      </c>
      <c r="BE688" t="s">
        <v>5647</v>
      </c>
      <c r="BF688" t="str">
        <f>HYPERLINK("http://dx.doi.org/10.1016/0045-6535(89)90024-6","http://dx.doi.org/10.1016/0045-6535(89)90024-6")</f>
        <v>http://dx.doi.org/10.1016/0045-6535(89)90024-6</v>
      </c>
      <c r="BG688" t="s">
        <v>74</v>
      </c>
      <c r="BH688" t="s">
        <v>74</v>
      </c>
      <c r="BI688">
        <v>15</v>
      </c>
      <c r="BJ688" t="s">
        <v>5648</v>
      </c>
      <c r="BK688" t="s">
        <v>92</v>
      </c>
      <c r="BL688" t="s">
        <v>1198</v>
      </c>
      <c r="BM688" t="s">
        <v>5649</v>
      </c>
      <c r="BN688" t="s">
        <v>74</v>
      </c>
      <c r="BO688" t="s">
        <v>74</v>
      </c>
      <c r="BP688" t="s">
        <v>74</v>
      </c>
      <c r="BQ688" t="s">
        <v>74</v>
      </c>
      <c r="BR688" t="s">
        <v>95</v>
      </c>
      <c r="BS688" t="s">
        <v>5650</v>
      </c>
      <c r="BT688" t="str">
        <f>HYPERLINK("https%3A%2F%2Fwww.webofscience.com%2Fwos%2Fwoscc%2Ffull-record%2FWOS:A1989CQ23800023","View Full Record in Web of Science")</f>
        <v>View Full Record in Web of Science</v>
      </c>
    </row>
    <row r="689" spans="1:72" x14ac:dyDescent="0.15">
      <c r="A689" t="s">
        <v>72</v>
      </c>
      <c r="B689" t="s">
        <v>5651</v>
      </c>
      <c r="C689" t="s">
        <v>74</v>
      </c>
      <c r="D689" t="s">
        <v>74</v>
      </c>
      <c r="E689" t="s">
        <v>74</v>
      </c>
      <c r="F689" t="s">
        <v>5651</v>
      </c>
      <c r="G689" t="s">
        <v>74</v>
      </c>
      <c r="H689" t="s">
        <v>74</v>
      </c>
      <c r="I689" t="s">
        <v>5652</v>
      </c>
      <c r="J689" t="s">
        <v>5653</v>
      </c>
      <c r="K689" t="s">
        <v>74</v>
      </c>
      <c r="L689" t="s">
        <v>74</v>
      </c>
      <c r="M689" t="s">
        <v>77</v>
      </c>
      <c r="N689" t="s">
        <v>78</v>
      </c>
      <c r="O689" t="s">
        <v>74</v>
      </c>
      <c r="P689" t="s">
        <v>74</v>
      </c>
      <c r="Q689" t="s">
        <v>74</v>
      </c>
      <c r="R689" t="s">
        <v>74</v>
      </c>
      <c r="S689" t="s">
        <v>74</v>
      </c>
      <c r="T689" t="s">
        <v>74</v>
      </c>
      <c r="U689" t="s">
        <v>74</v>
      </c>
      <c r="V689" t="s">
        <v>74</v>
      </c>
      <c r="W689" t="s">
        <v>5654</v>
      </c>
      <c r="X689" t="s">
        <v>74</v>
      </c>
      <c r="Y689" t="s">
        <v>5655</v>
      </c>
      <c r="Z689" t="s">
        <v>74</v>
      </c>
      <c r="AA689" t="s">
        <v>5656</v>
      </c>
      <c r="AB689" t="s">
        <v>5657</v>
      </c>
      <c r="AC689" t="s">
        <v>74</v>
      </c>
      <c r="AD689" t="s">
        <v>74</v>
      </c>
      <c r="AE689" t="s">
        <v>74</v>
      </c>
      <c r="AF689" t="s">
        <v>74</v>
      </c>
      <c r="AG689">
        <v>25</v>
      </c>
      <c r="AH689">
        <v>25</v>
      </c>
      <c r="AI689">
        <v>30</v>
      </c>
      <c r="AJ689">
        <v>0</v>
      </c>
      <c r="AK689">
        <v>2</v>
      </c>
      <c r="AL689" t="s">
        <v>5658</v>
      </c>
      <c r="AM689" t="s">
        <v>460</v>
      </c>
      <c r="AN689" t="s">
        <v>5659</v>
      </c>
      <c r="AO689" t="s">
        <v>5660</v>
      </c>
      <c r="AP689" t="s">
        <v>74</v>
      </c>
      <c r="AQ689" t="s">
        <v>74</v>
      </c>
      <c r="AR689" t="s">
        <v>5661</v>
      </c>
      <c r="AS689" t="s">
        <v>74</v>
      </c>
      <c r="AT689" t="s">
        <v>74</v>
      </c>
      <c r="AU689">
        <v>1989</v>
      </c>
      <c r="AV689">
        <v>11</v>
      </c>
      <c r="AW689" t="s">
        <v>4405</v>
      </c>
      <c r="AX689" t="s">
        <v>74</v>
      </c>
      <c r="AY689" t="s">
        <v>74</v>
      </c>
      <c r="AZ689" t="s">
        <v>74</v>
      </c>
      <c r="BA689" t="s">
        <v>74</v>
      </c>
      <c r="BB689">
        <v>1035</v>
      </c>
      <c r="BC689">
        <v>1052</v>
      </c>
      <c r="BD689" t="s">
        <v>74</v>
      </c>
      <c r="BE689" t="s">
        <v>5662</v>
      </c>
      <c r="BF689" t="str">
        <f>HYPERLINK("http://dx.doi.org/10.3109/10641968909035390","http://dx.doi.org/10.3109/10641968909035390")</f>
        <v>http://dx.doi.org/10.3109/10641968909035390</v>
      </c>
      <c r="BG689" t="s">
        <v>74</v>
      </c>
      <c r="BH689" t="s">
        <v>74</v>
      </c>
      <c r="BI689">
        <v>18</v>
      </c>
      <c r="BJ689" t="s">
        <v>5663</v>
      </c>
      <c r="BK689" t="s">
        <v>92</v>
      </c>
      <c r="BL689" t="s">
        <v>5664</v>
      </c>
      <c r="BM689" t="s">
        <v>5665</v>
      </c>
      <c r="BN689">
        <v>2529066</v>
      </c>
      <c r="BO689" t="s">
        <v>74</v>
      </c>
      <c r="BP689" t="s">
        <v>74</v>
      </c>
      <c r="BQ689" t="s">
        <v>74</v>
      </c>
      <c r="BR689" t="s">
        <v>95</v>
      </c>
      <c r="BS689" t="s">
        <v>5666</v>
      </c>
      <c r="BT689" t="str">
        <f>HYPERLINK("https%3A%2F%2Fwww.webofscience.com%2Fwos%2Fwoscc%2Ffull-record%2FWOS:A1989AQ35800020","View Full Record in Web of Science")</f>
        <v>View Full Record in Web of Science</v>
      </c>
    </row>
    <row r="690" spans="1:72" x14ac:dyDescent="0.15">
      <c r="A690" t="s">
        <v>569</v>
      </c>
      <c r="B690" t="s">
        <v>5667</v>
      </c>
      <c r="C690" t="s">
        <v>74</v>
      </c>
      <c r="D690" t="s">
        <v>5668</v>
      </c>
      <c r="E690" t="s">
        <v>74</v>
      </c>
      <c r="F690" t="s">
        <v>5667</v>
      </c>
      <c r="G690" t="s">
        <v>74</v>
      </c>
      <c r="H690" t="s">
        <v>74</v>
      </c>
      <c r="I690" t="s">
        <v>5669</v>
      </c>
      <c r="J690" t="s">
        <v>5670</v>
      </c>
      <c r="K690" t="s">
        <v>74</v>
      </c>
      <c r="L690" t="s">
        <v>74</v>
      </c>
      <c r="M690" t="s">
        <v>77</v>
      </c>
      <c r="N690" t="s">
        <v>575</v>
      </c>
      <c r="O690" t="s">
        <v>5671</v>
      </c>
      <c r="P690" t="s">
        <v>5672</v>
      </c>
      <c r="Q690" t="s">
        <v>5673</v>
      </c>
      <c r="R690" t="s">
        <v>74</v>
      </c>
      <c r="S690" t="s">
        <v>74</v>
      </c>
      <c r="T690" t="s">
        <v>74</v>
      </c>
      <c r="U690" t="s">
        <v>74</v>
      </c>
      <c r="V690" t="s">
        <v>74</v>
      </c>
      <c r="W690" t="s">
        <v>74</v>
      </c>
      <c r="X690" t="s">
        <v>74</v>
      </c>
      <c r="Y690" t="s">
        <v>74</v>
      </c>
      <c r="Z690" t="s">
        <v>74</v>
      </c>
      <c r="AA690" t="s">
        <v>74</v>
      </c>
      <c r="AB690" t="s">
        <v>74</v>
      </c>
      <c r="AC690" t="s">
        <v>74</v>
      </c>
      <c r="AD690" t="s">
        <v>74</v>
      </c>
      <c r="AE690" t="s">
        <v>74</v>
      </c>
      <c r="AF690" t="s">
        <v>74</v>
      </c>
      <c r="AG690">
        <v>0</v>
      </c>
      <c r="AH690">
        <v>7</v>
      </c>
      <c r="AI690">
        <v>7</v>
      </c>
      <c r="AJ690">
        <v>0</v>
      </c>
      <c r="AK690">
        <v>2</v>
      </c>
      <c r="AL690" t="s">
        <v>5674</v>
      </c>
      <c r="AM690" t="s">
        <v>460</v>
      </c>
      <c r="AN690" t="s">
        <v>460</v>
      </c>
      <c r="AO690" t="s">
        <v>74</v>
      </c>
      <c r="AP690" t="s">
        <v>74</v>
      </c>
      <c r="AQ690" t="s">
        <v>5675</v>
      </c>
      <c r="AR690" t="s">
        <v>74</v>
      </c>
      <c r="AS690" t="s">
        <v>74</v>
      </c>
      <c r="AT690" t="s">
        <v>74</v>
      </c>
      <c r="AU690">
        <v>1989</v>
      </c>
      <c r="AV690" t="s">
        <v>74</v>
      </c>
      <c r="AW690" t="s">
        <v>74</v>
      </c>
      <c r="AX690" t="s">
        <v>74</v>
      </c>
      <c r="AY690" t="s">
        <v>74</v>
      </c>
      <c r="AZ690" t="s">
        <v>74</v>
      </c>
      <c r="BA690" t="s">
        <v>74</v>
      </c>
      <c r="BB690">
        <v>353</v>
      </c>
      <c r="BC690">
        <v>366</v>
      </c>
      <c r="BD690" t="s">
        <v>74</v>
      </c>
      <c r="BE690" t="s">
        <v>74</v>
      </c>
      <c r="BF690" t="s">
        <v>74</v>
      </c>
      <c r="BG690" t="s">
        <v>74</v>
      </c>
      <c r="BH690" t="s">
        <v>74</v>
      </c>
      <c r="BI690">
        <v>14</v>
      </c>
      <c r="BJ690" t="s">
        <v>5676</v>
      </c>
      <c r="BK690" t="s">
        <v>583</v>
      </c>
      <c r="BL690" t="s">
        <v>5677</v>
      </c>
      <c r="BM690" t="s">
        <v>5678</v>
      </c>
      <c r="BN690" t="s">
        <v>74</v>
      </c>
      <c r="BO690" t="s">
        <v>74</v>
      </c>
      <c r="BP690" t="s">
        <v>74</v>
      </c>
      <c r="BQ690" t="s">
        <v>74</v>
      </c>
      <c r="BR690" t="s">
        <v>95</v>
      </c>
      <c r="BS690" t="s">
        <v>5679</v>
      </c>
      <c r="BT690" t="str">
        <f>HYPERLINK("https%3A%2F%2Fwww.webofscience.com%2Fwos%2Fwoscc%2Ffull-record%2FWOS:A1989BR23B00033","View Full Record in Web of Science")</f>
        <v>View Full Record in Web of Science</v>
      </c>
    </row>
    <row r="691" spans="1:72" x14ac:dyDescent="0.15">
      <c r="A691" t="s">
        <v>72</v>
      </c>
      <c r="B691" t="s">
        <v>5680</v>
      </c>
      <c r="C691" t="s">
        <v>74</v>
      </c>
      <c r="D691" t="s">
        <v>74</v>
      </c>
      <c r="E691" t="s">
        <v>74</v>
      </c>
      <c r="F691" t="s">
        <v>5680</v>
      </c>
      <c r="G691" t="s">
        <v>74</v>
      </c>
      <c r="H691" t="s">
        <v>74</v>
      </c>
      <c r="I691" t="s">
        <v>5681</v>
      </c>
      <c r="J691" t="s">
        <v>5682</v>
      </c>
      <c r="K691" t="s">
        <v>74</v>
      </c>
      <c r="L691" t="s">
        <v>74</v>
      </c>
      <c r="M691" t="s">
        <v>77</v>
      </c>
      <c r="N691" t="s">
        <v>78</v>
      </c>
      <c r="O691" t="s">
        <v>74</v>
      </c>
      <c r="P691" t="s">
        <v>74</v>
      </c>
      <c r="Q691" t="s">
        <v>74</v>
      </c>
      <c r="R691" t="s">
        <v>74</v>
      </c>
      <c r="S691" t="s">
        <v>74</v>
      </c>
      <c r="T691" t="s">
        <v>74</v>
      </c>
      <c r="U691" t="s">
        <v>74</v>
      </c>
      <c r="V691" t="s">
        <v>74</v>
      </c>
      <c r="W691" t="s">
        <v>74</v>
      </c>
      <c r="X691" t="s">
        <v>74</v>
      </c>
      <c r="Y691" t="s">
        <v>5683</v>
      </c>
      <c r="Z691" t="s">
        <v>74</v>
      </c>
      <c r="AA691" t="s">
        <v>74</v>
      </c>
      <c r="AB691" t="s">
        <v>74</v>
      </c>
      <c r="AC691" t="s">
        <v>74</v>
      </c>
      <c r="AD691" t="s">
        <v>74</v>
      </c>
      <c r="AE691" t="s">
        <v>74</v>
      </c>
      <c r="AF691" t="s">
        <v>74</v>
      </c>
      <c r="AG691">
        <v>0</v>
      </c>
      <c r="AH691">
        <v>42</v>
      </c>
      <c r="AI691">
        <v>44</v>
      </c>
      <c r="AJ691">
        <v>0</v>
      </c>
      <c r="AK691">
        <v>7</v>
      </c>
      <c r="AL691" t="s">
        <v>5684</v>
      </c>
      <c r="AM691" t="s">
        <v>83</v>
      </c>
      <c r="AN691" t="s">
        <v>5685</v>
      </c>
      <c r="AO691" t="s">
        <v>5686</v>
      </c>
      <c r="AP691" t="s">
        <v>74</v>
      </c>
      <c r="AQ691" t="s">
        <v>74</v>
      </c>
      <c r="AR691" t="s">
        <v>5687</v>
      </c>
      <c r="AS691" t="s">
        <v>5688</v>
      </c>
      <c r="AT691" t="s">
        <v>74</v>
      </c>
      <c r="AU691">
        <v>1989</v>
      </c>
      <c r="AV691">
        <v>12</v>
      </c>
      <c r="AW691">
        <v>1</v>
      </c>
      <c r="AX691" t="s">
        <v>74</v>
      </c>
      <c r="AY691" t="s">
        <v>74</v>
      </c>
      <c r="AZ691" t="s">
        <v>74</v>
      </c>
      <c r="BA691" t="s">
        <v>74</v>
      </c>
      <c r="BB691">
        <v>30</v>
      </c>
      <c r="BC691">
        <v>36</v>
      </c>
      <c r="BD691" t="s">
        <v>74</v>
      </c>
      <c r="BE691" t="s">
        <v>5689</v>
      </c>
      <c r="BF691" t="str">
        <f>HYPERLINK("http://dx.doi.org/10.2307/1521309","http://dx.doi.org/10.2307/1521309")</f>
        <v>http://dx.doi.org/10.2307/1521309</v>
      </c>
      <c r="BG691" t="s">
        <v>74</v>
      </c>
      <c r="BH691" t="s">
        <v>74</v>
      </c>
      <c r="BI691">
        <v>7</v>
      </c>
      <c r="BJ691" t="s">
        <v>5690</v>
      </c>
      <c r="BK691" t="s">
        <v>92</v>
      </c>
      <c r="BL691" t="s">
        <v>235</v>
      </c>
      <c r="BM691" t="s">
        <v>5691</v>
      </c>
      <c r="BN691" t="s">
        <v>74</v>
      </c>
      <c r="BO691" t="s">
        <v>74</v>
      </c>
      <c r="BP691" t="s">
        <v>74</v>
      </c>
      <c r="BQ691" t="s">
        <v>74</v>
      </c>
      <c r="BR691" t="s">
        <v>95</v>
      </c>
      <c r="BS691" t="s">
        <v>5692</v>
      </c>
      <c r="BT691" t="str">
        <f>HYPERLINK("https%3A%2F%2Fwww.webofscience.com%2Fwos%2Fwoscc%2Ffull-record%2FWOS:A1989AD85600005","View Full Record in Web of Science")</f>
        <v>View Full Record in Web of Science</v>
      </c>
    </row>
    <row r="692" spans="1:72" x14ac:dyDescent="0.15">
      <c r="A692" t="s">
        <v>72</v>
      </c>
      <c r="B692" t="s">
        <v>5693</v>
      </c>
      <c r="C692" t="s">
        <v>74</v>
      </c>
      <c r="D692" t="s">
        <v>74</v>
      </c>
      <c r="E692" t="s">
        <v>74</v>
      </c>
      <c r="F692" t="s">
        <v>5693</v>
      </c>
      <c r="G692" t="s">
        <v>74</v>
      </c>
      <c r="H692" t="s">
        <v>74</v>
      </c>
      <c r="I692" t="s">
        <v>5694</v>
      </c>
      <c r="J692" t="s">
        <v>5695</v>
      </c>
      <c r="K692" t="s">
        <v>74</v>
      </c>
      <c r="L692" t="s">
        <v>74</v>
      </c>
      <c r="M692" t="s">
        <v>77</v>
      </c>
      <c r="N692" t="s">
        <v>78</v>
      </c>
      <c r="O692" t="s">
        <v>74</v>
      </c>
      <c r="P692" t="s">
        <v>74</v>
      </c>
      <c r="Q692" t="s">
        <v>74</v>
      </c>
      <c r="R692" t="s">
        <v>74</v>
      </c>
      <c r="S692" t="s">
        <v>74</v>
      </c>
      <c r="T692" t="s">
        <v>74</v>
      </c>
      <c r="U692" t="s">
        <v>74</v>
      </c>
      <c r="V692" t="s">
        <v>74</v>
      </c>
      <c r="W692" t="s">
        <v>5696</v>
      </c>
      <c r="X692" t="s">
        <v>5697</v>
      </c>
      <c r="Y692" t="s">
        <v>5698</v>
      </c>
      <c r="Z692" t="s">
        <v>74</v>
      </c>
      <c r="AA692" t="s">
        <v>74</v>
      </c>
      <c r="AB692" t="s">
        <v>74</v>
      </c>
      <c r="AC692" t="s">
        <v>74</v>
      </c>
      <c r="AD692" t="s">
        <v>74</v>
      </c>
      <c r="AE692" t="s">
        <v>74</v>
      </c>
      <c r="AF692" t="s">
        <v>74</v>
      </c>
      <c r="AG692">
        <v>31</v>
      </c>
      <c r="AH692">
        <v>9</v>
      </c>
      <c r="AI692">
        <v>9</v>
      </c>
      <c r="AJ692">
        <v>0</v>
      </c>
      <c r="AK692">
        <v>2</v>
      </c>
      <c r="AL692" t="s">
        <v>511</v>
      </c>
      <c r="AM692" t="s">
        <v>209</v>
      </c>
      <c r="AN692" t="s">
        <v>512</v>
      </c>
      <c r="AO692" t="s">
        <v>5699</v>
      </c>
      <c r="AP692" t="s">
        <v>74</v>
      </c>
      <c r="AQ692" t="s">
        <v>74</v>
      </c>
      <c r="AR692" t="s">
        <v>5700</v>
      </c>
      <c r="AS692" t="s">
        <v>5701</v>
      </c>
      <c r="AT692" t="s">
        <v>74</v>
      </c>
      <c r="AU692">
        <v>1989</v>
      </c>
      <c r="AV692">
        <v>93</v>
      </c>
      <c r="AW692">
        <v>4</v>
      </c>
      <c r="AX692" t="s">
        <v>74</v>
      </c>
      <c r="AY692" t="s">
        <v>74</v>
      </c>
      <c r="AZ692" t="s">
        <v>74</v>
      </c>
      <c r="BA692" t="s">
        <v>74</v>
      </c>
      <c r="BB692">
        <v>819</v>
      </c>
      <c r="BC692">
        <v>831</v>
      </c>
      <c r="BD692" t="s">
        <v>74</v>
      </c>
      <c r="BE692" t="s">
        <v>5702</v>
      </c>
      <c r="BF692" t="str">
        <f>HYPERLINK("http://dx.doi.org/10.1016/0300-9629(89)90507-0","http://dx.doi.org/10.1016/0300-9629(89)90507-0")</f>
        <v>http://dx.doi.org/10.1016/0300-9629(89)90507-0</v>
      </c>
      <c r="BG692" t="s">
        <v>74</v>
      </c>
      <c r="BH692" t="s">
        <v>74</v>
      </c>
      <c r="BI692">
        <v>13</v>
      </c>
      <c r="BJ692" t="s">
        <v>5703</v>
      </c>
      <c r="BK692" t="s">
        <v>92</v>
      </c>
      <c r="BL692" t="s">
        <v>5703</v>
      </c>
      <c r="BM692" t="s">
        <v>5704</v>
      </c>
      <c r="BN692" t="s">
        <v>74</v>
      </c>
      <c r="BO692" t="s">
        <v>74</v>
      </c>
      <c r="BP692" t="s">
        <v>74</v>
      </c>
      <c r="BQ692" t="s">
        <v>74</v>
      </c>
      <c r="BR692" t="s">
        <v>95</v>
      </c>
      <c r="BS692" t="s">
        <v>5705</v>
      </c>
      <c r="BT692" t="str">
        <f>HYPERLINK("https%3A%2F%2Fwww.webofscience.com%2Fwos%2Fwoscc%2Ffull-record%2FWOS:A1989AP35700029","View Full Record in Web of Science")</f>
        <v>View Full Record in Web of Science</v>
      </c>
    </row>
    <row r="693" spans="1:72" x14ac:dyDescent="0.15">
      <c r="A693" t="s">
        <v>72</v>
      </c>
      <c r="B693" t="s">
        <v>5706</v>
      </c>
      <c r="C693" t="s">
        <v>74</v>
      </c>
      <c r="D693" t="s">
        <v>74</v>
      </c>
      <c r="E693" t="s">
        <v>74</v>
      </c>
      <c r="F693" t="s">
        <v>5706</v>
      </c>
      <c r="G693" t="s">
        <v>74</v>
      </c>
      <c r="H693" t="s">
        <v>74</v>
      </c>
      <c r="I693" t="s">
        <v>5707</v>
      </c>
      <c r="J693" t="s">
        <v>970</v>
      </c>
      <c r="K693" t="s">
        <v>74</v>
      </c>
      <c r="L693" t="s">
        <v>74</v>
      </c>
      <c r="M693" t="s">
        <v>77</v>
      </c>
      <c r="N693" t="s">
        <v>78</v>
      </c>
      <c r="O693" t="s">
        <v>74</v>
      </c>
      <c r="P693" t="s">
        <v>74</v>
      </c>
      <c r="Q693" t="s">
        <v>74</v>
      </c>
      <c r="R693" t="s">
        <v>74</v>
      </c>
      <c r="S693" t="s">
        <v>74</v>
      </c>
      <c r="T693" t="s">
        <v>74</v>
      </c>
      <c r="U693" t="s">
        <v>74</v>
      </c>
      <c r="V693" t="s">
        <v>74</v>
      </c>
      <c r="W693" t="s">
        <v>74</v>
      </c>
      <c r="X693" t="s">
        <v>74</v>
      </c>
      <c r="Y693" t="s">
        <v>5708</v>
      </c>
      <c r="Z693" t="s">
        <v>74</v>
      </c>
      <c r="AA693" t="s">
        <v>74</v>
      </c>
      <c r="AB693" t="s">
        <v>74</v>
      </c>
      <c r="AC693" t="s">
        <v>74</v>
      </c>
      <c r="AD693" t="s">
        <v>74</v>
      </c>
      <c r="AE693" t="s">
        <v>74</v>
      </c>
      <c r="AF693" t="s">
        <v>74</v>
      </c>
      <c r="AG693">
        <v>23</v>
      </c>
      <c r="AH693">
        <v>3</v>
      </c>
      <c r="AI693">
        <v>3</v>
      </c>
      <c r="AJ693">
        <v>0</v>
      </c>
      <c r="AK693">
        <v>1</v>
      </c>
      <c r="AL693" t="s">
        <v>511</v>
      </c>
      <c r="AM693" t="s">
        <v>209</v>
      </c>
      <c r="AN693" t="s">
        <v>512</v>
      </c>
      <c r="AO693" t="s">
        <v>974</v>
      </c>
      <c r="AP693" t="s">
        <v>74</v>
      </c>
      <c r="AQ693" t="s">
        <v>74</v>
      </c>
      <c r="AR693" t="s">
        <v>975</v>
      </c>
      <c r="AS693" t="s">
        <v>976</v>
      </c>
      <c r="AT693" t="s">
        <v>74</v>
      </c>
      <c r="AU693">
        <v>1989</v>
      </c>
      <c r="AV693">
        <v>94</v>
      </c>
      <c r="AW693">
        <v>4</v>
      </c>
      <c r="AX693" t="s">
        <v>74</v>
      </c>
      <c r="AY693" t="s">
        <v>74</v>
      </c>
      <c r="AZ693" t="s">
        <v>74</v>
      </c>
      <c r="BA693" t="s">
        <v>74</v>
      </c>
      <c r="BB693">
        <v>769</v>
      </c>
      <c r="BC693">
        <v>773</v>
      </c>
      <c r="BD693" t="s">
        <v>74</v>
      </c>
      <c r="BE693" t="s">
        <v>5709</v>
      </c>
      <c r="BF693" t="str">
        <f>HYPERLINK("http://dx.doi.org/10.1016/0305-0491(89)90163-6","http://dx.doi.org/10.1016/0305-0491(89)90163-6")</f>
        <v>http://dx.doi.org/10.1016/0305-0491(89)90163-6</v>
      </c>
      <c r="BG693" t="s">
        <v>74</v>
      </c>
      <c r="BH693" t="s">
        <v>74</v>
      </c>
      <c r="BI693">
        <v>5</v>
      </c>
      <c r="BJ693" t="s">
        <v>978</v>
      </c>
      <c r="BK693" t="s">
        <v>92</v>
      </c>
      <c r="BL693" t="s">
        <v>978</v>
      </c>
      <c r="BM693" t="s">
        <v>5710</v>
      </c>
      <c r="BN693" t="s">
        <v>74</v>
      </c>
      <c r="BO693" t="s">
        <v>74</v>
      </c>
      <c r="BP693" t="s">
        <v>74</v>
      </c>
      <c r="BQ693" t="s">
        <v>74</v>
      </c>
      <c r="BR693" t="s">
        <v>95</v>
      </c>
      <c r="BS693" t="s">
        <v>5711</v>
      </c>
      <c r="BT693" t="str">
        <f>HYPERLINK("https%3A%2F%2Fwww.webofscience.com%2Fwos%2Fwoscc%2Ffull-record%2FWOS:A1989CE77200027","View Full Record in Web of Science")</f>
        <v>View Full Record in Web of Science</v>
      </c>
    </row>
    <row r="694" spans="1:72" x14ac:dyDescent="0.15">
      <c r="A694" t="s">
        <v>72</v>
      </c>
      <c r="B694" t="s">
        <v>5712</v>
      </c>
      <c r="C694" t="s">
        <v>74</v>
      </c>
      <c r="D694" t="s">
        <v>74</v>
      </c>
      <c r="E694" t="s">
        <v>74</v>
      </c>
      <c r="F694" t="s">
        <v>5712</v>
      </c>
      <c r="G694" t="s">
        <v>74</v>
      </c>
      <c r="H694" t="s">
        <v>74</v>
      </c>
      <c r="I694" t="s">
        <v>5713</v>
      </c>
      <c r="J694" t="s">
        <v>970</v>
      </c>
      <c r="K694" t="s">
        <v>74</v>
      </c>
      <c r="L694" t="s">
        <v>74</v>
      </c>
      <c r="M694" t="s">
        <v>77</v>
      </c>
      <c r="N694" t="s">
        <v>78</v>
      </c>
      <c r="O694" t="s">
        <v>74</v>
      </c>
      <c r="P694" t="s">
        <v>74</v>
      </c>
      <c r="Q694" t="s">
        <v>74</v>
      </c>
      <c r="R694" t="s">
        <v>74</v>
      </c>
      <c r="S694" t="s">
        <v>74</v>
      </c>
      <c r="T694" t="s">
        <v>74</v>
      </c>
      <c r="U694" t="s">
        <v>74</v>
      </c>
      <c r="V694" t="s">
        <v>74</v>
      </c>
      <c r="W694" t="s">
        <v>5714</v>
      </c>
      <c r="X694" t="s">
        <v>5715</v>
      </c>
      <c r="Y694" t="s">
        <v>74</v>
      </c>
      <c r="Z694" t="s">
        <v>74</v>
      </c>
      <c r="AA694" t="s">
        <v>74</v>
      </c>
      <c r="AB694" t="s">
        <v>74</v>
      </c>
      <c r="AC694" t="s">
        <v>74</v>
      </c>
      <c r="AD694" t="s">
        <v>74</v>
      </c>
      <c r="AE694" t="s">
        <v>74</v>
      </c>
      <c r="AF694" t="s">
        <v>74</v>
      </c>
      <c r="AG694">
        <v>7</v>
      </c>
      <c r="AH694">
        <v>2</v>
      </c>
      <c r="AI694">
        <v>2</v>
      </c>
      <c r="AJ694">
        <v>0</v>
      </c>
      <c r="AK694">
        <v>1</v>
      </c>
      <c r="AL694" t="s">
        <v>511</v>
      </c>
      <c r="AM694" t="s">
        <v>209</v>
      </c>
      <c r="AN694" t="s">
        <v>512</v>
      </c>
      <c r="AO694" t="s">
        <v>974</v>
      </c>
      <c r="AP694" t="s">
        <v>74</v>
      </c>
      <c r="AQ694" t="s">
        <v>74</v>
      </c>
      <c r="AR694" t="s">
        <v>975</v>
      </c>
      <c r="AS694" t="s">
        <v>976</v>
      </c>
      <c r="AT694" t="s">
        <v>74</v>
      </c>
      <c r="AU694">
        <v>1989</v>
      </c>
      <c r="AV694">
        <v>92</v>
      </c>
      <c r="AW694">
        <v>1</v>
      </c>
      <c r="AX694" t="s">
        <v>74</v>
      </c>
      <c r="AY694" t="s">
        <v>74</v>
      </c>
      <c r="AZ694" t="s">
        <v>74</v>
      </c>
      <c r="BA694" t="s">
        <v>74</v>
      </c>
      <c r="BB694">
        <v>195</v>
      </c>
      <c r="BC694">
        <v>196</v>
      </c>
      <c r="BD694" t="s">
        <v>74</v>
      </c>
      <c r="BE694" t="s">
        <v>5716</v>
      </c>
      <c r="BF694" t="str">
        <f>HYPERLINK("http://dx.doi.org/10.1016/0305-0491(89)90334-9","http://dx.doi.org/10.1016/0305-0491(89)90334-9")</f>
        <v>http://dx.doi.org/10.1016/0305-0491(89)90334-9</v>
      </c>
      <c r="BG694" t="s">
        <v>74</v>
      </c>
      <c r="BH694" t="s">
        <v>74</v>
      </c>
      <c r="BI694">
        <v>2</v>
      </c>
      <c r="BJ694" t="s">
        <v>978</v>
      </c>
      <c r="BK694" t="s">
        <v>92</v>
      </c>
      <c r="BL694" t="s">
        <v>978</v>
      </c>
      <c r="BM694" t="s">
        <v>5717</v>
      </c>
      <c r="BN694" t="s">
        <v>74</v>
      </c>
      <c r="BO694" t="s">
        <v>74</v>
      </c>
      <c r="BP694" t="s">
        <v>74</v>
      </c>
      <c r="BQ694" t="s">
        <v>74</v>
      </c>
      <c r="BR694" t="s">
        <v>95</v>
      </c>
      <c r="BS694" t="s">
        <v>5718</v>
      </c>
      <c r="BT694" t="str">
        <f>HYPERLINK("https%3A%2F%2Fwww.webofscience.com%2Fwos%2Fwoscc%2Ffull-record%2FWOS:A1989R783200030","View Full Record in Web of Science")</f>
        <v>View Full Record in Web of Science</v>
      </c>
    </row>
    <row r="695" spans="1:72" x14ac:dyDescent="0.15">
      <c r="A695" t="s">
        <v>72</v>
      </c>
      <c r="B695" t="s">
        <v>5719</v>
      </c>
      <c r="C695" t="s">
        <v>74</v>
      </c>
      <c r="D695" t="s">
        <v>74</v>
      </c>
      <c r="E695" t="s">
        <v>74</v>
      </c>
      <c r="F695" t="s">
        <v>5719</v>
      </c>
      <c r="G695" t="s">
        <v>74</v>
      </c>
      <c r="H695" t="s">
        <v>74</v>
      </c>
      <c r="I695" t="s">
        <v>5720</v>
      </c>
      <c r="J695" t="s">
        <v>2968</v>
      </c>
      <c r="K695" t="s">
        <v>74</v>
      </c>
      <c r="L695" t="s">
        <v>74</v>
      </c>
      <c r="M695" t="s">
        <v>77</v>
      </c>
      <c r="N695" t="s">
        <v>78</v>
      </c>
      <c r="O695" t="s">
        <v>74</v>
      </c>
      <c r="P695" t="s">
        <v>74</v>
      </c>
      <c r="Q695" t="s">
        <v>74</v>
      </c>
      <c r="R695" t="s">
        <v>74</v>
      </c>
      <c r="S695" t="s">
        <v>74</v>
      </c>
      <c r="T695" t="s">
        <v>74</v>
      </c>
      <c r="U695" t="s">
        <v>74</v>
      </c>
      <c r="V695" t="s">
        <v>74</v>
      </c>
      <c r="W695" t="s">
        <v>5721</v>
      </c>
      <c r="X695" t="s">
        <v>5722</v>
      </c>
      <c r="Y695" t="s">
        <v>5723</v>
      </c>
      <c r="Z695" t="s">
        <v>74</v>
      </c>
      <c r="AA695" t="s">
        <v>5724</v>
      </c>
      <c r="AB695" t="s">
        <v>5725</v>
      </c>
      <c r="AC695" t="s">
        <v>74</v>
      </c>
      <c r="AD695" t="s">
        <v>74</v>
      </c>
      <c r="AE695" t="s">
        <v>74</v>
      </c>
      <c r="AF695" t="s">
        <v>74</v>
      </c>
      <c r="AG695">
        <v>29</v>
      </c>
      <c r="AH695">
        <v>215</v>
      </c>
      <c r="AI695">
        <v>230</v>
      </c>
      <c r="AJ695">
        <v>1</v>
      </c>
      <c r="AK695">
        <v>39</v>
      </c>
      <c r="AL695" t="s">
        <v>511</v>
      </c>
      <c r="AM695" t="s">
        <v>209</v>
      </c>
      <c r="AN695" t="s">
        <v>892</v>
      </c>
      <c r="AO695" t="s">
        <v>2970</v>
      </c>
      <c r="AP695" t="s">
        <v>74</v>
      </c>
      <c r="AQ695" t="s">
        <v>74</v>
      </c>
      <c r="AR695" t="s">
        <v>2971</v>
      </c>
      <c r="AS695" t="s">
        <v>74</v>
      </c>
      <c r="AT695" t="s">
        <v>945</v>
      </c>
      <c r="AU695">
        <v>1989</v>
      </c>
      <c r="AV695">
        <v>36</v>
      </c>
      <c r="AW695">
        <v>1</v>
      </c>
      <c r="AX695" t="s">
        <v>74</v>
      </c>
      <c r="AY695" t="s">
        <v>74</v>
      </c>
      <c r="AZ695" t="s">
        <v>74</v>
      </c>
      <c r="BA695" t="s">
        <v>74</v>
      </c>
      <c r="BB695">
        <v>39</v>
      </c>
      <c r="BC695">
        <v>53</v>
      </c>
      <c r="BD695" t="s">
        <v>74</v>
      </c>
      <c r="BE695" t="s">
        <v>5726</v>
      </c>
      <c r="BF695" t="str">
        <f>HYPERLINK("http://dx.doi.org/10.1016/0198-0149(89)90017-4","http://dx.doi.org/10.1016/0198-0149(89)90017-4")</f>
        <v>http://dx.doi.org/10.1016/0198-0149(89)90017-4</v>
      </c>
      <c r="BG695" t="s">
        <v>74</v>
      </c>
      <c r="BH695" t="s">
        <v>74</v>
      </c>
      <c r="BI695">
        <v>15</v>
      </c>
      <c r="BJ695" t="s">
        <v>196</v>
      </c>
      <c r="BK695" t="s">
        <v>92</v>
      </c>
      <c r="BL695" t="s">
        <v>196</v>
      </c>
      <c r="BM695" t="s">
        <v>5727</v>
      </c>
      <c r="BN695" t="s">
        <v>74</v>
      </c>
      <c r="BO695" t="s">
        <v>74</v>
      </c>
      <c r="BP695" t="s">
        <v>74</v>
      </c>
      <c r="BQ695" t="s">
        <v>74</v>
      </c>
      <c r="BR695" t="s">
        <v>95</v>
      </c>
      <c r="BS695" t="s">
        <v>5728</v>
      </c>
      <c r="BT695" t="str">
        <f>HYPERLINK("https%3A%2F%2Fwww.webofscience.com%2Fwos%2Fwoscc%2Ffull-record%2FWOS:A1989T503400003","View Full Record in Web of Science")</f>
        <v>View Full Record in Web of Science</v>
      </c>
    </row>
    <row r="696" spans="1:72" x14ac:dyDescent="0.15">
      <c r="A696" t="s">
        <v>72</v>
      </c>
      <c r="B696" t="s">
        <v>5729</v>
      </c>
      <c r="C696" t="s">
        <v>74</v>
      </c>
      <c r="D696" t="s">
        <v>74</v>
      </c>
      <c r="E696" t="s">
        <v>74</v>
      </c>
      <c r="F696" t="s">
        <v>5729</v>
      </c>
      <c r="G696" t="s">
        <v>74</v>
      </c>
      <c r="H696" t="s">
        <v>74</v>
      </c>
      <c r="I696" t="s">
        <v>5730</v>
      </c>
      <c r="J696" t="s">
        <v>1042</v>
      </c>
      <c r="K696" t="s">
        <v>74</v>
      </c>
      <c r="L696" t="s">
        <v>74</v>
      </c>
      <c r="M696" t="s">
        <v>171</v>
      </c>
      <c r="N696" t="s">
        <v>78</v>
      </c>
      <c r="O696" t="s">
        <v>74</v>
      </c>
      <c r="P696" t="s">
        <v>74</v>
      </c>
      <c r="Q696" t="s">
        <v>74</v>
      </c>
      <c r="R696" t="s">
        <v>74</v>
      </c>
      <c r="S696" t="s">
        <v>74</v>
      </c>
      <c r="T696" t="s">
        <v>74</v>
      </c>
      <c r="U696" t="s">
        <v>74</v>
      </c>
      <c r="V696" t="s">
        <v>74</v>
      </c>
      <c r="W696" t="s">
        <v>5731</v>
      </c>
      <c r="X696" t="s">
        <v>2157</v>
      </c>
      <c r="Y696" t="s">
        <v>5732</v>
      </c>
      <c r="Z696" t="s">
        <v>74</v>
      </c>
      <c r="AA696" t="s">
        <v>5733</v>
      </c>
      <c r="AB696" t="s">
        <v>74</v>
      </c>
      <c r="AC696" t="s">
        <v>74</v>
      </c>
      <c r="AD696" t="s">
        <v>74</v>
      </c>
      <c r="AE696" t="s">
        <v>74</v>
      </c>
      <c r="AF696" t="s">
        <v>74</v>
      </c>
      <c r="AG696">
        <v>14</v>
      </c>
      <c r="AH696">
        <v>3</v>
      </c>
      <c r="AI696">
        <v>3</v>
      </c>
      <c r="AJ696">
        <v>0</v>
      </c>
      <c r="AK696">
        <v>3</v>
      </c>
      <c r="AL696" t="s">
        <v>173</v>
      </c>
      <c r="AM696" t="s">
        <v>174</v>
      </c>
      <c r="AN696" t="s">
        <v>175</v>
      </c>
      <c r="AO696" t="s">
        <v>1045</v>
      </c>
      <c r="AP696" t="s">
        <v>74</v>
      </c>
      <c r="AQ696" t="s">
        <v>74</v>
      </c>
      <c r="AR696" t="s">
        <v>1046</v>
      </c>
      <c r="AS696" t="s">
        <v>74</v>
      </c>
      <c r="AT696" t="s">
        <v>74</v>
      </c>
      <c r="AU696">
        <v>1989</v>
      </c>
      <c r="AV696">
        <v>309</v>
      </c>
      <c r="AW696">
        <v>1</v>
      </c>
      <c r="AX696" t="s">
        <v>74</v>
      </c>
      <c r="AY696" t="s">
        <v>74</v>
      </c>
      <c r="AZ696" t="s">
        <v>74</v>
      </c>
      <c r="BA696" t="s">
        <v>74</v>
      </c>
      <c r="BB696">
        <v>196</v>
      </c>
      <c r="BC696">
        <v>199</v>
      </c>
      <c r="BD696" t="s">
        <v>74</v>
      </c>
      <c r="BE696" t="s">
        <v>74</v>
      </c>
      <c r="BF696" t="s">
        <v>74</v>
      </c>
      <c r="BG696" t="s">
        <v>74</v>
      </c>
      <c r="BH696" t="s">
        <v>74</v>
      </c>
      <c r="BI696">
        <v>4</v>
      </c>
      <c r="BJ696" t="s">
        <v>366</v>
      </c>
      <c r="BK696" t="s">
        <v>92</v>
      </c>
      <c r="BL696" t="s">
        <v>367</v>
      </c>
      <c r="BM696" t="s">
        <v>5734</v>
      </c>
      <c r="BN696" t="s">
        <v>74</v>
      </c>
      <c r="BO696" t="s">
        <v>74</v>
      </c>
      <c r="BP696" t="s">
        <v>74</v>
      </c>
      <c r="BQ696" t="s">
        <v>74</v>
      </c>
      <c r="BR696" t="s">
        <v>95</v>
      </c>
      <c r="BS696" t="s">
        <v>5735</v>
      </c>
      <c r="BT696" t="str">
        <f>HYPERLINK("https%3A%2F%2Fwww.webofscience.com%2Fwos%2Fwoscc%2Ffull-record%2FWOS:A1989CF92000050","View Full Record in Web of Science")</f>
        <v>View Full Record in Web of Science</v>
      </c>
    </row>
    <row r="697" spans="1:72" x14ac:dyDescent="0.15">
      <c r="A697" t="s">
        <v>72</v>
      </c>
      <c r="B697" t="s">
        <v>5736</v>
      </c>
      <c r="C697" t="s">
        <v>74</v>
      </c>
      <c r="D697" t="s">
        <v>74</v>
      </c>
      <c r="E697" t="s">
        <v>74</v>
      </c>
      <c r="F697" t="s">
        <v>5736</v>
      </c>
      <c r="G697" t="s">
        <v>74</v>
      </c>
      <c r="H697" t="s">
        <v>74</v>
      </c>
      <c r="I697" t="s">
        <v>5737</v>
      </c>
      <c r="J697" t="s">
        <v>1042</v>
      </c>
      <c r="K697" t="s">
        <v>74</v>
      </c>
      <c r="L697" t="s">
        <v>74</v>
      </c>
      <c r="M697" t="s">
        <v>171</v>
      </c>
      <c r="N697" t="s">
        <v>78</v>
      </c>
      <c r="O697" t="s">
        <v>74</v>
      </c>
      <c r="P697" t="s">
        <v>74</v>
      </c>
      <c r="Q697" t="s">
        <v>74</v>
      </c>
      <c r="R697" t="s">
        <v>74</v>
      </c>
      <c r="S697" t="s">
        <v>74</v>
      </c>
      <c r="T697" t="s">
        <v>74</v>
      </c>
      <c r="U697" t="s">
        <v>74</v>
      </c>
      <c r="V697" t="s">
        <v>74</v>
      </c>
      <c r="W697" t="s">
        <v>74</v>
      </c>
      <c r="X697" t="s">
        <v>74</v>
      </c>
      <c r="Y697" t="s">
        <v>5738</v>
      </c>
      <c r="Z697" t="s">
        <v>74</v>
      </c>
      <c r="AA697" t="s">
        <v>74</v>
      </c>
      <c r="AB697" t="s">
        <v>74</v>
      </c>
      <c r="AC697" t="s">
        <v>74</v>
      </c>
      <c r="AD697" t="s">
        <v>74</v>
      </c>
      <c r="AE697" t="s">
        <v>74</v>
      </c>
      <c r="AF697" t="s">
        <v>74</v>
      </c>
      <c r="AG697">
        <v>4</v>
      </c>
      <c r="AH697">
        <v>1</v>
      </c>
      <c r="AI697">
        <v>1</v>
      </c>
      <c r="AJ697">
        <v>0</v>
      </c>
      <c r="AK697">
        <v>0</v>
      </c>
      <c r="AL697" t="s">
        <v>173</v>
      </c>
      <c r="AM697" t="s">
        <v>174</v>
      </c>
      <c r="AN697" t="s">
        <v>175</v>
      </c>
      <c r="AO697" t="s">
        <v>1045</v>
      </c>
      <c r="AP697" t="s">
        <v>74</v>
      </c>
      <c r="AQ697" t="s">
        <v>74</v>
      </c>
      <c r="AR697" t="s">
        <v>1046</v>
      </c>
      <c r="AS697" t="s">
        <v>74</v>
      </c>
      <c r="AT697" t="s">
        <v>74</v>
      </c>
      <c r="AU697">
        <v>1989</v>
      </c>
      <c r="AV697">
        <v>308</v>
      </c>
      <c r="AW697">
        <v>2</v>
      </c>
      <c r="AX697" t="s">
        <v>74</v>
      </c>
      <c r="AY697" t="s">
        <v>74</v>
      </c>
      <c r="AZ697" t="s">
        <v>74</v>
      </c>
      <c r="BA697" t="s">
        <v>74</v>
      </c>
      <c r="BB697">
        <v>503</v>
      </c>
      <c r="BC697">
        <v>504</v>
      </c>
      <c r="BD697" t="s">
        <v>74</v>
      </c>
      <c r="BE697" t="s">
        <v>74</v>
      </c>
      <c r="BF697" t="s">
        <v>74</v>
      </c>
      <c r="BG697" t="s">
        <v>74</v>
      </c>
      <c r="BH697" t="s">
        <v>74</v>
      </c>
      <c r="BI697">
        <v>2</v>
      </c>
      <c r="BJ697" t="s">
        <v>366</v>
      </c>
      <c r="BK697" t="s">
        <v>92</v>
      </c>
      <c r="BL697" t="s">
        <v>367</v>
      </c>
      <c r="BM697" t="s">
        <v>5739</v>
      </c>
      <c r="BN697" t="s">
        <v>74</v>
      </c>
      <c r="BO697" t="s">
        <v>74</v>
      </c>
      <c r="BP697" t="s">
        <v>74</v>
      </c>
      <c r="BQ697" t="s">
        <v>74</v>
      </c>
      <c r="BR697" t="s">
        <v>95</v>
      </c>
      <c r="BS697" t="s">
        <v>5740</v>
      </c>
      <c r="BT697" t="str">
        <f>HYPERLINK("https%3A%2F%2Fwww.webofscience.com%2Fwos%2Fwoscc%2Ffull-record%2FWOS:A1989AT52700060","View Full Record in Web of Science")</f>
        <v>View Full Record in Web of Science</v>
      </c>
    </row>
    <row r="698" spans="1:72" x14ac:dyDescent="0.15">
      <c r="A698" t="s">
        <v>72</v>
      </c>
      <c r="B698" t="s">
        <v>5741</v>
      </c>
      <c r="C698" t="s">
        <v>74</v>
      </c>
      <c r="D698" t="s">
        <v>74</v>
      </c>
      <c r="E698" t="s">
        <v>74</v>
      </c>
      <c r="F698" t="s">
        <v>5741</v>
      </c>
      <c r="G698" t="s">
        <v>74</v>
      </c>
      <c r="H698" t="s">
        <v>74</v>
      </c>
      <c r="I698" t="s">
        <v>5742</v>
      </c>
      <c r="J698" t="s">
        <v>1042</v>
      </c>
      <c r="K698" t="s">
        <v>74</v>
      </c>
      <c r="L698" t="s">
        <v>74</v>
      </c>
      <c r="M698" t="s">
        <v>171</v>
      </c>
      <c r="N698" t="s">
        <v>78</v>
      </c>
      <c r="O698" t="s">
        <v>74</v>
      </c>
      <c r="P698" t="s">
        <v>74</v>
      </c>
      <c r="Q698" t="s">
        <v>74</v>
      </c>
      <c r="R698" t="s">
        <v>74</v>
      </c>
      <c r="S698" t="s">
        <v>74</v>
      </c>
      <c r="T698" t="s">
        <v>74</v>
      </c>
      <c r="U698" t="s">
        <v>74</v>
      </c>
      <c r="V698" t="s">
        <v>74</v>
      </c>
      <c r="W698" t="s">
        <v>74</v>
      </c>
      <c r="X698" t="s">
        <v>74</v>
      </c>
      <c r="Y698" t="s">
        <v>5743</v>
      </c>
      <c r="Z698" t="s">
        <v>74</v>
      </c>
      <c r="AA698" t="s">
        <v>74</v>
      </c>
      <c r="AB698" t="s">
        <v>74</v>
      </c>
      <c r="AC698" t="s">
        <v>74</v>
      </c>
      <c r="AD698" t="s">
        <v>74</v>
      </c>
      <c r="AE698" t="s">
        <v>74</v>
      </c>
      <c r="AF698" t="s">
        <v>74</v>
      </c>
      <c r="AG698">
        <v>0</v>
      </c>
      <c r="AH698">
        <v>0</v>
      </c>
      <c r="AI698">
        <v>0</v>
      </c>
      <c r="AJ698">
        <v>1</v>
      </c>
      <c r="AK698">
        <v>2</v>
      </c>
      <c r="AL698" t="s">
        <v>173</v>
      </c>
      <c r="AM698" t="s">
        <v>174</v>
      </c>
      <c r="AN698" t="s">
        <v>175</v>
      </c>
      <c r="AO698" t="s">
        <v>1045</v>
      </c>
      <c r="AP698" t="s">
        <v>74</v>
      </c>
      <c r="AQ698" t="s">
        <v>74</v>
      </c>
      <c r="AR698" t="s">
        <v>1046</v>
      </c>
      <c r="AS698" t="s">
        <v>74</v>
      </c>
      <c r="AT698" t="s">
        <v>74</v>
      </c>
      <c r="AU698">
        <v>1989</v>
      </c>
      <c r="AV698">
        <v>308</v>
      </c>
      <c r="AW698">
        <v>3</v>
      </c>
      <c r="AX698" t="s">
        <v>74</v>
      </c>
      <c r="AY698" t="s">
        <v>74</v>
      </c>
      <c r="AZ698" t="s">
        <v>74</v>
      </c>
      <c r="BA698" t="s">
        <v>74</v>
      </c>
      <c r="BB698">
        <v>582</v>
      </c>
      <c r="BC698">
        <v>584</v>
      </c>
      <c r="BD698" t="s">
        <v>74</v>
      </c>
      <c r="BE698" t="s">
        <v>74</v>
      </c>
      <c r="BF698" t="s">
        <v>74</v>
      </c>
      <c r="BG698" t="s">
        <v>74</v>
      </c>
      <c r="BH698" t="s">
        <v>74</v>
      </c>
      <c r="BI698">
        <v>3</v>
      </c>
      <c r="BJ698" t="s">
        <v>366</v>
      </c>
      <c r="BK698" t="s">
        <v>92</v>
      </c>
      <c r="BL698" t="s">
        <v>367</v>
      </c>
      <c r="BM698" t="s">
        <v>5744</v>
      </c>
      <c r="BN698" t="s">
        <v>74</v>
      </c>
      <c r="BO698" t="s">
        <v>74</v>
      </c>
      <c r="BP698" t="s">
        <v>74</v>
      </c>
      <c r="BQ698" t="s">
        <v>74</v>
      </c>
      <c r="BR698" t="s">
        <v>95</v>
      </c>
      <c r="BS698" t="s">
        <v>5745</v>
      </c>
      <c r="BT698" t="str">
        <f>HYPERLINK("https%3A%2F%2Fwww.webofscience.com%2Fwos%2Fwoscc%2Ffull-record%2FWOS:A1989AU65900017","View Full Record in Web of Science")</f>
        <v>View Full Record in Web of Science</v>
      </c>
    </row>
    <row r="699" spans="1:72" x14ac:dyDescent="0.15">
      <c r="A699" t="s">
        <v>72</v>
      </c>
      <c r="B699" t="s">
        <v>5746</v>
      </c>
      <c r="C699" t="s">
        <v>74</v>
      </c>
      <c r="D699" t="s">
        <v>74</v>
      </c>
      <c r="E699" t="s">
        <v>74</v>
      </c>
      <c r="F699" t="s">
        <v>5746</v>
      </c>
      <c r="G699" t="s">
        <v>74</v>
      </c>
      <c r="H699" t="s">
        <v>74</v>
      </c>
      <c r="I699" t="s">
        <v>5747</v>
      </c>
      <c r="J699" t="s">
        <v>1042</v>
      </c>
      <c r="K699" t="s">
        <v>74</v>
      </c>
      <c r="L699" t="s">
        <v>74</v>
      </c>
      <c r="M699" t="s">
        <v>171</v>
      </c>
      <c r="N699" t="s">
        <v>78</v>
      </c>
      <c r="O699" t="s">
        <v>74</v>
      </c>
      <c r="P699" t="s">
        <v>74</v>
      </c>
      <c r="Q699" t="s">
        <v>74</v>
      </c>
      <c r="R699" t="s">
        <v>74</v>
      </c>
      <c r="S699" t="s">
        <v>74</v>
      </c>
      <c r="T699" t="s">
        <v>74</v>
      </c>
      <c r="U699" t="s">
        <v>74</v>
      </c>
      <c r="V699" t="s">
        <v>74</v>
      </c>
      <c r="W699" t="s">
        <v>74</v>
      </c>
      <c r="X699" t="s">
        <v>74</v>
      </c>
      <c r="Y699" t="s">
        <v>5743</v>
      </c>
      <c r="Z699" t="s">
        <v>74</v>
      </c>
      <c r="AA699" t="s">
        <v>74</v>
      </c>
      <c r="AB699" t="s">
        <v>74</v>
      </c>
      <c r="AC699" t="s">
        <v>74</v>
      </c>
      <c r="AD699" t="s">
        <v>74</v>
      </c>
      <c r="AE699" t="s">
        <v>74</v>
      </c>
      <c r="AF699" t="s">
        <v>74</v>
      </c>
      <c r="AG699">
        <v>4</v>
      </c>
      <c r="AH699">
        <v>3</v>
      </c>
      <c r="AI699">
        <v>4</v>
      </c>
      <c r="AJ699">
        <v>0</v>
      </c>
      <c r="AK699">
        <v>0</v>
      </c>
      <c r="AL699" t="s">
        <v>173</v>
      </c>
      <c r="AM699" t="s">
        <v>174</v>
      </c>
      <c r="AN699" t="s">
        <v>175</v>
      </c>
      <c r="AO699" t="s">
        <v>1045</v>
      </c>
      <c r="AP699" t="s">
        <v>74</v>
      </c>
      <c r="AQ699" t="s">
        <v>74</v>
      </c>
      <c r="AR699" t="s">
        <v>1046</v>
      </c>
      <c r="AS699" t="s">
        <v>74</v>
      </c>
      <c r="AT699" t="s">
        <v>74</v>
      </c>
      <c r="AU699">
        <v>1989</v>
      </c>
      <c r="AV699">
        <v>308</v>
      </c>
      <c r="AW699">
        <v>5</v>
      </c>
      <c r="AX699" t="s">
        <v>74</v>
      </c>
      <c r="AY699" t="s">
        <v>74</v>
      </c>
      <c r="AZ699" t="s">
        <v>74</v>
      </c>
      <c r="BA699" t="s">
        <v>74</v>
      </c>
      <c r="BB699">
        <v>1099</v>
      </c>
      <c r="BC699">
        <v>1103</v>
      </c>
      <c r="BD699" t="s">
        <v>74</v>
      </c>
      <c r="BE699" t="s">
        <v>74</v>
      </c>
      <c r="BF699" t="s">
        <v>74</v>
      </c>
      <c r="BG699" t="s">
        <v>74</v>
      </c>
      <c r="BH699" t="s">
        <v>74</v>
      </c>
      <c r="BI699">
        <v>5</v>
      </c>
      <c r="BJ699" t="s">
        <v>366</v>
      </c>
      <c r="BK699" t="s">
        <v>92</v>
      </c>
      <c r="BL699" t="s">
        <v>367</v>
      </c>
      <c r="BM699" t="s">
        <v>5748</v>
      </c>
      <c r="BN699" t="s">
        <v>74</v>
      </c>
      <c r="BO699" t="s">
        <v>74</v>
      </c>
      <c r="BP699" t="s">
        <v>74</v>
      </c>
      <c r="BQ699" t="s">
        <v>74</v>
      </c>
      <c r="BR699" t="s">
        <v>95</v>
      </c>
      <c r="BS699" t="s">
        <v>5749</v>
      </c>
      <c r="BT699" t="str">
        <f>HYPERLINK("https%3A%2F%2Fwww.webofscience.com%2Fwos%2Fwoscc%2Ffull-record%2FWOS:A1989AX23900018","View Full Record in Web of Science")</f>
        <v>View Full Record in Web of Science</v>
      </c>
    </row>
    <row r="700" spans="1:72" x14ac:dyDescent="0.15">
      <c r="A700" t="s">
        <v>72</v>
      </c>
      <c r="B700" t="s">
        <v>5750</v>
      </c>
      <c r="C700" t="s">
        <v>74</v>
      </c>
      <c r="D700" t="s">
        <v>74</v>
      </c>
      <c r="E700" t="s">
        <v>74</v>
      </c>
      <c r="F700" t="s">
        <v>5750</v>
      </c>
      <c r="G700" t="s">
        <v>74</v>
      </c>
      <c r="H700" t="s">
        <v>74</v>
      </c>
      <c r="I700" t="s">
        <v>5751</v>
      </c>
      <c r="J700" t="s">
        <v>1042</v>
      </c>
      <c r="K700" t="s">
        <v>74</v>
      </c>
      <c r="L700" t="s">
        <v>74</v>
      </c>
      <c r="M700" t="s">
        <v>171</v>
      </c>
      <c r="N700" t="s">
        <v>78</v>
      </c>
      <c r="O700" t="s">
        <v>74</v>
      </c>
      <c r="P700" t="s">
        <v>74</v>
      </c>
      <c r="Q700" t="s">
        <v>74</v>
      </c>
      <c r="R700" t="s">
        <v>74</v>
      </c>
      <c r="S700" t="s">
        <v>74</v>
      </c>
      <c r="T700" t="s">
        <v>74</v>
      </c>
      <c r="U700" t="s">
        <v>74</v>
      </c>
      <c r="V700" t="s">
        <v>74</v>
      </c>
      <c r="W700" t="s">
        <v>5731</v>
      </c>
      <c r="X700" t="s">
        <v>2157</v>
      </c>
      <c r="Y700" t="s">
        <v>5752</v>
      </c>
      <c r="Z700" t="s">
        <v>74</v>
      </c>
      <c r="AA700" t="s">
        <v>74</v>
      </c>
      <c r="AB700" t="s">
        <v>74</v>
      </c>
      <c r="AC700" t="s">
        <v>74</v>
      </c>
      <c r="AD700" t="s">
        <v>74</v>
      </c>
      <c r="AE700" t="s">
        <v>74</v>
      </c>
      <c r="AF700" t="s">
        <v>74</v>
      </c>
      <c r="AG700">
        <v>9</v>
      </c>
      <c r="AH700">
        <v>1</v>
      </c>
      <c r="AI700">
        <v>1</v>
      </c>
      <c r="AJ700">
        <v>0</v>
      </c>
      <c r="AK700">
        <v>0</v>
      </c>
      <c r="AL700" t="s">
        <v>173</v>
      </c>
      <c r="AM700" t="s">
        <v>174</v>
      </c>
      <c r="AN700" t="s">
        <v>175</v>
      </c>
      <c r="AO700" t="s">
        <v>1045</v>
      </c>
      <c r="AP700" t="s">
        <v>74</v>
      </c>
      <c r="AQ700" t="s">
        <v>74</v>
      </c>
      <c r="AR700" t="s">
        <v>1046</v>
      </c>
      <c r="AS700" t="s">
        <v>74</v>
      </c>
      <c r="AT700" t="s">
        <v>74</v>
      </c>
      <c r="AU700">
        <v>1989</v>
      </c>
      <c r="AV700">
        <v>306</v>
      </c>
      <c r="AW700">
        <v>1</v>
      </c>
      <c r="AX700" t="s">
        <v>74</v>
      </c>
      <c r="AY700" t="s">
        <v>74</v>
      </c>
      <c r="AZ700" t="s">
        <v>74</v>
      </c>
      <c r="BA700" t="s">
        <v>74</v>
      </c>
      <c r="BB700">
        <v>67</v>
      </c>
      <c r="BC700">
        <v>70</v>
      </c>
      <c r="BD700" t="s">
        <v>74</v>
      </c>
      <c r="BE700" t="s">
        <v>74</v>
      </c>
      <c r="BF700" t="s">
        <v>74</v>
      </c>
      <c r="BG700" t="s">
        <v>74</v>
      </c>
      <c r="BH700" t="s">
        <v>74</v>
      </c>
      <c r="BI700">
        <v>4</v>
      </c>
      <c r="BJ700" t="s">
        <v>366</v>
      </c>
      <c r="BK700" t="s">
        <v>92</v>
      </c>
      <c r="BL700" t="s">
        <v>367</v>
      </c>
      <c r="BM700" t="s">
        <v>5753</v>
      </c>
      <c r="BN700" t="s">
        <v>74</v>
      </c>
      <c r="BO700" t="s">
        <v>74</v>
      </c>
      <c r="BP700" t="s">
        <v>74</v>
      </c>
      <c r="BQ700" t="s">
        <v>74</v>
      </c>
      <c r="BR700" t="s">
        <v>95</v>
      </c>
      <c r="BS700" t="s">
        <v>5754</v>
      </c>
      <c r="BT700" t="str">
        <f>HYPERLINK("https%3A%2F%2Fwww.webofscience.com%2Fwos%2Fwoscc%2Ffull-record%2FWOS:A1989U689100015","View Full Record in Web of Science")</f>
        <v>View Full Record in Web of Science</v>
      </c>
    </row>
    <row r="701" spans="1:72" x14ac:dyDescent="0.15">
      <c r="A701" t="s">
        <v>72</v>
      </c>
      <c r="B701" t="s">
        <v>5755</v>
      </c>
      <c r="C701" t="s">
        <v>74</v>
      </c>
      <c r="D701" t="s">
        <v>74</v>
      </c>
      <c r="E701" t="s">
        <v>74</v>
      </c>
      <c r="F701" t="s">
        <v>5755</v>
      </c>
      <c r="G701" t="s">
        <v>74</v>
      </c>
      <c r="H701" t="s">
        <v>74</v>
      </c>
      <c r="I701" t="s">
        <v>5756</v>
      </c>
      <c r="J701" t="s">
        <v>5757</v>
      </c>
      <c r="K701" t="s">
        <v>74</v>
      </c>
      <c r="L701" t="s">
        <v>74</v>
      </c>
      <c r="M701" t="s">
        <v>77</v>
      </c>
      <c r="N701" t="s">
        <v>78</v>
      </c>
      <c r="O701" t="s">
        <v>74</v>
      </c>
      <c r="P701" t="s">
        <v>74</v>
      </c>
      <c r="Q701" t="s">
        <v>74</v>
      </c>
      <c r="R701" t="s">
        <v>74</v>
      </c>
      <c r="S701" t="s">
        <v>74</v>
      </c>
      <c r="T701" t="s">
        <v>74</v>
      </c>
      <c r="U701" t="s">
        <v>74</v>
      </c>
      <c r="V701" t="s">
        <v>74</v>
      </c>
      <c r="W701" t="s">
        <v>5758</v>
      </c>
      <c r="X701" t="s">
        <v>5759</v>
      </c>
      <c r="Y701" t="s">
        <v>5760</v>
      </c>
      <c r="Z701" t="s">
        <v>74</v>
      </c>
      <c r="AA701" t="s">
        <v>74</v>
      </c>
      <c r="AB701" t="s">
        <v>74</v>
      </c>
      <c r="AC701" t="s">
        <v>74</v>
      </c>
      <c r="AD701" t="s">
        <v>74</v>
      </c>
      <c r="AE701" t="s">
        <v>74</v>
      </c>
      <c r="AF701" t="s">
        <v>74</v>
      </c>
      <c r="AG701">
        <v>76</v>
      </c>
      <c r="AH701">
        <v>1</v>
      </c>
      <c r="AI701">
        <v>1</v>
      </c>
      <c r="AJ701">
        <v>0</v>
      </c>
      <c r="AK701">
        <v>0</v>
      </c>
      <c r="AL701" t="s">
        <v>5761</v>
      </c>
      <c r="AM701" t="s">
        <v>5762</v>
      </c>
      <c r="AN701" t="s">
        <v>5763</v>
      </c>
      <c r="AO701" t="s">
        <v>5764</v>
      </c>
      <c r="AP701" t="s">
        <v>74</v>
      </c>
      <c r="AQ701" t="s">
        <v>74</v>
      </c>
      <c r="AR701" t="s">
        <v>5765</v>
      </c>
      <c r="AS701" t="s">
        <v>5766</v>
      </c>
      <c r="AT701" t="s">
        <v>74</v>
      </c>
      <c r="AU701">
        <v>1989</v>
      </c>
      <c r="AV701">
        <v>16</v>
      </c>
      <c r="AW701">
        <v>1</v>
      </c>
      <c r="AX701" t="s">
        <v>74</v>
      </c>
      <c r="AY701" t="s">
        <v>74</v>
      </c>
      <c r="AZ701" t="s">
        <v>74</v>
      </c>
      <c r="BA701" t="s">
        <v>74</v>
      </c>
      <c r="BB701">
        <v>119</v>
      </c>
      <c r="BC701">
        <v>154</v>
      </c>
      <c r="BD701" t="s">
        <v>74</v>
      </c>
      <c r="BE701" t="s">
        <v>74</v>
      </c>
      <c r="BF701" t="s">
        <v>74</v>
      </c>
      <c r="BG701" t="s">
        <v>74</v>
      </c>
      <c r="BH701" t="s">
        <v>74</v>
      </c>
      <c r="BI701">
        <v>36</v>
      </c>
      <c r="BJ701" t="s">
        <v>5767</v>
      </c>
      <c r="BK701" t="s">
        <v>1462</v>
      </c>
      <c r="BL701" t="s">
        <v>5768</v>
      </c>
      <c r="BM701" t="s">
        <v>5769</v>
      </c>
      <c r="BN701" t="s">
        <v>74</v>
      </c>
      <c r="BO701" t="s">
        <v>74</v>
      </c>
      <c r="BP701" t="s">
        <v>74</v>
      </c>
      <c r="BQ701" t="s">
        <v>74</v>
      </c>
      <c r="BR701" t="s">
        <v>95</v>
      </c>
      <c r="BS701" t="s">
        <v>5770</v>
      </c>
      <c r="BT701" t="str">
        <f>HYPERLINK("https%3A%2F%2Fwww.webofscience.com%2Fwos%2Fwoscc%2Ffull-record%2FWOS:A1989U449400006","View Full Record in Web of Science")</f>
        <v>View Full Record in Web of Science</v>
      </c>
    </row>
    <row r="702" spans="1:72" x14ac:dyDescent="0.15">
      <c r="A702" t="s">
        <v>72</v>
      </c>
      <c r="B702" t="s">
        <v>3963</v>
      </c>
      <c r="C702" t="s">
        <v>74</v>
      </c>
      <c r="D702" t="s">
        <v>74</v>
      </c>
      <c r="E702" t="s">
        <v>74</v>
      </c>
      <c r="F702" t="s">
        <v>3963</v>
      </c>
      <c r="G702" t="s">
        <v>74</v>
      </c>
      <c r="H702" t="s">
        <v>74</v>
      </c>
      <c r="I702" t="s">
        <v>5771</v>
      </c>
      <c r="J702" t="s">
        <v>5757</v>
      </c>
      <c r="K702" t="s">
        <v>74</v>
      </c>
      <c r="L702" t="s">
        <v>74</v>
      </c>
      <c r="M702" t="s">
        <v>77</v>
      </c>
      <c r="N702" t="s">
        <v>78</v>
      </c>
      <c r="O702" t="s">
        <v>74</v>
      </c>
      <c r="P702" t="s">
        <v>74</v>
      </c>
      <c r="Q702" t="s">
        <v>74</v>
      </c>
      <c r="R702" t="s">
        <v>74</v>
      </c>
      <c r="S702" t="s">
        <v>74</v>
      </c>
      <c r="T702" t="s">
        <v>74</v>
      </c>
      <c r="U702" t="s">
        <v>74</v>
      </c>
      <c r="V702" t="s">
        <v>74</v>
      </c>
      <c r="W702" t="s">
        <v>5772</v>
      </c>
      <c r="X702" t="s">
        <v>5722</v>
      </c>
      <c r="Y702" t="s">
        <v>5773</v>
      </c>
      <c r="Z702" t="s">
        <v>74</v>
      </c>
      <c r="AA702" t="s">
        <v>74</v>
      </c>
      <c r="AB702" t="s">
        <v>74</v>
      </c>
      <c r="AC702" t="s">
        <v>74</v>
      </c>
      <c r="AD702" t="s">
        <v>74</v>
      </c>
      <c r="AE702" t="s">
        <v>74</v>
      </c>
      <c r="AF702" t="s">
        <v>74</v>
      </c>
      <c r="AG702">
        <v>28</v>
      </c>
      <c r="AH702">
        <v>5</v>
      </c>
      <c r="AI702">
        <v>6</v>
      </c>
      <c r="AJ702">
        <v>0</v>
      </c>
      <c r="AK702">
        <v>0</v>
      </c>
      <c r="AL702" t="s">
        <v>5761</v>
      </c>
      <c r="AM702" t="s">
        <v>5762</v>
      </c>
      <c r="AN702" t="s">
        <v>5763</v>
      </c>
      <c r="AO702" t="s">
        <v>5764</v>
      </c>
      <c r="AP702" t="s">
        <v>74</v>
      </c>
      <c r="AQ702" t="s">
        <v>74</v>
      </c>
      <c r="AR702" t="s">
        <v>5765</v>
      </c>
      <c r="AS702" t="s">
        <v>5766</v>
      </c>
      <c r="AT702" t="s">
        <v>74</v>
      </c>
      <c r="AU702">
        <v>1989</v>
      </c>
      <c r="AV702">
        <v>16</v>
      </c>
      <c r="AW702">
        <v>1</v>
      </c>
      <c r="AX702" t="s">
        <v>74</v>
      </c>
      <c r="AY702" t="s">
        <v>74</v>
      </c>
      <c r="AZ702" t="s">
        <v>74</v>
      </c>
      <c r="BA702" t="s">
        <v>74</v>
      </c>
      <c r="BB702">
        <v>155</v>
      </c>
      <c r="BC702">
        <v>169</v>
      </c>
      <c r="BD702" t="s">
        <v>74</v>
      </c>
      <c r="BE702" t="s">
        <v>74</v>
      </c>
      <c r="BF702" t="s">
        <v>74</v>
      </c>
      <c r="BG702" t="s">
        <v>74</v>
      </c>
      <c r="BH702" t="s">
        <v>74</v>
      </c>
      <c r="BI702">
        <v>15</v>
      </c>
      <c r="BJ702" t="s">
        <v>5767</v>
      </c>
      <c r="BK702" t="s">
        <v>1462</v>
      </c>
      <c r="BL702" t="s">
        <v>5768</v>
      </c>
      <c r="BM702" t="s">
        <v>5769</v>
      </c>
      <c r="BN702" t="s">
        <v>74</v>
      </c>
      <c r="BO702" t="s">
        <v>74</v>
      </c>
      <c r="BP702" t="s">
        <v>74</v>
      </c>
      <c r="BQ702" t="s">
        <v>74</v>
      </c>
      <c r="BR702" t="s">
        <v>95</v>
      </c>
      <c r="BS702" t="s">
        <v>5774</v>
      </c>
      <c r="BT702" t="str">
        <f>HYPERLINK("https%3A%2F%2Fwww.webofscience.com%2Fwos%2Fwoscc%2Ffull-record%2FWOS:A1989U449400007","View Full Record in Web of Science")</f>
        <v>View Full Record in Web of Science</v>
      </c>
    </row>
    <row r="703" spans="1:72" x14ac:dyDescent="0.15">
      <c r="A703" t="s">
        <v>569</v>
      </c>
      <c r="B703" t="s">
        <v>4098</v>
      </c>
      <c r="C703" t="s">
        <v>74</v>
      </c>
      <c r="D703" t="s">
        <v>5775</v>
      </c>
      <c r="E703" t="s">
        <v>74</v>
      </c>
      <c r="F703" t="s">
        <v>4098</v>
      </c>
      <c r="G703" t="s">
        <v>74</v>
      </c>
      <c r="H703" t="s">
        <v>74</v>
      </c>
      <c r="I703" t="s">
        <v>5776</v>
      </c>
      <c r="J703" t="s">
        <v>5777</v>
      </c>
      <c r="K703" t="s">
        <v>5778</v>
      </c>
      <c r="L703" t="s">
        <v>74</v>
      </c>
      <c r="M703" t="s">
        <v>77</v>
      </c>
      <c r="N703" t="s">
        <v>575</v>
      </c>
      <c r="O703" t="s">
        <v>5779</v>
      </c>
      <c r="P703" t="s">
        <v>5780</v>
      </c>
      <c r="Q703" t="s">
        <v>5781</v>
      </c>
      <c r="R703" t="s">
        <v>74</v>
      </c>
      <c r="S703" t="s">
        <v>74</v>
      </c>
      <c r="T703" t="s">
        <v>74</v>
      </c>
      <c r="U703" t="s">
        <v>74</v>
      </c>
      <c r="V703" t="s">
        <v>74</v>
      </c>
      <c r="W703" t="s">
        <v>74</v>
      </c>
      <c r="X703" t="s">
        <v>74</v>
      </c>
      <c r="Y703" t="s">
        <v>5782</v>
      </c>
      <c r="Z703" t="s">
        <v>74</v>
      </c>
      <c r="AA703" t="s">
        <v>74</v>
      </c>
      <c r="AB703" t="s">
        <v>74</v>
      </c>
      <c r="AC703" t="s">
        <v>74</v>
      </c>
      <c r="AD703" t="s">
        <v>74</v>
      </c>
      <c r="AE703" t="s">
        <v>74</v>
      </c>
      <c r="AF703" t="s">
        <v>74</v>
      </c>
      <c r="AG703">
        <v>0</v>
      </c>
      <c r="AH703">
        <v>18</v>
      </c>
      <c r="AI703">
        <v>21</v>
      </c>
      <c r="AJ703">
        <v>0</v>
      </c>
      <c r="AK703">
        <v>0</v>
      </c>
      <c r="AL703" t="s">
        <v>5783</v>
      </c>
      <c r="AM703" t="s">
        <v>5784</v>
      </c>
      <c r="AN703" t="s">
        <v>5784</v>
      </c>
      <c r="AO703" t="s">
        <v>74</v>
      </c>
      <c r="AP703" t="s">
        <v>74</v>
      </c>
      <c r="AQ703" t="s">
        <v>5785</v>
      </c>
      <c r="AR703" t="s">
        <v>5786</v>
      </c>
      <c r="AS703" t="s">
        <v>74</v>
      </c>
      <c r="AT703" t="s">
        <v>74</v>
      </c>
      <c r="AU703">
        <v>1989</v>
      </c>
      <c r="AV703">
        <v>8</v>
      </c>
      <c r="AW703" t="s">
        <v>74</v>
      </c>
      <c r="AX703" t="s">
        <v>74</v>
      </c>
      <c r="AY703" t="s">
        <v>74</v>
      </c>
      <c r="AZ703" t="s">
        <v>74</v>
      </c>
      <c r="BA703" t="s">
        <v>74</v>
      </c>
      <c r="BB703">
        <v>207</v>
      </c>
      <c r="BC703">
        <v>223</v>
      </c>
      <c r="BD703" t="s">
        <v>74</v>
      </c>
      <c r="BE703" t="s">
        <v>74</v>
      </c>
      <c r="BF703" t="s">
        <v>74</v>
      </c>
      <c r="BG703" t="s">
        <v>74</v>
      </c>
      <c r="BH703" t="s">
        <v>74</v>
      </c>
      <c r="BI703">
        <v>17</v>
      </c>
      <c r="BJ703" t="s">
        <v>5787</v>
      </c>
      <c r="BK703" t="s">
        <v>583</v>
      </c>
      <c r="BL703" t="s">
        <v>5788</v>
      </c>
      <c r="BM703" t="s">
        <v>5789</v>
      </c>
      <c r="BN703" t="s">
        <v>74</v>
      </c>
      <c r="BO703" t="s">
        <v>74</v>
      </c>
      <c r="BP703" t="s">
        <v>74</v>
      </c>
      <c r="BQ703" t="s">
        <v>74</v>
      </c>
      <c r="BR703" t="s">
        <v>95</v>
      </c>
      <c r="BS703" t="s">
        <v>5790</v>
      </c>
      <c r="BT703" t="str">
        <f>HYPERLINK("https%3A%2F%2Fwww.webofscience.com%2Fwos%2Fwoscc%2Ffull-record%2FWOS:A1989BP77W00013","View Full Record in Web of Science")</f>
        <v>View Full Record in Web of Science</v>
      </c>
    </row>
    <row r="704" spans="1:72" x14ac:dyDescent="0.15">
      <c r="A704" t="s">
        <v>569</v>
      </c>
      <c r="B704" t="s">
        <v>5791</v>
      </c>
      <c r="C704" t="s">
        <v>74</v>
      </c>
      <c r="D704" t="s">
        <v>5775</v>
      </c>
      <c r="E704" t="s">
        <v>74</v>
      </c>
      <c r="F704" t="s">
        <v>5791</v>
      </c>
      <c r="G704" t="s">
        <v>74</v>
      </c>
      <c r="H704" t="s">
        <v>74</v>
      </c>
      <c r="I704" t="s">
        <v>5792</v>
      </c>
      <c r="J704" t="s">
        <v>5777</v>
      </c>
      <c r="K704" t="s">
        <v>5778</v>
      </c>
      <c r="L704" t="s">
        <v>74</v>
      </c>
      <c r="M704" t="s">
        <v>77</v>
      </c>
      <c r="N704" t="s">
        <v>575</v>
      </c>
      <c r="O704" t="s">
        <v>5779</v>
      </c>
      <c r="P704" t="s">
        <v>5780</v>
      </c>
      <c r="Q704" t="s">
        <v>5781</v>
      </c>
      <c r="R704" t="s">
        <v>74</v>
      </c>
      <c r="S704" t="s">
        <v>74</v>
      </c>
      <c r="T704" t="s">
        <v>74</v>
      </c>
      <c r="U704" t="s">
        <v>74</v>
      </c>
      <c r="V704" t="s">
        <v>74</v>
      </c>
      <c r="W704" t="s">
        <v>74</v>
      </c>
      <c r="X704" t="s">
        <v>74</v>
      </c>
      <c r="Y704" t="s">
        <v>5793</v>
      </c>
      <c r="Z704" t="s">
        <v>74</v>
      </c>
      <c r="AA704" t="s">
        <v>5794</v>
      </c>
      <c r="AB704" t="s">
        <v>74</v>
      </c>
      <c r="AC704" t="s">
        <v>74</v>
      </c>
      <c r="AD704" t="s">
        <v>74</v>
      </c>
      <c r="AE704" t="s">
        <v>74</v>
      </c>
      <c r="AF704" t="s">
        <v>74</v>
      </c>
      <c r="AG704">
        <v>0</v>
      </c>
      <c r="AH704">
        <v>9</v>
      </c>
      <c r="AI704">
        <v>9</v>
      </c>
      <c r="AJ704">
        <v>0</v>
      </c>
      <c r="AK704">
        <v>2</v>
      </c>
      <c r="AL704" t="s">
        <v>5783</v>
      </c>
      <c r="AM704" t="s">
        <v>5784</v>
      </c>
      <c r="AN704" t="s">
        <v>5784</v>
      </c>
      <c r="AO704" t="s">
        <v>74</v>
      </c>
      <c r="AP704" t="s">
        <v>74</v>
      </c>
      <c r="AQ704" t="s">
        <v>5785</v>
      </c>
      <c r="AR704" t="s">
        <v>5786</v>
      </c>
      <c r="AS704" t="s">
        <v>74</v>
      </c>
      <c r="AT704" t="s">
        <v>74</v>
      </c>
      <c r="AU704">
        <v>1989</v>
      </c>
      <c r="AV704">
        <v>8</v>
      </c>
      <c r="AW704" t="s">
        <v>74</v>
      </c>
      <c r="AX704" t="s">
        <v>74</v>
      </c>
      <c r="AY704" t="s">
        <v>74</v>
      </c>
      <c r="AZ704" t="s">
        <v>74</v>
      </c>
      <c r="BA704" t="s">
        <v>74</v>
      </c>
      <c r="BB704">
        <v>343</v>
      </c>
      <c r="BC704">
        <v>361</v>
      </c>
      <c r="BD704" t="s">
        <v>74</v>
      </c>
      <c r="BE704" t="s">
        <v>74</v>
      </c>
      <c r="BF704" t="s">
        <v>74</v>
      </c>
      <c r="BG704" t="s">
        <v>74</v>
      </c>
      <c r="BH704" t="s">
        <v>74</v>
      </c>
      <c r="BI704">
        <v>19</v>
      </c>
      <c r="BJ704" t="s">
        <v>5787</v>
      </c>
      <c r="BK704" t="s">
        <v>583</v>
      </c>
      <c r="BL704" t="s">
        <v>5788</v>
      </c>
      <c r="BM704" t="s">
        <v>5789</v>
      </c>
      <c r="BN704" t="s">
        <v>74</v>
      </c>
      <c r="BO704" t="s">
        <v>74</v>
      </c>
      <c r="BP704" t="s">
        <v>74</v>
      </c>
      <c r="BQ704" t="s">
        <v>74</v>
      </c>
      <c r="BR704" t="s">
        <v>95</v>
      </c>
      <c r="BS704" t="s">
        <v>5795</v>
      </c>
      <c r="BT704" t="str">
        <f>HYPERLINK("https%3A%2F%2Fwww.webofscience.com%2Fwos%2Fwoscc%2Ffull-record%2FWOS:A1989BP77W00019","View Full Record in Web of Science")</f>
        <v>View Full Record in Web of Science</v>
      </c>
    </row>
    <row r="705" spans="1:72" x14ac:dyDescent="0.15">
      <c r="A705" t="s">
        <v>72</v>
      </c>
      <c r="B705" t="s">
        <v>5796</v>
      </c>
      <c r="C705" t="s">
        <v>74</v>
      </c>
      <c r="D705" t="s">
        <v>74</v>
      </c>
      <c r="E705" t="s">
        <v>74</v>
      </c>
      <c r="F705" t="s">
        <v>5796</v>
      </c>
      <c r="G705" t="s">
        <v>74</v>
      </c>
      <c r="H705" t="s">
        <v>74</v>
      </c>
      <c r="I705" t="s">
        <v>5797</v>
      </c>
      <c r="J705" t="s">
        <v>5798</v>
      </c>
      <c r="K705" t="s">
        <v>74</v>
      </c>
      <c r="L705" t="s">
        <v>74</v>
      </c>
      <c r="M705" t="s">
        <v>77</v>
      </c>
      <c r="N705" t="s">
        <v>78</v>
      </c>
      <c r="O705" t="s">
        <v>74</v>
      </c>
      <c r="P705" t="s">
        <v>74</v>
      </c>
      <c r="Q705" t="s">
        <v>74</v>
      </c>
      <c r="R705" t="s">
        <v>74</v>
      </c>
      <c r="S705" t="s">
        <v>74</v>
      </c>
      <c r="T705" t="s">
        <v>74</v>
      </c>
      <c r="U705" t="s">
        <v>74</v>
      </c>
      <c r="V705" t="s">
        <v>74</v>
      </c>
      <c r="W705" t="s">
        <v>74</v>
      </c>
      <c r="X705" t="s">
        <v>74</v>
      </c>
      <c r="Y705" t="s">
        <v>5799</v>
      </c>
      <c r="Z705" t="s">
        <v>74</v>
      </c>
      <c r="AA705" t="s">
        <v>74</v>
      </c>
      <c r="AB705" t="s">
        <v>74</v>
      </c>
      <c r="AC705" t="s">
        <v>74</v>
      </c>
      <c r="AD705" t="s">
        <v>74</v>
      </c>
      <c r="AE705" t="s">
        <v>74</v>
      </c>
      <c r="AF705" t="s">
        <v>74</v>
      </c>
      <c r="AG705">
        <v>21</v>
      </c>
      <c r="AH705">
        <v>23</v>
      </c>
      <c r="AI705">
        <v>27</v>
      </c>
      <c r="AJ705">
        <v>0</v>
      </c>
      <c r="AK705">
        <v>6</v>
      </c>
      <c r="AL705" t="s">
        <v>267</v>
      </c>
      <c r="AM705" t="s">
        <v>268</v>
      </c>
      <c r="AN705" t="s">
        <v>269</v>
      </c>
      <c r="AO705" t="s">
        <v>5800</v>
      </c>
      <c r="AP705" t="s">
        <v>74</v>
      </c>
      <c r="AQ705" t="s">
        <v>74</v>
      </c>
      <c r="AR705" t="s">
        <v>5801</v>
      </c>
      <c r="AS705" t="s">
        <v>5802</v>
      </c>
      <c r="AT705" t="s">
        <v>945</v>
      </c>
      <c r="AU705">
        <v>1989</v>
      </c>
      <c r="AV705">
        <v>62</v>
      </c>
      <c r="AW705">
        <v>1</v>
      </c>
      <c r="AX705" t="s">
        <v>74</v>
      </c>
      <c r="AY705" t="s">
        <v>74</v>
      </c>
      <c r="AZ705" t="s">
        <v>74</v>
      </c>
      <c r="BA705" t="s">
        <v>74</v>
      </c>
      <c r="BB705">
        <v>1</v>
      </c>
      <c r="BC705">
        <v>6</v>
      </c>
      <c r="BD705" t="s">
        <v>74</v>
      </c>
      <c r="BE705" t="s">
        <v>74</v>
      </c>
      <c r="BF705" t="s">
        <v>74</v>
      </c>
      <c r="BG705" t="s">
        <v>74</v>
      </c>
      <c r="BH705" t="s">
        <v>74</v>
      </c>
      <c r="BI705">
        <v>6</v>
      </c>
      <c r="BJ705" t="s">
        <v>1105</v>
      </c>
      <c r="BK705" t="s">
        <v>92</v>
      </c>
      <c r="BL705" t="s">
        <v>1105</v>
      </c>
      <c r="BM705" t="s">
        <v>5803</v>
      </c>
      <c r="BN705" t="s">
        <v>74</v>
      </c>
      <c r="BO705" t="s">
        <v>74</v>
      </c>
      <c r="BP705" t="s">
        <v>74</v>
      </c>
      <c r="BQ705" t="s">
        <v>74</v>
      </c>
      <c r="BR705" t="s">
        <v>95</v>
      </c>
      <c r="BS705" t="s">
        <v>5804</v>
      </c>
      <c r="BT705" t="str">
        <f>HYPERLINK("https%3A%2F%2Fwww.webofscience.com%2Fwos%2Fwoscc%2Ffull-record%2FWOS:A1989R817900001","View Full Record in Web of Science")</f>
        <v>View Full Record in Web of Science</v>
      </c>
    </row>
    <row r="706" spans="1:72" x14ac:dyDescent="0.15">
      <c r="A706" t="s">
        <v>72</v>
      </c>
      <c r="B706" t="s">
        <v>5805</v>
      </c>
      <c r="C706" t="s">
        <v>74</v>
      </c>
      <c r="D706" t="s">
        <v>74</v>
      </c>
      <c r="E706" t="s">
        <v>74</v>
      </c>
      <c r="F706" t="s">
        <v>5805</v>
      </c>
      <c r="G706" t="s">
        <v>74</v>
      </c>
      <c r="H706" t="s">
        <v>74</v>
      </c>
      <c r="I706" t="s">
        <v>5806</v>
      </c>
      <c r="J706" t="s">
        <v>5807</v>
      </c>
      <c r="K706" t="s">
        <v>74</v>
      </c>
      <c r="L706" t="s">
        <v>74</v>
      </c>
      <c r="M706" t="s">
        <v>77</v>
      </c>
      <c r="N706" t="s">
        <v>52</v>
      </c>
      <c r="O706" t="s">
        <v>74</v>
      </c>
      <c r="P706" t="s">
        <v>74</v>
      </c>
      <c r="Q706" t="s">
        <v>74</v>
      </c>
      <c r="R706" t="s">
        <v>74</v>
      </c>
      <c r="S706" t="s">
        <v>74</v>
      </c>
      <c r="T706" t="s">
        <v>74</v>
      </c>
      <c r="U706" t="s">
        <v>74</v>
      </c>
      <c r="V706" t="s">
        <v>74</v>
      </c>
      <c r="W706" t="s">
        <v>5808</v>
      </c>
      <c r="X706" t="s">
        <v>5809</v>
      </c>
      <c r="Y706" t="s">
        <v>74</v>
      </c>
      <c r="Z706" t="s">
        <v>74</v>
      </c>
      <c r="AA706" t="s">
        <v>891</v>
      </c>
      <c r="AB706" t="s">
        <v>74</v>
      </c>
      <c r="AC706" t="s">
        <v>74</v>
      </c>
      <c r="AD706" t="s">
        <v>74</v>
      </c>
      <c r="AE706" t="s">
        <v>74</v>
      </c>
      <c r="AF706" t="s">
        <v>74</v>
      </c>
      <c r="AG706">
        <v>0</v>
      </c>
      <c r="AH706">
        <v>0</v>
      </c>
      <c r="AI706">
        <v>0</v>
      </c>
      <c r="AJ706">
        <v>0</v>
      </c>
      <c r="AK706">
        <v>0</v>
      </c>
      <c r="AL706" t="s">
        <v>523</v>
      </c>
      <c r="AM706" t="s">
        <v>460</v>
      </c>
      <c r="AN706" t="s">
        <v>524</v>
      </c>
      <c r="AO706" t="s">
        <v>5810</v>
      </c>
      <c r="AP706" t="s">
        <v>74</v>
      </c>
      <c r="AQ706" t="s">
        <v>74</v>
      </c>
      <c r="AR706" t="s">
        <v>5811</v>
      </c>
      <c r="AS706" t="s">
        <v>74</v>
      </c>
      <c r="AT706" t="s">
        <v>74</v>
      </c>
      <c r="AU706">
        <v>1989</v>
      </c>
      <c r="AV706">
        <v>334</v>
      </c>
      <c r="AW706">
        <v>7</v>
      </c>
      <c r="AX706" t="s">
        <v>74</v>
      </c>
      <c r="AY706" t="s">
        <v>74</v>
      </c>
      <c r="AZ706" t="s">
        <v>74</v>
      </c>
      <c r="BA706" t="s">
        <v>74</v>
      </c>
      <c r="BB706">
        <v>644</v>
      </c>
      <c r="BC706">
        <v>645</v>
      </c>
      <c r="BD706" t="s">
        <v>74</v>
      </c>
      <c r="BE706" t="s">
        <v>74</v>
      </c>
      <c r="BF706" t="s">
        <v>74</v>
      </c>
      <c r="BG706" t="s">
        <v>74</v>
      </c>
      <c r="BH706" t="s">
        <v>74</v>
      </c>
      <c r="BI706">
        <v>2</v>
      </c>
      <c r="BJ706" t="s">
        <v>3765</v>
      </c>
      <c r="BK706" t="s">
        <v>92</v>
      </c>
      <c r="BL706" t="s">
        <v>452</v>
      </c>
      <c r="BM706" t="s">
        <v>5812</v>
      </c>
      <c r="BN706" t="s">
        <v>74</v>
      </c>
      <c r="BO706" t="s">
        <v>74</v>
      </c>
      <c r="BP706" t="s">
        <v>74</v>
      </c>
      <c r="BQ706" t="s">
        <v>74</v>
      </c>
      <c r="BR706" t="s">
        <v>95</v>
      </c>
      <c r="BS706" t="s">
        <v>5813</v>
      </c>
      <c r="BT706" t="str">
        <f>HYPERLINK("https%3A%2F%2Fwww.webofscience.com%2Fwos%2Fwoscc%2Ffull-record%2FWOS:A1989AM84100138","View Full Record in Web of Science")</f>
        <v>View Full Record in Web of Science</v>
      </c>
    </row>
    <row r="707" spans="1:72" x14ac:dyDescent="0.15">
      <c r="A707" t="s">
        <v>72</v>
      </c>
      <c r="B707" t="s">
        <v>5814</v>
      </c>
      <c r="C707" t="s">
        <v>74</v>
      </c>
      <c r="D707" t="s">
        <v>74</v>
      </c>
      <c r="E707" t="s">
        <v>74</v>
      </c>
      <c r="F707" t="s">
        <v>5814</v>
      </c>
      <c r="G707" t="s">
        <v>74</v>
      </c>
      <c r="H707" t="s">
        <v>74</v>
      </c>
      <c r="I707" t="s">
        <v>5815</v>
      </c>
      <c r="J707" t="s">
        <v>5816</v>
      </c>
      <c r="K707" t="s">
        <v>74</v>
      </c>
      <c r="L707" t="s">
        <v>74</v>
      </c>
      <c r="M707" t="s">
        <v>77</v>
      </c>
      <c r="N707" t="s">
        <v>78</v>
      </c>
      <c r="O707" t="s">
        <v>74</v>
      </c>
      <c r="P707" t="s">
        <v>74</v>
      </c>
      <c r="Q707" t="s">
        <v>74</v>
      </c>
      <c r="R707" t="s">
        <v>74</v>
      </c>
      <c r="S707" t="s">
        <v>74</v>
      </c>
      <c r="T707" t="s">
        <v>74</v>
      </c>
      <c r="U707" t="s">
        <v>74</v>
      </c>
      <c r="V707" t="s">
        <v>74</v>
      </c>
      <c r="W707" t="s">
        <v>5817</v>
      </c>
      <c r="X707" t="s">
        <v>5818</v>
      </c>
      <c r="Y707" t="s">
        <v>74</v>
      </c>
      <c r="Z707" t="s">
        <v>74</v>
      </c>
      <c r="AA707" t="s">
        <v>74</v>
      </c>
      <c r="AB707" t="s">
        <v>74</v>
      </c>
      <c r="AC707" t="s">
        <v>74</v>
      </c>
      <c r="AD707" t="s">
        <v>74</v>
      </c>
      <c r="AE707" t="s">
        <v>74</v>
      </c>
      <c r="AF707" t="s">
        <v>74</v>
      </c>
      <c r="AG707">
        <v>31</v>
      </c>
      <c r="AH707">
        <v>11</v>
      </c>
      <c r="AI707">
        <v>12</v>
      </c>
      <c r="AJ707">
        <v>0</v>
      </c>
      <c r="AK707">
        <v>12</v>
      </c>
      <c r="AL707" t="s">
        <v>5819</v>
      </c>
      <c r="AM707" t="s">
        <v>5035</v>
      </c>
      <c r="AN707" t="s">
        <v>5820</v>
      </c>
      <c r="AO707" t="s">
        <v>5821</v>
      </c>
      <c r="AP707" t="s">
        <v>5822</v>
      </c>
      <c r="AQ707" t="s">
        <v>74</v>
      </c>
      <c r="AR707" t="s">
        <v>5823</v>
      </c>
      <c r="AS707" t="s">
        <v>5824</v>
      </c>
      <c r="AT707" t="s">
        <v>945</v>
      </c>
      <c r="AU707">
        <v>1989</v>
      </c>
      <c r="AV707">
        <v>73</v>
      </c>
      <c r="AW707">
        <v>1</v>
      </c>
      <c r="AX707" t="s">
        <v>74</v>
      </c>
      <c r="AY707" t="s">
        <v>74</v>
      </c>
      <c r="AZ707" t="s">
        <v>74</v>
      </c>
      <c r="BA707" t="s">
        <v>74</v>
      </c>
      <c r="BB707">
        <v>108</v>
      </c>
      <c r="BC707">
        <v>117</v>
      </c>
      <c r="BD707" t="s">
        <v>74</v>
      </c>
      <c r="BE707" t="s">
        <v>5825</v>
      </c>
      <c r="BF707" t="str">
        <f>HYPERLINK("http://dx.doi.org/10.1016/0016-6480(89)90061-0","http://dx.doi.org/10.1016/0016-6480(89)90061-0")</f>
        <v>http://dx.doi.org/10.1016/0016-6480(89)90061-0</v>
      </c>
      <c r="BG707" t="s">
        <v>74</v>
      </c>
      <c r="BH707" t="s">
        <v>74</v>
      </c>
      <c r="BI707">
        <v>10</v>
      </c>
      <c r="BJ707" t="s">
        <v>5826</v>
      </c>
      <c r="BK707" t="s">
        <v>92</v>
      </c>
      <c r="BL707" t="s">
        <v>5826</v>
      </c>
      <c r="BM707" t="s">
        <v>5827</v>
      </c>
      <c r="BN707">
        <v>2920894</v>
      </c>
      <c r="BO707" t="s">
        <v>74</v>
      </c>
      <c r="BP707" t="s">
        <v>74</v>
      </c>
      <c r="BQ707" t="s">
        <v>74</v>
      </c>
      <c r="BR707" t="s">
        <v>95</v>
      </c>
      <c r="BS707" t="s">
        <v>5828</v>
      </c>
      <c r="BT707" t="str">
        <f>HYPERLINK("https%3A%2F%2Fwww.webofscience.com%2Fwos%2Fwoscc%2Ffull-record%2FWOS:A1989R661100013","View Full Record in Web of Science")</f>
        <v>View Full Record in Web of Science</v>
      </c>
    </row>
    <row r="708" spans="1:72" x14ac:dyDescent="0.15">
      <c r="A708" t="s">
        <v>72</v>
      </c>
      <c r="B708" t="s">
        <v>5829</v>
      </c>
      <c r="C708" t="s">
        <v>74</v>
      </c>
      <c r="D708" t="s">
        <v>74</v>
      </c>
      <c r="E708" t="s">
        <v>74</v>
      </c>
      <c r="F708" t="s">
        <v>5829</v>
      </c>
      <c r="G708" t="s">
        <v>74</v>
      </c>
      <c r="H708" t="s">
        <v>74</v>
      </c>
      <c r="I708" t="s">
        <v>5830</v>
      </c>
      <c r="J708" t="s">
        <v>1203</v>
      </c>
      <c r="K708" t="s">
        <v>74</v>
      </c>
      <c r="L708" t="s">
        <v>74</v>
      </c>
      <c r="M708" t="s">
        <v>77</v>
      </c>
      <c r="N708" t="s">
        <v>78</v>
      </c>
      <c r="O708" t="s">
        <v>74</v>
      </c>
      <c r="P708" t="s">
        <v>74</v>
      </c>
      <c r="Q708" t="s">
        <v>74</v>
      </c>
      <c r="R708" t="s">
        <v>74</v>
      </c>
      <c r="S708" t="s">
        <v>74</v>
      </c>
      <c r="T708" t="s">
        <v>74</v>
      </c>
      <c r="U708" t="s">
        <v>74</v>
      </c>
      <c r="V708" t="s">
        <v>74</v>
      </c>
      <c r="W708" t="s">
        <v>5831</v>
      </c>
      <c r="X708" t="s">
        <v>2683</v>
      </c>
      <c r="Y708" t="s">
        <v>5832</v>
      </c>
      <c r="Z708" t="s">
        <v>74</v>
      </c>
      <c r="AA708" t="s">
        <v>74</v>
      </c>
      <c r="AB708" t="s">
        <v>5833</v>
      </c>
      <c r="AC708" t="s">
        <v>74</v>
      </c>
      <c r="AD708" t="s">
        <v>74</v>
      </c>
      <c r="AE708" t="s">
        <v>74</v>
      </c>
      <c r="AF708" t="s">
        <v>74</v>
      </c>
      <c r="AG708">
        <v>27</v>
      </c>
      <c r="AH708">
        <v>51</v>
      </c>
      <c r="AI708">
        <v>53</v>
      </c>
      <c r="AJ708">
        <v>0</v>
      </c>
      <c r="AK708">
        <v>7</v>
      </c>
      <c r="AL708" t="s">
        <v>1209</v>
      </c>
      <c r="AM708" t="s">
        <v>1210</v>
      </c>
      <c r="AN708" t="s">
        <v>1211</v>
      </c>
      <c r="AO708" t="s">
        <v>1212</v>
      </c>
      <c r="AP708" t="s">
        <v>1213</v>
      </c>
      <c r="AQ708" t="s">
        <v>74</v>
      </c>
      <c r="AR708" t="s">
        <v>1214</v>
      </c>
      <c r="AS708" t="s">
        <v>1215</v>
      </c>
      <c r="AT708" t="s">
        <v>74</v>
      </c>
      <c r="AU708">
        <v>1989</v>
      </c>
      <c r="AV708">
        <v>23</v>
      </c>
      <c r="AW708">
        <v>4</v>
      </c>
      <c r="AX708" t="s">
        <v>74</v>
      </c>
      <c r="AY708" t="s">
        <v>74</v>
      </c>
      <c r="AZ708" t="s">
        <v>74</v>
      </c>
      <c r="BA708" t="s">
        <v>74</v>
      </c>
      <c r="BB708">
        <v>181</v>
      </c>
      <c r="BC708">
        <v>193</v>
      </c>
      <c r="BD708" t="s">
        <v>74</v>
      </c>
      <c r="BE708" t="s">
        <v>5834</v>
      </c>
      <c r="BF708" t="str">
        <f>HYPERLINK("http://dx.doi.org/10.2343/geochemj.23.181","http://dx.doi.org/10.2343/geochemj.23.181")</f>
        <v>http://dx.doi.org/10.2343/geochemj.23.181</v>
      </c>
      <c r="BG708" t="s">
        <v>74</v>
      </c>
      <c r="BH708" t="s">
        <v>74</v>
      </c>
      <c r="BI708">
        <v>13</v>
      </c>
      <c r="BJ708" t="s">
        <v>288</v>
      </c>
      <c r="BK708" t="s">
        <v>92</v>
      </c>
      <c r="BL708" t="s">
        <v>288</v>
      </c>
      <c r="BM708" t="s">
        <v>5835</v>
      </c>
      <c r="BN708" t="s">
        <v>74</v>
      </c>
      <c r="BO708" t="s">
        <v>1218</v>
      </c>
      <c r="BP708" t="s">
        <v>74</v>
      </c>
      <c r="BQ708" t="s">
        <v>74</v>
      </c>
      <c r="BR708" t="s">
        <v>95</v>
      </c>
      <c r="BS708" t="s">
        <v>5836</v>
      </c>
      <c r="BT708" t="str">
        <f>HYPERLINK("https%3A%2F%2Fwww.webofscience.com%2Fwos%2Fwoscc%2Ffull-record%2FWOS:A1989DC37600004","View Full Record in Web of Science")</f>
        <v>View Full Record in Web of Science</v>
      </c>
    </row>
    <row r="709" spans="1:72" x14ac:dyDescent="0.15">
      <c r="A709" t="s">
        <v>72</v>
      </c>
      <c r="B709" t="s">
        <v>5837</v>
      </c>
      <c r="C709" t="s">
        <v>74</v>
      </c>
      <c r="D709" t="s">
        <v>74</v>
      </c>
      <c r="E709" t="s">
        <v>74</v>
      </c>
      <c r="F709" t="s">
        <v>5837</v>
      </c>
      <c r="G709" t="s">
        <v>74</v>
      </c>
      <c r="H709" t="s">
        <v>74</v>
      </c>
      <c r="I709" t="s">
        <v>5838</v>
      </c>
      <c r="J709" t="s">
        <v>5839</v>
      </c>
      <c r="K709" t="s">
        <v>74</v>
      </c>
      <c r="L709" t="s">
        <v>74</v>
      </c>
      <c r="M709" t="s">
        <v>77</v>
      </c>
      <c r="N709" t="s">
        <v>78</v>
      </c>
      <c r="O709" t="s">
        <v>74</v>
      </c>
      <c r="P709" t="s">
        <v>74</v>
      </c>
      <c r="Q709" t="s">
        <v>74</v>
      </c>
      <c r="R709" t="s">
        <v>74</v>
      </c>
      <c r="S709" t="s">
        <v>74</v>
      </c>
      <c r="T709" t="s">
        <v>74</v>
      </c>
      <c r="U709" t="s">
        <v>74</v>
      </c>
      <c r="V709" t="s">
        <v>74</v>
      </c>
      <c r="W709" t="s">
        <v>74</v>
      </c>
      <c r="X709" t="s">
        <v>74</v>
      </c>
      <c r="Y709" t="s">
        <v>5840</v>
      </c>
      <c r="Z709" t="s">
        <v>74</v>
      </c>
      <c r="AA709" t="s">
        <v>74</v>
      </c>
      <c r="AB709" t="s">
        <v>74</v>
      </c>
      <c r="AC709" t="s">
        <v>74</v>
      </c>
      <c r="AD709" t="s">
        <v>74</v>
      </c>
      <c r="AE709" t="s">
        <v>74</v>
      </c>
      <c r="AF709" t="s">
        <v>74</v>
      </c>
      <c r="AG709">
        <v>0</v>
      </c>
      <c r="AH709">
        <v>41</v>
      </c>
      <c r="AI709">
        <v>43</v>
      </c>
      <c r="AJ709">
        <v>0</v>
      </c>
      <c r="AK709">
        <v>9</v>
      </c>
      <c r="AL709" t="s">
        <v>5841</v>
      </c>
      <c r="AM709" t="s">
        <v>5842</v>
      </c>
      <c r="AN709" t="s">
        <v>5843</v>
      </c>
      <c r="AO709" t="s">
        <v>5844</v>
      </c>
      <c r="AP709" t="s">
        <v>74</v>
      </c>
      <c r="AQ709" t="s">
        <v>74</v>
      </c>
      <c r="AR709" t="s">
        <v>5845</v>
      </c>
      <c r="AS709" t="s">
        <v>5846</v>
      </c>
      <c r="AT709" t="s">
        <v>74</v>
      </c>
      <c r="AU709">
        <v>1989</v>
      </c>
      <c r="AV709">
        <v>71</v>
      </c>
      <c r="AW709" t="s">
        <v>273</v>
      </c>
      <c r="AX709" t="s">
        <v>74</v>
      </c>
      <c r="AY709" t="s">
        <v>74</v>
      </c>
      <c r="AZ709" t="s">
        <v>74</v>
      </c>
      <c r="BA709" t="s">
        <v>74</v>
      </c>
      <c r="BB709">
        <v>211</v>
      </c>
      <c r="BC709">
        <v>220</v>
      </c>
      <c r="BD709" t="s">
        <v>74</v>
      </c>
      <c r="BE709" t="s">
        <v>5847</v>
      </c>
      <c r="BF709" t="str">
        <f>HYPERLINK("http://dx.doi.org/10.2307/521391","http://dx.doi.org/10.2307/521391")</f>
        <v>http://dx.doi.org/10.2307/521391</v>
      </c>
      <c r="BG709" t="s">
        <v>74</v>
      </c>
      <c r="BH709" t="s">
        <v>74</v>
      </c>
      <c r="BI709">
        <v>10</v>
      </c>
      <c r="BJ709" t="s">
        <v>5848</v>
      </c>
      <c r="BK709" t="s">
        <v>92</v>
      </c>
      <c r="BL709" t="s">
        <v>1632</v>
      </c>
      <c r="BM709" t="s">
        <v>5849</v>
      </c>
      <c r="BN709" t="s">
        <v>74</v>
      </c>
      <c r="BO709" t="s">
        <v>74</v>
      </c>
      <c r="BP709" t="s">
        <v>74</v>
      </c>
      <c r="BQ709" t="s">
        <v>74</v>
      </c>
      <c r="BR709" t="s">
        <v>95</v>
      </c>
      <c r="BS709" t="s">
        <v>5850</v>
      </c>
      <c r="BT709" t="str">
        <f>HYPERLINK("https%3A%2F%2Fwww.webofscience.com%2Fwos%2Fwoscc%2Ffull-record%2FWOS:A1989CM57700009","View Full Record in Web of Science")</f>
        <v>View Full Record in Web of Science</v>
      </c>
    </row>
    <row r="710" spans="1:72" x14ac:dyDescent="0.15">
      <c r="A710" t="s">
        <v>72</v>
      </c>
      <c r="B710" t="s">
        <v>5851</v>
      </c>
      <c r="C710" t="s">
        <v>74</v>
      </c>
      <c r="D710" t="s">
        <v>74</v>
      </c>
      <c r="E710" t="s">
        <v>74</v>
      </c>
      <c r="F710" t="s">
        <v>5851</v>
      </c>
      <c r="G710" t="s">
        <v>74</v>
      </c>
      <c r="H710" t="s">
        <v>74</v>
      </c>
      <c r="I710" t="s">
        <v>5852</v>
      </c>
      <c r="J710" t="s">
        <v>5853</v>
      </c>
      <c r="K710" t="s">
        <v>74</v>
      </c>
      <c r="L710" t="s">
        <v>74</v>
      </c>
      <c r="M710" t="s">
        <v>77</v>
      </c>
      <c r="N710" t="s">
        <v>78</v>
      </c>
      <c r="O710" t="s">
        <v>74</v>
      </c>
      <c r="P710" t="s">
        <v>74</v>
      </c>
      <c r="Q710" t="s">
        <v>74</v>
      </c>
      <c r="R710" t="s">
        <v>74</v>
      </c>
      <c r="S710" t="s">
        <v>74</v>
      </c>
      <c r="T710" t="s">
        <v>74</v>
      </c>
      <c r="U710" t="s">
        <v>74</v>
      </c>
      <c r="V710" t="s">
        <v>74</v>
      </c>
      <c r="W710" t="s">
        <v>5854</v>
      </c>
      <c r="X710" t="s">
        <v>5855</v>
      </c>
      <c r="Y710" t="s">
        <v>74</v>
      </c>
      <c r="Z710" t="s">
        <v>74</v>
      </c>
      <c r="AA710" t="s">
        <v>74</v>
      </c>
      <c r="AB710" t="s">
        <v>74</v>
      </c>
      <c r="AC710" t="s">
        <v>5856</v>
      </c>
      <c r="AD710" t="s">
        <v>3958</v>
      </c>
      <c r="AE710" t="s">
        <v>74</v>
      </c>
      <c r="AF710" t="s">
        <v>74</v>
      </c>
      <c r="AG710">
        <v>29</v>
      </c>
      <c r="AH710">
        <v>34</v>
      </c>
      <c r="AI710">
        <v>38</v>
      </c>
      <c r="AJ710">
        <v>0</v>
      </c>
      <c r="AK710">
        <v>0</v>
      </c>
      <c r="AL710" t="s">
        <v>5857</v>
      </c>
      <c r="AM710" t="s">
        <v>5858</v>
      </c>
      <c r="AN710" t="s">
        <v>5859</v>
      </c>
      <c r="AO710" t="s">
        <v>5860</v>
      </c>
      <c r="AP710" t="s">
        <v>74</v>
      </c>
      <c r="AQ710" t="s">
        <v>74</v>
      </c>
      <c r="AR710" t="s">
        <v>5861</v>
      </c>
      <c r="AS710" t="s">
        <v>5862</v>
      </c>
      <c r="AT710" t="s">
        <v>74</v>
      </c>
      <c r="AU710">
        <v>1989</v>
      </c>
      <c r="AV710">
        <v>7</v>
      </c>
      <c r="AW710">
        <v>3</v>
      </c>
      <c r="AX710" t="s">
        <v>74</v>
      </c>
      <c r="AY710" t="s">
        <v>74</v>
      </c>
      <c r="AZ710" t="s">
        <v>74</v>
      </c>
      <c r="BA710" t="s">
        <v>74</v>
      </c>
      <c r="BB710">
        <v>137</v>
      </c>
      <c r="BC710">
        <v>153</v>
      </c>
      <c r="BD710" t="s">
        <v>74</v>
      </c>
      <c r="BE710" t="s">
        <v>5863</v>
      </c>
      <c r="BF710" t="str">
        <f>HYPERLINK("http://dx.doi.org/10.1080/01490458909377858","http://dx.doi.org/10.1080/01490458909377858")</f>
        <v>http://dx.doi.org/10.1080/01490458909377858</v>
      </c>
      <c r="BG710" t="s">
        <v>74</v>
      </c>
      <c r="BH710" t="s">
        <v>74</v>
      </c>
      <c r="BI710">
        <v>17</v>
      </c>
      <c r="BJ710" t="s">
        <v>5864</v>
      </c>
      <c r="BK710" t="s">
        <v>92</v>
      </c>
      <c r="BL710" t="s">
        <v>5865</v>
      </c>
      <c r="BM710" t="s">
        <v>5866</v>
      </c>
      <c r="BN710">
        <v>11539077</v>
      </c>
      <c r="BO710" t="s">
        <v>74</v>
      </c>
      <c r="BP710" t="s">
        <v>74</v>
      </c>
      <c r="BQ710" t="s">
        <v>74</v>
      </c>
      <c r="BR710" t="s">
        <v>95</v>
      </c>
      <c r="BS710" t="s">
        <v>5867</v>
      </c>
      <c r="BT710" t="str">
        <f>HYPERLINK("https%3A%2F%2Fwww.webofscience.com%2Fwos%2Fwoscc%2Ffull-record%2FWOS:A1989CV50900001","View Full Record in Web of Science")</f>
        <v>View Full Record in Web of Science</v>
      </c>
    </row>
    <row r="711" spans="1:72" x14ac:dyDescent="0.15">
      <c r="A711" t="s">
        <v>72</v>
      </c>
      <c r="B711" t="s">
        <v>5868</v>
      </c>
      <c r="C711" t="s">
        <v>74</v>
      </c>
      <c r="D711" t="s">
        <v>74</v>
      </c>
      <c r="E711" t="s">
        <v>74</v>
      </c>
      <c r="F711" t="s">
        <v>5868</v>
      </c>
      <c r="G711" t="s">
        <v>74</v>
      </c>
      <c r="H711" t="s">
        <v>74</v>
      </c>
      <c r="I711" t="s">
        <v>5869</v>
      </c>
      <c r="J711" t="s">
        <v>76</v>
      </c>
      <c r="K711" t="s">
        <v>74</v>
      </c>
      <c r="L711" t="s">
        <v>74</v>
      </c>
      <c r="M711" t="s">
        <v>77</v>
      </c>
      <c r="N711" t="s">
        <v>78</v>
      </c>
      <c r="O711" t="s">
        <v>74</v>
      </c>
      <c r="P711" t="s">
        <v>74</v>
      </c>
      <c r="Q711" t="s">
        <v>74</v>
      </c>
      <c r="R711" t="s">
        <v>74</v>
      </c>
      <c r="S711" t="s">
        <v>74</v>
      </c>
      <c r="T711" t="s">
        <v>74</v>
      </c>
      <c r="U711" t="s">
        <v>74</v>
      </c>
      <c r="V711" t="s">
        <v>74</v>
      </c>
      <c r="W711" t="s">
        <v>5870</v>
      </c>
      <c r="X711" t="s">
        <v>74</v>
      </c>
      <c r="Y711" t="s">
        <v>5871</v>
      </c>
      <c r="Z711" t="s">
        <v>74</v>
      </c>
      <c r="AA711" t="s">
        <v>5872</v>
      </c>
      <c r="AB711" t="s">
        <v>74</v>
      </c>
      <c r="AC711" t="s">
        <v>74</v>
      </c>
      <c r="AD711" t="s">
        <v>74</v>
      </c>
      <c r="AE711" t="s">
        <v>74</v>
      </c>
      <c r="AF711" t="s">
        <v>74</v>
      </c>
      <c r="AG711">
        <v>10</v>
      </c>
      <c r="AH711">
        <v>8</v>
      </c>
      <c r="AI711">
        <v>8</v>
      </c>
      <c r="AJ711">
        <v>0</v>
      </c>
      <c r="AK711">
        <v>3</v>
      </c>
      <c r="AL711" t="s">
        <v>82</v>
      </c>
      <c r="AM711" t="s">
        <v>83</v>
      </c>
      <c r="AN711" t="s">
        <v>84</v>
      </c>
      <c r="AO711" t="s">
        <v>85</v>
      </c>
      <c r="AP711" t="s">
        <v>74</v>
      </c>
      <c r="AQ711" t="s">
        <v>74</v>
      </c>
      <c r="AR711" t="s">
        <v>86</v>
      </c>
      <c r="AS711" t="s">
        <v>87</v>
      </c>
      <c r="AT711" t="s">
        <v>945</v>
      </c>
      <c r="AU711">
        <v>1989</v>
      </c>
      <c r="AV711">
        <v>16</v>
      </c>
      <c r="AW711">
        <v>1</v>
      </c>
      <c r="AX711" t="s">
        <v>74</v>
      </c>
      <c r="AY711" t="s">
        <v>74</v>
      </c>
      <c r="AZ711" t="s">
        <v>74</v>
      </c>
      <c r="BA711" t="s">
        <v>74</v>
      </c>
      <c r="BB711">
        <v>41</v>
      </c>
      <c r="BC711">
        <v>44</v>
      </c>
      <c r="BD711" t="s">
        <v>74</v>
      </c>
      <c r="BE711" t="s">
        <v>5873</v>
      </c>
      <c r="BF711" t="str">
        <f>HYPERLINK("http://dx.doi.org/10.1029/GL016i001p00041","http://dx.doi.org/10.1029/GL016i001p00041")</f>
        <v>http://dx.doi.org/10.1029/GL016i001p00041</v>
      </c>
      <c r="BG711" t="s">
        <v>74</v>
      </c>
      <c r="BH711" t="s">
        <v>74</v>
      </c>
      <c r="BI711">
        <v>4</v>
      </c>
      <c r="BJ711" t="s">
        <v>91</v>
      </c>
      <c r="BK711" t="s">
        <v>92</v>
      </c>
      <c r="BL711" t="s">
        <v>93</v>
      </c>
      <c r="BM711" t="s">
        <v>5874</v>
      </c>
      <c r="BN711" t="s">
        <v>74</v>
      </c>
      <c r="BO711" t="s">
        <v>261</v>
      </c>
      <c r="BP711" t="s">
        <v>74</v>
      </c>
      <c r="BQ711" t="s">
        <v>74</v>
      </c>
      <c r="BR711" t="s">
        <v>95</v>
      </c>
      <c r="BS711" t="s">
        <v>5875</v>
      </c>
      <c r="BT711" t="str">
        <f>HYPERLINK("https%3A%2F%2Fwww.webofscience.com%2Fwos%2Fwoscc%2Ffull-record%2FWOS:A1989R781800011","View Full Record in Web of Science")</f>
        <v>View Full Record in Web of Science</v>
      </c>
    </row>
    <row r="712" spans="1:72" x14ac:dyDescent="0.15">
      <c r="A712" t="s">
        <v>72</v>
      </c>
      <c r="B712" t="s">
        <v>5876</v>
      </c>
      <c r="C712" t="s">
        <v>74</v>
      </c>
      <c r="D712" t="s">
        <v>74</v>
      </c>
      <c r="E712" t="s">
        <v>74</v>
      </c>
      <c r="F712" t="s">
        <v>5876</v>
      </c>
      <c r="G712" t="s">
        <v>74</v>
      </c>
      <c r="H712" t="s">
        <v>74</v>
      </c>
      <c r="I712" t="s">
        <v>5877</v>
      </c>
      <c r="J712" t="s">
        <v>1472</v>
      </c>
      <c r="K712" t="s">
        <v>74</v>
      </c>
      <c r="L712" t="s">
        <v>74</v>
      </c>
      <c r="M712" t="s">
        <v>77</v>
      </c>
      <c r="N712" t="s">
        <v>78</v>
      </c>
      <c r="O712" t="s">
        <v>74</v>
      </c>
      <c r="P712" t="s">
        <v>74</v>
      </c>
      <c r="Q712" t="s">
        <v>74</v>
      </c>
      <c r="R712" t="s">
        <v>74</v>
      </c>
      <c r="S712" t="s">
        <v>74</v>
      </c>
      <c r="T712" t="s">
        <v>74</v>
      </c>
      <c r="U712" t="s">
        <v>74</v>
      </c>
      <c r="V712" t="s">
        <v>74</v>
      </c>
      <c r="W712" t="s">
        <v>74</v>
      </c>
      <c r="X712" t="s">
        <v>74</v>
      </c>
      <c r="Y712" t="s">
        <v>74</v>
      </c>
      <c r="Z712" t="s">
        <v>74</v>
      </c>
      <c r="AA712" t="s">
        <v>74</v>
      </c>
      <c r="AB712" t="s">
        <v>74</v>
      </c>
      <c r="AC712" t="s">
        <v>74</v>
      </c>
      <c r="AD712" t="s">
        <v>74</v>
      </c>
      <c r="AE712" t="s">
        <v>74</v>
      </c>
      <c r="AF712" t="s">
        <v>74</v>
      </c>
      <c r="AG712">
        <v>28</v>
      </c>
      <c r="AH712">
        <v>15</v>
      </c>
      <c r="AI712">
        <v>18</v>
      </c>
      <c r="AJ712">
        <v>0</v>
      </c>
      <c r="AK712">
        <v>2</v>
      </c>
      <c r="AL712" t="s">
        <v>475</v>
      </c>
      <c r="AM712" t="s">
        <v>1474</v>
      </c>
      <c r="AN712" t="s">
        <v>1475</v>
      </c>
      <c r="AO712" t="s">
        <v>1458</v>
      </c>
      <c r="AP712" t="s">
        <v>1476</v>
      </c>
      <c r="AQ712" t="s">
        <v>74</v>
      </c>
      <c r="AR712" t="s">
        <v>1459</v>
      </c>
      <c r="AS712" t="s">
        <v>1477</v>
      </c>
      <c r="AT712" t="s">
        <v>945</v>
      </c>
      <c r="AU712">
        <v>1989</v>
      </c>
      <c r="AV712">
        <v>38</v>
      </c>
      <c r="AW712" t="s">
        <v>74</v>
      </c>
      <c r="AX712">
        <v>1</v>
      </c>
      <c r="AY712" t="s">
        <v>74</v>
      </c>
      <c r="AZ712" t="s">
        <v>74</v>
      </c>
      <c r="BA712" t="s">
        <v>74</v>
      </c>
      <c r="BB712">
        <v>104</v>
      </c>
      <c r="BC712">
        <v>149</v>
      </c>
      <c r="BD712" t="s">
        <v>74</v>
      </c>
      <c r="BE712" t="s">
        <v>5878</v>
      </c>
      <c r="BF712" t="str">
        <f>HYPERLINK("http://dx.doi.org/10.1093/iclqaj/38.1.104","http://dx.doi.org/10.1093/iclqaj/38.1.104")</f>
        <v>http://dx.doi.org/10.1093/iclqaj/38.1.104</v>
      </c>
      <c r="BG712" t="s">
        <v>74</v>
      </c>
      <c r="BH712" t="s">
        <v>74</v>
      </c>
      <c r="BI712">
        <v>46</v>
      </c>
      <c r="BJ712" t="s">
        <v>1461</v>
      </c>
      <c r="BK712" t="s">
        <v>1462</v>
      </c>
      <c r="BL712" t="s">
        <v>1463</v>
      </c>
      <c r="BM712" t="s">
        <v>5879</v>
      </c>
      <c r="BN712" t="s">
        <v>74</v>
      </c>
      <c r="BO712" t="s">
        <v>74</v>
      </c>
      <c r="BP712" t="s">
        <v>74</v>
      </c>
      <c r="BQ712" t="s">
        <v>74</v>
      </c>
      <c r="BR712" t="s">
        <v>95</v>
      </c>
      <c r="BS712" t="s">
        <v>5880</v>
      </c>
      <c r="BT712" t="str">
        <f>HYPERLINK("https%3A%2F%2Fwww.webofscience.com%2Fwos%2Fwoscc%2Ffull-record%2FWOS:A1989T309400005","View Full Record in Web of Science")</f>
        <v>View Full Record in Web of Science</v>
      </c>
    </row>
    <row r="713" spans="1:72" x14ac:dyDescent="0.15">
      <c r="A713" t="s">
        <v>72</v>
      </c>
      <c r="B713" t="s">
        <v>5881</v>
      </c>
      <c r="C713" t="s">
        <v>74</v>
      </c>
      <c r="D713" t="s">
        <v>74</v>
      </c>
      <c r="E713" t="s">
        <v>74</v>
      </c>
      <c r="F713" t="s">
        <v>5881</v>
      </c>
      <c r="G713" t="s">
        <v>74</v>
      </c>
      <c r="H713" t="s">
        <v>74</v>
      </c>
      <c r="I713" t="s">
        <v>5882</v>
      </c>
      <c r="J713" t="s">
        <v>2977</v>
      </c>
      <c r="K713" t="s">
        <v>74</v>
      </c>
      <c r="L713" t="s">
        <v>74</v>
      </c>
      <c r="M713" t="s">
        <v>77</v>
      </c>
      <c r="N713" t="s">
        <v>78</v>
      </c>
      <c r="O713" t="s">
        <v>74</v>
      </c>
      <c r="P713" t="s">
        <v>74</v>
      </c>
      <c r="Q713" t="s">
        <v>74</v>
      </c>
      <c r="R713" t="s">
        <v>74</v>
      </c>
      <c r="S713" t="s">
        <v>74</v>
      </c>
      <c r="T713" t="s">
        <v>74</v>
      </c>
      <c r="U713" t="s">
        <v>74</v>
      </c>
      <c r="V713" t="s">
        <v>74</v>
      </c>
      <c r="W713" t="s">
        <v>74</v>
      </c>
      <c r="X713" t="s">
        <v>74</v>
      </c>
      <c r="Y713" t="s">
        <v>5883</v>
      </c>
      <c r="Z713" t="s">
        <v>74</v>
      </c>
      <c r="AA713" t="s">
        <v>74</v>
      </c>
      <c r="AB713" t="s">
        <v>74</v>
      </c>
      <c r="AC713" t="s">
        <v>74</v>
      </c>
      <c r="AD713" t="s">
        <v>74</v>
      </c>
      <c r="AE713" t="s">
        <v>74</v>
      </c>
      <c r="AF713" t="s">
        <v>74</v>
      </c>
      <c r="AG713">
        <v>50</v>
      </c>
      <c r="AH713">
        <v>125</v>
      </c>
      <c r="AI713">
        <v>128</v>
      </c>
      <c r="AJ713">
        <v>0</v>
      </c>
      <c r="AK713">
        <v>10</v>
      </c>
      <c r="AL713" t="s">
        <v>511</v>
      </c>
      <c r="AM713" t="s">
        <v>209</v>
      </c>
      <c r="AN713" t="s">
        <v>512</v>
      </c>
      <c r="AO713" t="s">
        <v>2981</v>
      </c>
      <c r="AP713" t="s">
        <v>74</v>
      </c>
      <c r="AQ713" t="s">
        <v>74</v>
      </c>
      <c r="AR713" t="s">
        <v>2982</v>
      </c>
      <c r="AS713" t="s">
        <v>2983</v>
      </c>
      <c r="AT713" t="s">
        <v>945</v>
      </c>
      <c r="AU713">
        <v>1989</v>
      </c>
      <c r="AV713">
        <v>51</v>
      </c>
      <c r="AW713">
        <v>1</v>
      </c>
      <c r="AX713" t="s">
        <v>74</v>
      </c>
      <c r="AY713" t="s">
        <v>74</v>
      </c>
      <c r="AZ713" t="s">
        <v>74</v>
      </c>
      <c r="BA713" t="s">
        <v>74</v>
      </c>
      <c r="BB713">
        <v>29</v>
      </c>
      <c r="BC713" t="s">
        <v>2159</v>
      </c>
      <c r="BD713" t="s">
        <v>74</v>
      </c>
      <c r="BE713" t="s">
        <v>5884</v>
      </c>
      <c r="BF713" t="str">
        <f>HYPERLINK("http://dx.doi.org/10.1016/0021-9169(89)90071-8","http://dx.doi.org/10.1016/0021-9169(89)90071-8")</f>
        <v>http://dx.doi.org/10.1016/0021-9169(89)90071-8</v>
      </c>
      <c r="BG713" t="s">
        <v>74</v>
      </c>
      <c r="BH713" t="s">
        <v>74</v>
      </c>
      <c r="BI713">
        <v>0</v>
      </c>
      <c r="BJ713" t="s">
        <v>330</v>
      </c>
      <c r="BK713" t="s">
        <v>92</v>
      </c>
      <c r="BL713" t="s">
        <v>330</v>
      </c>
      <c r="BM713" t="s">
        <v>5885</v>
      </c>
      <c r="BN713" t="s">
        <v>74</v>
      </c>
      <c r="BO713" t="s">
        <v>74</v>
      </c>
      <c r="BP713" t="s">
        <v>74</v>
      </c>
      <c r="BQ713" t="s">
        <v>74</v>
      </c>
      <c r="BR713" t="s">
        <v>95</v>
      </c>
      <c r="BS713" t="s">
        <v>5886</v>
      </c>
      <c r="BT713" t="str">
        <f>HYPERLINK("https%3A%2F%2Fwww.webofscience.com%2Fwos%2Fwoscc%2Ffull-record%2FWOS:A1989R566100004","View Full Record in Web of Science")</f>
        <v>View Full Record in Web of Science</v>
      </c>
    </row>
    <row r="714" spans="1:72" x14ac:dyDescent="0.15">
      <c r="A714" t="s">
        <v>72</v>
      </c>
      <c r="B714" t="s">
        <v>5887</v>
      </c>
      <c r="C714" t="s">
        <v>74</v>
      </c>
      <c r="D714" t="s">
        <v>74</v>
      </c>
      <c r="E714" t="s">
        <v>74</v>
      </c>
      <c r="F714" t="s">
        <v>5887</v>
      </c>
      <c r="G714" t="s">
        <v>74</v>
      </c>
      <c r="H714" t="s">
        <v>74</v>
      </c>
      <c r="I714" t="s">
        <v>5888</v>
      </c>
      <c r="J714" t="s">
        <v>5889</v>
      </c>
      <c r="K714" t="s">
        <v>74</v>
      </c>
      <c r="L714" t="s">
        <v>74</v>
      </c>
      <c r="M714" t="s">
        <v>77</v>
      </c>
      <c r="N714" t="s">
        <v>78</v>
      </c>
      <c r="O714" t="s">
        <v>74</v>
      </c>
      <c r="P714" t="s">
        <v>74</v>
      </c>
      <c r="Q714" t="s">
        <v>74</v>
      </c>
      <c r="R714" t="s">
        <v>74</v>
      </c>
      <c r="S714" t="s">
        <v>74</v>
      </c>
      <c r="T714" t="s">
        <v>74</v>
      </c>
      <c r="U714" t="s">
        <v>74</v>
      </c>
      <c r="V714" t="s">
        <v>74</v>
      </c>
      <c r="W714" t="s">
        <v>74</v>
      </c>
      <c r="X714" t="s">
        <v>74</v>
      </c>
      <c r="Y714" t="s">
        <v>5890</v>
      </c>
      <c r="Z714" t="s">
        <v>74</v>
      </c>
      <c r="AA714" t="s">
        <v>74</v>
      </c>
      <c r="AB714" t="s">
        <v>74</v>
      </c>
      <c r="AC714" t="s">
        <v>74</v>
      </c>
      <c r="AD714" t="s">
        <v>74</v>
      </c>
      <c r="AE714" t="s">
        <v>74</v>
      </c>
      <c r="AF714" t="s">
        <v>74</v>
      </c>
      <c r="AG714">
        <v>28</v>
      </c>
      <c r="AH714">
        <v>34</v>
      </c>
      <c r="AI714">
        <v>39</v>
      </c>
      <c r="AJ714">
        <v>0</v>
      </c>
      <c r="AK714">
        <v>14</v>
      </c>
      <c r="AL714" t="s">
        <v>5891</v>
      </c>
      <c r="AM714" t="s">
        <v>5892</v>
      </c>
      <c r="AN714" t="s">
        <v>5893</v>
      </c>
      <c r="AO714" t="s">
        <v>1542</v>
      </c>
      <c r="AP714" t="s">
        <v>5894</v>
      </c>
      <c r="AQ714" t="s">
        <v>74</v>
      </c>
      <c r="AR714" t="s">
        <v>1543</v>
      </c>
      <c r="AS714" t="s">
        <v>1544</v>
      </c>
      <c r="AT714" t="s">
        <v>74</v>
      </c>
      <c r="AU714">
        <v>1989</v>
      </c>
      <c r="AV714">
        <v>159</v>
      </c>
      <c r="AW714">
        <v>3</v>
      </c>
      <c r="AX714" t="s">
        <v>74</v>
      </c>
      <c r="AY714" t="s">
        <v>74</v>
      </c>
      <c r="AZ714" t="s">
        <v>74</v>
      </c>
      <c r="BA714" t="s">
        <v>74</v>
      </c>
      <c r="BB714">
        <v>313</v>
      </c>
      <c r="BC714">
        <v>322</v>
      </c>
      <c r="BD714" t="s">
        <v>74</v>
      </c>
      <c r="BE714" t="s">
        <v>5895</v>
      </c>
      <c r="BF714" t="str">
        <f>HYPERLINK("http://dx.doi.org/10.1007/BF00691511","http://dx.doi.org/10.1007/BF00691511")</f>
        <v>http://dx.doi.org/10.1007/BF00691511</v>
      </c>
      <c r="BG714" t="s">
        <v>74</v>
      </c>
      <c r="BH714" t="s">
        <v>74</v>
      </c>
      <c r="BI714">
        <v>10</v>
      </c>
      <c r="BJ714" t="s">
        <v>1546</v>
      </c>
      <c r="BK714" t="s">
        <v>92</v>
      </c>
      <c r="BL714" t="s">
        <v>1546</v>
      </c>
      <c r="BM714" t="s">
        <v>5896</v>
      </c>
      <c r="BN714" t="s">
        <v>74</v>
      </c>
      <c r="BO714" t="s">
        <v>74</v>
      </c>
      <c r="BP714" t="s">
        <v>74</v>
      </c>
      <c r="BQ714" t="s">
        <v>74</v>
      </c>
      <c r="BR714" t="s">
        <v>95</v>
      </c>
      <c r="BS714" t="s">
        <v>5897</v>
      </c>
      <c r="BT714" t="str">
        <f>HYPERLINK("https%3A%2F%2Fwww.webofscience.com%2Fwos%2Fwoscc%2Ffull-record%2FWOS:A1989AM21000012","View Full Record in Web of Science")</f>
        <v>View Full Record in Web of Science</v>
      </c>
    </row>
    <row r="715" spans="1:72" x14ac:dyDescent="0.15">
      <c r="A715" t="s">
        <v>72</v>
      </c>
      <c r="B715" t="s">
        <v>5898</v>
      </c>
      <c r="C715" t="s">
        <v>74</v>
      </c>
      <c r="D715" t="s">
        <v>74</v>
      </c>
      <c r="E715" t="s">
        <v>74</v>
      </c>
      <c r="F715" t="s">
        <v>5898</v>
      </c>
      <c r="G715" t="s">
        <v>74</v>
      </c>
      <c r="H715" t="s">
        <v>74</v>
      </c>
      <c r="I715" t="s">
        <v>5899</v>
      </c>
      <c r="J715" t="s">
        <v>4467</v>
      </c>
      <c r="K715" t="s">
        <v>74</v>
      </c>
      <c r="L715" t="s">
        <v>74</v>
      </c>
      <c r="M715" t="s">
        <v>77</v>
      </c>
      <c r="N715" t="s">
        <v>78</v>
      </c>
      <c r="O715" t="s">
        <v>74</v>
      </c>
      <c r="P715" t="s">
        <v>74</v>
      </c>
      <c r="Q715" t="s">
        <v>74</v>
      </c>
      <c r="R715" t="s">
        <v>74</v>
      </c>
      <c r="S715" t="s">
        <v>74</v>
      </c>
      <c r="T715" t="s">
        <v>74</v>
      </c>
      <c r="U715" t="s">
        <v>74</v>
      </c>
      <c r="V715" t="s">
        <v>74</v>
      </c>
      <c r="W715" t="s">
        <v>5900</v>
      </c>
      <c r="X715" t="s">
        <v>5901</v>
      </c>
      <c r="Y715" t="s">
        <v>5902</v>
      </c>
      <c r="Z715" t="s">
        <v>74</v>
      </c>
      <c r="AA715" t="s">
        <v>5903</v>
      </c>
      <c r="AB715" t="s">
        <v>74</v>
      </c>
      <c r="AC715" t="s">
        <v>74</v>
      </c>
      <c r="AD715" t="s">
        <v>74</v>
      </c>
      <c r="AE715" t="s">
        <v>74</v>
      </c>
      <c r="AF715" t="s">
        <v>74</v>
      </c>
      <c r="AG715">
        <v>54</v>
      </c>
      <c r="AH715">
        <v>56</v>
      </c>
      <c r="AI715">
        <v>60</v>
      </c>
      <c r="AJ715">
        <v>0</v>
      </c>
      <c r="AK715">
        <v>5</v>
      </c>
      <c r="AL715" t="s">
        <v>4471</v>
      </c>
      <c r="AM715" t="s">
        <v>1474</v>
      </c>
      <c r="AN715" t="s">
        <v>4472</v>
      </c>
      <c r="AO715" t="s">
        <v>4473</v>
      </c>
      <c r="AP715" t="s">
        <v>74</v>
      </c>
      <c r="AQ715" t="s">
        <v>74</v>
      </c>
      <c r="AR715" t="s">
        <v>4474</v>
      </c>
      <c r="AS715" t="s">
        <v>4475</v>
      </c>
      <c r="AT715" t="s">
        <v>945</v>
      </c>
      <c r="AU715">
        <v>1989</v>
      </c>
      <c r="AV715">
        <v>141</v>
      </c>
      <c r="AW715" t="s">
        <v>74</v>
      </c>
      <c r="AX715" t="s">
        <v>74</v>
      </c>
      <c r="AY715" t="s">
        <v>74</v>
      </c>
      <c r="AZ715" t="s">
        <v>74</v>
      </c>
      <c r="BA715" t="s">
        <v>74</v>
      </c>
      <c r="BB715">
        <v>97</v>
      </c>
      <c r="BC715">
        <v>111</v>
      </c>
      <c r="BD715" t="s">
        <v>74</v>
      </c>
      <c r="BE715" t="s">
        <v>74</v>
      </c>
      <c r="BF715" t="s">
        <v>74</v>
      </c>
      <c r="BG715" t="s">
        <v>74</v>
      </c>
      <c r="BH715" t="s">
        <v>74</v>
      </c>
      <c r="BI715">
        <v>15</v>
      </c>
      <c r="BJ715" t="s">
        <v>868</v>
      </c>
      <c r="BK715" t="s">
        <v>92</v>
      </c>
      <c r="BL715" t="s">
        <v>869</v>
      </c>
      <c r="BM715" t="s">
        <v>5904</v>
      </c>
      <c r="BN715" t="s">
        <v>74</v>
      </c>
      <c r="BO715" t="s">
        <v>74</v>
      </c>
      <c r="BP715" t="s">
        <v>74</v>
      </c>
      <c r="BQ715" t="s">
        <v>74</v>
      </c>
      <c r="BR715" t="s">
        <v>95</v>
      </c>
      <c r="BS715" t="s">
        <v>5905</v>
      </c>
      <c r="BT715" t="str">
        <f>HYPERLINK("https%3A%2F%2Fwww.webofscience.com%2Fwos%2Fwoscc%2Ffull-record%2FWOS:A1989R996400008","View Full Record in Web of Science")</f>
        <v>View Full Record in Web of Science</v>
      </c>
    </row>
    <row r="716" spans="1:72" x14ac:dyDescent="0.15">
      <c r="A716" t="s">
        <v>72</v>
      </c>
      <c r="B716" t="s">
        <v>5906</v>
      </c>
      <c r="C716" t="s">
        <v>74</v>
      </c>
      <c r="D716" t="s">
        <v>74</v>
      </c>
      <c r="E716" t="s">
        <v>74</v>
      </c>
      <c r="F716" t="s">
        <v>5906</v>
      </c>
      <c r="G716" t="s">
        <v>74</v>
      </c>
      <c r="H716" t="s">
        <v>74</v>
      </c>
      <c r="I716" t="s">
        <v>5907</v>
      </c>
      <c r="J716" t="s">
        <v>1551</v>
      </c>
      <c r="K716" t="s">
        <v>74</v>
      </c>
      <c r="L716" t="s">
        <v>74</v>
      </c>
      <c r="M716" t="s">
        <v>77</v>
      </c>
      <c r="N716" t="s">
        <v>78</v>
      </c>
      <c r="O716" t="s">
        <v>74</v>
      </c>
      <c r="P716" t="s">
        <v>74</v>
      </c>
      <c r="Q716" t="s">
        <v>74</v>
      </c>
      <c r="R716" t="s">
        <v>74</v>
      </c>
      <c r="S716" t="s">
        <v>74</v>
      </c>
      <c r="T716" t="s">
        <v>74</v>
      </c>
      <c r="U716" t="s">
        <v>74</v>
      </c>
      <c r="V716" t="s">
        <v>74</v>
      </c>
      <c r="W716" t="s">
        <v>74</v>
      </c>
      <c r="X716" t="s">
        <v>74</v>
      </c>
      <c r="Y716" t="s">
        <v>1570</v>
      </c>
      <c r="Z716" t="s">
        <v>74</v>
      </c>
      <c r="AA716" t="s">
        <v>74</v>
      </c>
      <c r="AB716" t="s">
        <v>74</v>
      </c>
      <c r="AC716" t="s">
        <v>74</v>
      </c>
      <c r="AD716" t="s">
        <v>74</v>
      </c>
      <c r="AE716" t="s">
        <v>74</v>
      </c>
      <c r="AF716" t="s">
        <v>74</v>
      </c>
      <c r="AG716">
        <v>36</v>
      </c>
      <c r="AH716">
        <v>25</v>
      </c>
      <c r="AI716">
        <v>26</v>
      </c>
      <c r="AJ716">
        <v>0</v>
      </c>
      <c r="AK716">
        <v>7</v>
      </c>
      <c r="AL716" t="s">
        <v>267</v>
      </c>
      <c r="AM716" t="s">
        <v>268</v>
      </c>
      <c r="AN716" t="s">
        <v>269</v>
      </c>
      <c r="AO716" t="s">
        <v>1557</v>
      </c>
      <c r="AP716" t="s">
        <v>74</v>
      </c>
      <c r="AQ716" t="s">
        <v>74</v>
      </c>
      <c r="AR716" t="s">
        <v>1558</v>
      </c>
      <c r="AS716" t="s">
        <v>1559</v>
      </c>
      <c r="AT716" t="s">
        <v>74</v>
      </c>
      <c r="AU716">
        <v>1989</v>
      </c>
      <c r="AV716">
        <v>134</v>
      </c>
      <c r="AW716">
        <v>1</v>
      </c>
      <c r="AX716" t="s">
        <v>74</v>
      </c>
      <c r="AY716" t="s">
        <v>74</v>
      </c>
      <c r="AZ716" t="s">
        <v>74</v>
      </c>
      <c r="BA716" t="s">
        <v>74</v>
      </c>
      <c r="BB716">
        <v>25</v>
      </c>
      <c r="BC716">
        <v>36</v>
      </c>
      <c r="BD716" t="s">
        <v>74</v>
      </c>
      <c r="BE716" t="s">
        <v>5908</v>
      </c>
      <c r="BF716" t="str">
        <f>HYPERLINK("http://dx.doi.org/10.1016/0022-0981(90)90054-G","http://dx.doi.org/10.1016/0022-0981(90)90054-G")</f>
        <v>http://dx.doi.org/10.1016/0022-0981(90)90054-G</v>
      </c>
      <c r="BG716" t="s">
        <v>74</v>
      </c>
      <c r="BH716" t="s">
        <v>74</v>
      </c>
      <c r="BI716">
        <v>12</v>
      </c>
      <c r="BJ716" t="s">
        <v>1562</v>
      </c>
      <c r="BK716" t="s">
        <v>92</v>
      </c>
      <c r="BL716" t="s">
        <v>1563</v>
      </c>
      <c r="BM716" t="s">
        <v>5909</v>
      </c>
      <c r="BN716" t="s">
        <v>74</v>
      </c>
      <c r="BO716" t="s">
        <v>74</v>
      </c>
      <c r="BP716" t="s">
        <v>74</v>
      </c>
      <c r="BQ716" t="s">
        <v>74</v>
      </c>
      <c r="BR716" t="s">
        <v>95</v>
      </c>
      <c r="BS716" t="s">
        <v>5910</v>
      </c>
      <c r="BT716" t="str">
        <f>HYPERLINK("https%3A%2F%2Fwww.webofscience.com%2Fwos%2Fwoscc%2Ffull-record%2FWOS:A1989CM50100002","View Full Record in Web of Science")</f>
        <v>View Full Record in Web of Science</v>
      </c>
    </row>
    <row r="717" spans="1:72" x14ac:dyDescent="0.15">
      <c r="A717" t="s">
        <v>72</v>
      </c>
      <c r="B717" t="s">
        <v>5906</v>
      </c>
      <c r="C717" t="s">
        <v>74</v>
      </c>
      <c r="D717" t="s">
        <v>74</v>
      </c>
      <c r="E717" t="s">
        <v>74</v>
      </c>
      <c r="F717" t="s">
        <v>5906</v>
      </c>
      <c r="G717" t="s">
        <v>74</v>
      </c>
      <c r="H717" t="s">
        <v>74</v>
      </c>
      <c r="I717" t="s">
        <v>5911</v>
      </c>
      <c r="J717" t="s">
        <v>1551</v>
      </c>
      <c r="K717" t="s">
        <v>74</v>
      </c>
      <c r="L717" t="s">
        <v>74</v>
      </c>
      <c r="M717" t="s">
        <v>77</v>
      </c>
      <c r="N717" t="s">
        <v>78</v>
      </c>
      <c r="O717" t="s">
        <v>74</v>
      </c>
      <c r="P717" t="s">
        <v>74</v>
      </c>
      <c r="Q717" t="s">
        <v>74</v>
      </c>
      <c r="R717" t="s">
        <v>74</v>
      </c>
      <c r="S717" t="s">
        <v>74</v>
      </c>
      <c r="T717" t="s">
        <v>74</v>
      </c>
      <c r="U717" t="s">
        <v>74</v>
      </c>
      <c r="V717" t="s">
        <v>74</v>
      </c>
      <c r="W717" t="s">
        <v>74</v>
      </c>
      <c r="X717" t="s">
        <v>74</v>
      </c>
      <c r="Y717" t="s">
        <v>5912</v>
      </c>
      <c r="Z717" t="s">
        <v>74</v>
      </c>
      <c r="AA717" t="s">
        <v>74</v>
      </c>
      <c r="AB717" t="s">
        <v>74</v>
      </c>
      <c r="AC717" t="s">
        <v>74</v>
      </c>
      <c r="AD717" t="s">
        <v>74</v>
      </c>
      <c r="AE717" t="s">
        <v>74</v>
      </c>
      <c r="AF717" t="s">
        <v>74</v>
      </c>
      <c r="AG717">
        <v>18</v>
      </c>
      <c r="AH717">
        <v>7</v>
      </c>
      <c r="AI717">
        <v>7</v>
      </c>
      <c r="AJ717">
        <v>0</v>
      </c>
      <c r="AK717">
        <v>7</v>
      </c>
      <c r="AL717" t="s">
        <v>267</v>
      </c>
      <c r="AM717" t="s">
        <v>268</v>
      </c>
      <c r="AN717" t="s">
        <v>269</v>
      </c>
      <c r="AO717" t="s">
        <v>1557</v>
      </c>
      <c r="AP717" t="s">
        <v>74</v>
      </c>
      <c r="AQ717" t="s">
        <v>74</v>
      </c>
      <c r="AR717" t="s">
        <v>1558</v>
      </c>
      <c r="AS717" t="s">
        <v>1559</v>
      </c>
      <c r="AT717" t="s">
        <v>74</v>
      </c>
      <c r="AU717">
        <v>1989</v>
      </c>
      <c r="AV717">
        <v>133</v>
      </c>
      <c r="AW717" t="s">
        <v>256</v>
      </c>
      <c r="AX717" t="s">
        <v>74</v>
      </c>
      <c r="AY717" t="s">
        <v>74</v>
      </c>
      <c r="AZ717" t="s">
        <v>74</v>
      </c>
      <c r="BA717" t="s">
        <v>74</v>
      </c>
      <c r="BB717">
        <v>141</v>
      </c>
      <c r="BC717">
        <v>150</v>
      </c>
      <c r="BD717" t="s">
        <v>74</v>
      </c>
      <c r="BE717" t="s">
        <v>5913</v>
      </c>
      <c r="BF717" t="str">
        <f>HYPERLINK("http://dx.doi.org/10.1016/0022-0981(89)90163-9","http://dx.doi.org/10.1016/0022-0981(89)90163-9")</f>
        <v>http://dx.doi.org/10.1016/0022-0981(89)90163-9</v>
      </c>
      <c r="BG717" t="s">
        <v>74</v>
      </c>
      <c r="BH717" t="s">
        <v>74</v>
      </c>
      <c r="BI717">
        <v>10</v>
      </c>
      <c r="BJ717" t="s">
        <v>1562</v>
      </c>
      <c r="BK717" t="s">
        <v>92</v>
      </c>
      <c r="BL717" t="s">
        <v>1563</v>
      </c>
      <c r="BM717" t="s">
        <v>5914</v>
      </c>
      <c r="BN717" t="s">
        <v>74</v>
      </c>
      <c r="BO717" t="s">
        <v>74</v>
      </c>
      <c r="BP717" t="s">
        <v>74</v>
      </c>
      <c r="BQ717" t="s">
        <v>74</v>
      </c>
      <c r="BR717" t="s">
        <v>95</v>
      </c>
      <c r="BS717" t="s">
        <v>5915</v>
      </c>
      <c r="BT717" t="str">
        <f>HYPERLINK("https%3A%2F%2Fwww.webofscience.com%2Fwos%2Fwoscc%2Ffull-record%2FWOS:A1989CG90700010","View Full Record in Web of Science")</f>
        <v>View Full Record in Web of Science</v>
      </c>
    </row>
    <row r="718" spans="1:72" x14ac:dyDescent="0.15">
      <c r="A718" t="s">
        <v>72</v>
      </c>
      <c r="B718" t="s">
        <v>5916</v>
      </c>
      <c r="C718" t="s">
        <v>74</v>
      </c>
      <c r="D718" t="s">
        <v>74</v>
      </c>
      <c r="E718" t="s">
        <v>74</v>
      </c>
      <c r="F718" t="s">
        <v>5916</v>
      </c>
      <c r="G718" t="s">
        <v>74</v>
      </c>
      <c r="H718" t="s">
        <v>74</v>
      </c>
      <c r="I718" t="s">
        <v>5917</v>
      </c>
      <c r="J718" t="s">
        <v>1551</v>
      </c>
      <c r="K718" t="s">
        <v>74</v>
      </c>
      <c r="L718" t="s">
        <v>74</v>
      </c>
      <c r="M718" t="s">
        <v>77</v>
      </c>
      <c r="N718" t="s">
        <v>78</v>
      </c>
      <c r="O718" t="s">
        <v>74</v>
      </c>
      <c r="P718" t="s">
        <v>74</v>
      </c>
      <c r="Q718" t="s">
        <v>74</v>
      </c>
      <c r="R718" t="s">
        <v>74</v>
      </c>
      <c r="S718" t="s">
        <v>74</v>
      </c>
      <c r="T718" t="s">
        <v>74</v>
      </c>
      <c r="U718" t="s">
        <v>74</v>
      </c>
      <c r="V718" t="s">
        <v>74</v>
      </c>
      <c r="W718" t="s">
        <v>74</v>
      </c>
      <c r="X718" t="s">
        <v>74</v>
      </c>
      <c r="Y718" t="s">
        <v>1570</v>
      </c>
      <c r="Z718" t="s">
        <v>74</v>
      </c>
      <c r="AA718" t="s">
        <v>74</v>
      </c>
      <c r="AB718" t="s">
        <v>74</v>
      </c>
      <c r="AC718" t="s">
        <v>74</v>
      </c>
      <c r="AD718" t="s">
        <v>74</v>
      </c>
      <c r="AE718" t="s">
        <v>74</v>
      </c>
      <c r="AF718" t="s">
        <v>74</v>
      </c>
      <c r="AG718">
        <v>36</v>
      </c>
      <c r="AH718">
        <v>82</v>
      </c>
      <c r="AI718">
        <v>86</v>
      </c>
      <c r="AJ718">
        <v>0</v>
      </c>
      <c r="AK718">
        <v>4</v>
      </c>
      <c r="AL718" t="s">
        <v>267</v>
      </c>
      <c r="AM718" t="s">
        <v>268</v>
      </c>
      <c r="AN718" t="s">
        <v>269</v>
      </c>
      <c r="AO718" t="s">
        <v>1557</v>
      </c>
      <c r="AP718" t="s">
        <v>74</v>
      </c>
      <c r="AQ718" t="s">
        <v>74</v>
      </c>
      <c r="AR718" t="s">
        <v>1558</v>
      </c>
      <c r="AS718" t="s">
        <v>1559</v>
      </c>
      <c r="AT718" t="s">
        <v>74</v>
      </c>
      <c r="AU718">
        <v>1989</v>
      </c>
      <c r="AV718">
        <v>127</v>
      </c>
      <c r="AW718">
        <v>1</v>
      </c>
      <c r="AX718" t="s">
        <v>74</v>
      </c>
      <c r="AY718" t="s">
        <v>74</v>
      </c>
      <c r="AZ718" t="s">
        <v>74</v>
      </c>
      <c r="BA718" t="s">
        <v>74</v>
      </c>
      <c r="BB718">
        <v>1</v>
      </c>
      <c r="BC718">
        <v>12</v>
      </c>
      <c r="BD718" t="s">
        <v>74</v>
      </c>
      <c r="BE718" t="s">
        <v>5918</v>
      </c>
      <c r="BF718" t="str">
        <f>HYPERLINK("http://dx.doi.org/10.1016/0022-0981(89)90205-0","http://dx.doi.org/10.1016/0022-0981(89)90205-0")</f>
        <v>http://dx.doi.org/10.1016/0022-0981(89)90205-0</v>
      </c>
      <c r="BG718" t="s">
        <v>74</v>
      </c>
      <c r="BH718" t="s">
        <v>74</v>
      </c>
      <c r="BI718">
        <v>12</v>
      </c>
      <c r="BJ718" t="s">
        <v>1562</v>
      </c>
      <c r="BK718" t="s">
        <v>92</v>
      </c>
      <c r="BL718" t="s">
        <v>1563</v>
      </c>
      <c r="BM718" t="s">
        <v>5919</v>
      </c>
      <c r="BN718" t="s">
        <v>74</v>
      </c>
      <c r="BO718" t="s">
        <v>74</v>
      </c>
      <c r="BP718" t="s">
        <v>74</v>
      </c>
      <c r="BQ718" t="s">
        <v>74</v>
      </c>
      <c r="BR718" t="s">
        <v>95</v>
      </c>
      <c r="BS718" t="s">
        <v>5920</v>
      </c>
      <c r="BT718" t="str">
        <f>HYPERLINK("https%3A%2F%2Fwww.webofscience.com%2Fwos%2Fwoscc%2Ffull-record%2FWOS:A1989AB49500001","View Full Record in Web of Science")</f>
        <v>View Full Record in Web of Science</v>
      </c>
    </row>
    <row r="719" spans="1:72" x14ac:dyDescent="0.15">
      <c r="A719" t="s">
        <v>72</v>
      </c>
      <c r="B719" t="s">
        <v>5921</v>
      </c>
      <c r="C719" t="s">
        <v>74</v>
      </c>
      <c r="D719" t="s">
        <v>74</v>
      </c>
      <c r="E719" t="s">
        <v>74</v>
      </c>
      <c r="F719" t="s">
        <v>5921</v>
      </c>
      <c r="G719" t="s">
        <v>74</v>
      </c>
      <c r="H719" t="s">
        <v>74</v>
      </c>
      <c r="I719" t="s">
        <v>5922</v>
      </c>
      <c r="J719" t="s">
        <v>1551</v>
      </c>
      <c r="K719" t="s">
        <v>74</v>
      </c>
      <c r="L719" t="s">
        <v>74</v>
      </c>
      <c r="M719" t="s">
        <v>77</v>
      </c>
      <c r="N719" t="s">
        <v>78</v>
      </c>
      <c r="O719" t="s">
        <v>74</v>
      </c>
      <c r="P719" t="s">
        <v>74</v>
      </c>
      <c r="Q719" t="s">
        <v>74</v>
      </c>
      <c r="R719" t="s">
        <v>74</v>
      </c>
      <c r="S719" t="s">
        <v>74</v>
      </c>
      <c r="T719" t="s">
        <v>74</v>
      </c>
      <c r="U719" t="s">
        <v>74</v>
      </c>
      <c r="V719" t="s">
        <v>74</v>
      </c>
      <c r="W719" t="s">
        <v>74</v>
      </c>
      <c r="X719" t="s">
        <v>74</v>
      </c>
      <c r="Y719" t="s">
        <v>5923</v>
      </c>
      <c r="Z719" t="s">
        <v>74</v>
      </c>
      <c r="AA719" t="s">
        <v>74</v>
      </c>
      <c r="AB719" t="s">
        <v>74</v>
      </c>
      <c r="AC719" t="s">
        <v>74</v>
      </c>
      <c r="AD719" t="s">
        <v>74</v>
      </c>
      <c r="AE719" t="s">
        <v>74</v>
      </c>
      <c r="AF719" t="s">
        <v>74</v>
      </c>
      <c r="AG719">
        <v>40</v>
      </c>
      <c r="AH719">
        <v>30</v>
      </c>
      <c r="AI719">
        <v>33</v>
      </c>
      <c r="AJ719">
        <v>0</v>
      </c>
      <c r="AK719">
        <v>7</v>
      </c>
      <c r="AL719" t="s">
        <v>267</v>
      </c>
      <c r="AM719" t="s">
        <v>268</v>
      </c>
      <c r="AN719" t="s">
        <v>269</v>
      </c>
      <c r="AO719" t="s">
        <v>1557</v>
      </c>
      <c r="AP719" t="s">
        <v>74</v>
      </c>
      <c r="AQ719" t="s">
        <v>74</v>
      </c>
      <c r="AR719" t="s">
        <v>1558</v>
      </c>
      <c r="AS719" t="s">
        <v>1559</v>
      </c>
      <c r="AT719" t="s">
        <v>74</v>
      </c>
      <c r="AU719">
        <v>1989</v>
      </c>
      <c r="AV719">
        <v>125</v>
      </c>
      <c r="AW719">
        <v>1</v>
      </c>
      <c r="AX719" t="s">
        <v>74</v>
      </c>
      <c r="AY719" t="s">
        <v>74</v>
      </c>
      <c r="AZ719" t="s">
        <v>74</v>
      </c>
      <c r="BA719" t="s">
        <v>74</v>
      </c>
      <c r="BB719">
        <v>43</v>
      </c>
      <c r="BC719">
        <v>62</v>
      </c>
      <c r="BD719" t="s">
        <v>74</v>
      </c>
      <c r="BE719" t="s">
        <v>5924</v>
      </c>
      <c r="BF719" t="str">
        <f>HYPERLINK("http://dx.doi.org/10.1016/0022-0981(89)90215-3","http://dx.doi.org/10.1016/0022-0981(89)90215-3")</f>
        <v>http://dx.doi.org/10.1016/0022-0981(89)90215-3</v>
      </c>
      <c r="BG719" t="s">
        <v>74</v>
      </c>
      <c r="BH719" t="s">
        <v>74</v>
      </c>
      <c r="BI719">
        <v>20</v>
      </c>
      <c r="BJ719" t="s">
        <v>1562</v>
      </c>
      <c r="BK719" t="s">
        <v>92</v>
      </c>
      <c r="BL719" t="s">
        <v>1563</v>
      </c>
      <c r="BM719" t="s">
        <v>5925</v>
      </c>
      <c r="BN719" t="s">
        <v>74</v>
      </c>
      <c r="BO719" t="s">
        <v>74</v>
      </c>
      <c r="BP719" t="s">
        <v>74</v>
      </c>
      <c r="BQ719" t="s">
        <v>74</v>
      </c>
      <c r="BR719" t="s">
        <v>95</v>
      </c>
      <c r="BS719" t="s">
        <v>5926</v>
      </c>
      <c r="BT719" t="str">
        <f>HYPERLINK("https%3A%2F%2Fwww.webofscience.com%2Fwos%2Fwoscc%2Ffull-record%2FWOS:A1989T154000004","View Full Record in Web of Science")</f>
        <v>View Full Record in Web of Science</v>
      </c>
    </row>
    <row r="720" spans="1:72" x14ac:dyDescent="0.15">
      <c r="A720" t="s">
        <v>72</v>
      </c>
      <c r="B720" t="s">
        <v>5927</v>
      </c>
      <c r="C720" t="s">
        <v>74</v>
      </c>
      <c r="D720" t="s">
        <v>74</v>
      </c>
      <c r="E720" t="s">
        <v>74</v>
      </c>
      <c r="F720" t="s">
        <v>5927</v>
      </c>
      <c r="G720" t="s">
        <v>74</v>
      </c>
      <c r="H720" t="s">
        <v>74</v>
      </c>
      <c r="I720" t="s">
        <v>5928</v>
      </c>
      <c r="J720" t="s">
        <v>1603</v>
      </c>
      <c r="K720" t="s">
        <v>74</v>
      </c>
      <c r="L720" t="s">
        <v>74</v>
      </c>
      <c r="M720" t="s">
        <v>77</v>
      </c>
      <c r="N720" t="s">
        <v>78</v>
      </c>
      <c r="O720" t="s">
        <v>74</v>
      </c>
      <c r="P720" t="s">
        <v>74</v>
      </c>
      <c r="Q720" t="s">
        <v>74</v>
      </c>
      <c r="R720" t="s">
        <v>74</v>
      </c>
      <c r="S720" t="s">
        <v>74</v>
      </c>
      <c r="T720" t="s">
        <v>74</v>
      </c>
      <c r="U720" t="s">
        <v>74</v>
      </c>
      <c r="V720" t="s">
        <v>74</v>
      </c>
      <c r="W720" t="s">
        <v>5929</v>
      </c>
      <c r="X720" t="s">
        <v>5930</v>
      </c>
      <c r="Y720" t="s">
        <v>5931</v>
      </c>
      <c r="Z720" t="s">
        <v>74</v>
      </c>
      <c r="AA720" t="s">
        <v>74</v>
      </c>
      <c r="AB720" t="s">
        <v>74</v>
      </c>
      <c r="AC720" t="s">
        <v>74</v>
      </c>
      <c r="AD720" t="s">
        <v>74</v>
      </c>
      <c r="AE720" t="s">
        <v>74</v>
      </c>
      <c r="AF720" t="s">
        <v>74</v>
      </c>
      <c r="AG720">
        <v>21</v>
      </c>
      <c r="AH720">
        <v>1</v>
      </c>
      <c r="AI720">
        <v>1</v>
      </c>
      <c r="AJ720">
        <v>0</v>
      </c>
      <c r="AK720">
        <v>0</v>
      </c>
      <c r="AL720" t="s">
        <v>1610</v>
      </c>
      <c r="AM720" t="s">
        <v>1210</v>
      </c>
      <c r="AN720" t="s">
        <v>1611</v>
      </c>
      <c r="AO720" t="s">
        <v>1612</v>
      </c>
      <c r="AP720" t="s">
        <v>74</v>
      </c>
      <c r="AQ720" t="s">
        <v>74</v>
      </c>
      <c r="AR720" t="s">
        <v>1613</v>
      </c>
      <c r="AS720" t="s">
        <v>1614</v>
      </c>
      <c r="AT720" t="s">
        <v>74</v>
      </c>
      <c r="AU720">
        <v>1989</v>
      </c>
      <c r="AV720">
        <v>41</v>
      </c>
      <c r="AW720">
        <v>3</v>
      </c>
      <c r="AX720" t="s">
        <v>74</v>
      </c>
      <c r="AY720" t="s">
        <v>74</v>
      </c>
      <c r="AZ720" t="s">
        <v>74</v>
      </c>
      <c r="BA720" t="s">
        <v>74</v>
      </c>
      <c r="BB720">
        <v>303</v>
      </c>
      <c r="BC720">
        <v>316</v>
      </c>
      <c r="BD720" t="s">
        <v>74</v>
      </c>
      <c r="BE720" t="s">
        <v>5932</v>
      </c>
      <c r="BF720" t="str">
        <f>HYPERLINK("http://dx.doi.org/10.5636/jgg.41.303","http://dx.doi.org/10.5636/jgg.41.303")</f>
        <v>http://dx.doi.org/10.5636/jgg.41.303</v>
      </c>
      <c r="BG720" t="s">
        <v>74</v>
      </c>
      <c r="BH720" t="s">
        <v>74</v>
      </c>
      <c r="BI720">
        <v>14</v>
      </c>
      <c r="BJ720" t="s">
        <v>91</v>
      </c>
      <c r="BK720" t="s">
        <v>92</v>
      </c>
      <c r="BL720" t="s">
        <v>93</v>
      </c>
      <c r="BM720" t="s">
        <v>5933</v>
      </c>
      <c r="BN720" t="s">
        <v>74</v>
      </c>
      <c r="BO720" t="s">
        <v>261</v>
      </c>
      <c r="BP720" t="s">
        <v>74</v>
      </c>
      <c r="BQ720" t="s">
        <v>74</v>
      </c>
      <c r="BR720" t="s">
        <v>95</v>
      </c>
      <c r="BS720" t="s">
        <v>5934</v>
      </c>
      <c r="BT720" t="str">
        <f>HYPERLINK("https%3A%2F%2Fwww.webofscience.com%2Fwos%2Fwoscc%2Ffull-record%2FWOS:A1989CE84500003","View Full Record in Web of Science")</f>
        <v>View Full Record in Web of Science</v>
      </c>
    </row>
    <row r="721" spans="1:72" x14ac:dyDescent="0.15">
      <c r="A721" t="s">
        <v>72</v>
      </c>
      <c r="B721" t="s">
        <v>5935</v>
      </c>
      <c r="C721" t="s">
        <v>74</v>
      </c>
      <c r="D721" t="s">
        <v>74</v>
      </c>
      <c r="E721" t="s">
        <v>74</v>
      </c>
      <c r="F721" t="s">
        <v>5935</v>
      </c>
      <c r="G721" t="s">
        <v>74</v>
      </c>
      <c r="H721" t="s">
        <v>74</v>
      </c>
      <c r="I721" t="s">
        <v>5936</v>
      </c>
      <c r="J721" t="s">
        <v>1603</v>
      </c>
      <c r="K721" t="s">
        <v>74</v>
      </c>
      <c r="L721" t="s">
        <v>74</v>
      </c>
      <c r="M721" t="s">
        <v>77</v>
      </c>
      <c r="N721" t="s">
        <v>78</v>
      </c>
      <c r="O721" t="s">
        <v>74</v>
      </c>
      <c r="P721" t="s">
        <v>74</v>
      </c>
      <c r="Q721" t="s">
        <v>74</v>
      </c>
      <c r="R721" t="s">
        <v>74</v>
      </c>
      <c r="S721" t="s">
        <v>74</v>
      </c>
      <c r="T721" t="s">
        <v>74</v>
      </c>
      <c r="U721" t="s">
        <v>74</v>
      </c>
      <c r="V721" t="s">
        <v>74</v>
      </c>
      <c r="W721" t="s">
        <v>5937</v>
      </c>
      <c r="X721" t="s">
        <v>5938</v>
      </c>
      <c r="Y721" t="s">
        <v>5939</v>
      </c>
      <c r="Z721" t="s">
        <v>74</v>
      </c>
      <c r="AA721" t="s">
        <v>74</v>
      </c>
      <c r="AB721" t="s">
        <v>74</v>
      </c>
      <c r="AC721" t="s">
        <v>74</v>
      </c>
      <c r="AD721" t="s">
        <v>74</v>
      </c>
      <c r="AE721" t="s">
        <v>74</v>
      </c>
      <c r="AF721" t="s">
        <v>74</v>
      </c>
      <c r="AG721">
        <v>33</v>
      </c>
      <c r="AH721">
        <v>0</v>
      </c>
      <c r="AI721">
        <v>0</v>
      </c>
      <c r="AJ721">
        <v>0</v>
      </c>
      <c r="AK721">
        <v>0</v>
      </c>
      <c r="AL721" t="s">
        <v>1610</v>
      </c>
      <c r="AM721" t="s">
        <v>1210</v>
      </c>
      <c r="AN721" t="s">
        <v>1611</v>
      </c>
      <c r="AO721" t="s">
        <v>1612</v>
      </c>
      <c r="AP721" t="s">
        <v>74</v>
      </c>
      <c r="AQ721" t="s">
        <v>74</v>
      </c>
      <c r="AR721" t="s">
        <v>1613</v>
      </c>
      <c r="AS721" t="s">
        <v>1614</v>
      </c>
      <c r="AT721" t="s">
        <v>74</v>
      </c>
      <c r="AU721">
        <v>1989</v>
      </c>
      <c r="AV721">
        <v>41</v>
      </c>
      <c r="AW721">
        <v>7</v>
      </c>
      <c r="AX721" t="s">
        <v>74</v>
      </c>
      <c r="AY721" t="s">
        <v>74</v>
      </c>
      <c r="AZ721" t="s">
        <v>74</v>
      </c>
      <c r="BA721" t="s">
        <v>74</v>
      </c>
      <c r="BB721">
        <v>613</v>
      </c>
      <c r="BC721">
        <v>626</v>
      </c>
      <c r="BD721" t="s">
        <v>74</v>
      </c>
      <c r="BE721" t="s">
        <v>5940</v>
      </c>
      <c r="BF721" t="str">
        <f>HYPERLINK("http://dx.doi.org/10.5636/jgg.41.613","http://dx.doi.org/10.5636/jgg.41.613")</f>
        <v>http://dx.doi.org/10.5636/jgg.41.613</v>
      </c>
      <c r="BG721" t="s">
        <v>74</v>
      </c>
      <c r="BH721" t="s">
        <v>74</v>
      </c>
      <c r="BI721">
        <v>14</v>
      </c>
      <c r="BJ721" t="s">
        <v>91</v>
      </c>
      <c r="BK721" t="s">
        <v>92</v>
      </c>
      <c r="BL721" t="s">
        <v>93</v>
      </c>
      <c r="BM721" t="s">
        <v>5941</v>
      </c>
      <c r="BN721" t="s">
        <v>74</v>
      </c>
      <c r="BO721" t="s">
        <v>261</v>
      </c>
      <c r="BP721" t="s">
        <v>74</v>
      </c>
      <c r="BQ721" t="s">
        <v>74</v>
      </c>
      <c r="BR721" t="s">
        <v>95</v>
      </c>
      <c r="BS721" t="s">
        <v>5942</v>
      </c>
      <c r="BT721" t="str">
        <f>HYPERLINK("https%3A%2F%2Fwww.webofscience.com%2Fwos%2Fwoscc%2Ffull-record%2FWOS:A1989AY37200003","View Full Record in Web of Science")</f>
        <v>View Full Record in Web of Science</v>
      </c>
    </row>
    <row r="722" spans="1:72" x14ac:dyDescent="0.15">
      <c r="A722" t="s">
        <v>72</v>
      </c>
      <c r="B722" t="s">
        <v>5943</v>
      </c>
      <c r="C722" t="s">
        <v>74</v>
      </c>
      <c r="D722" t="s">
        <v>74</v>
      </c>
      <c r="E722" t="s">
        <v>74</v>
      </c>
      <c r="F722" t="s">
        <v>5943</v>
      </c>
      <c r="G722" t="s">
        <v>74</v>
      </c>
      <c r="H722" t="s">
        <v>74</v>
      </c>
      <c r="I722" t="s">
        <v>5944</v>
      </c>
      <c r="J722" t="s">
        <v>1603</v>
      </c>
      <c r="K722" t="s">
        <v>74</v>
      </c>
      <c r="L722" t="s">
        <v>74</v>
      </c>
      <c r="M722" t="s">
        <v>77</v>
      </c>
      <c r="N722" t="s">
        <v>78</v>
      </c>
      <c r="O722" t="s">
        <v>74</v>
      </c>
      <c r="P722" t="s">
        <v>74</v>
      </c>
      <c r="Q722" t="s">
        <v>74</v>
      </c>
      <c r="R722" t="s">
        <v>74</v>
      </c>
      <c r="S722" t="s">
        <v>74</v>
      </c>
      <c r="T722" t="s">
        <v>74</v>
      </c>
      <c r="U722" t="s">
        <v>74</v>
      </c>
      <c r="V722" t="s">
        <v>74</v>
      </c>
      <c r="W722" t="s">
        <v>74</v>
      </c>
      <c r="X722" t="s">
        <v>74</v>
      </c>
      <c r="Y722" t="s">
        <v>5945</v>
      </c>
      <c r="Z722" t="s">
        <v>74</v>
      </c>
      <c r="AA722" t="s">
        <v>74</v>
      </c>
      <c r="AB722" t="s">
        <v>74</v>
      </c>
      <c r="AC722" t="s">
        <v>74</v>
      </c>
      <c r="AD722" t="s">
        <v>74</v>
      </c>
      <c r="AE722" t="s">
        <v>74</v>
      </c>
      <c r="AF722" t="s">
        <v>74</v>
      </c>
      <c r="AG722">
        <v>31</v>
      </c>
      <c r="AH722">
        <v>0</v>
      </c>
      <c r="AI722">
        <v>0</v>
      </c>
      <c r="AJ722">
        <v>0</v>
      </c>
      <c r="AK722">
        <v>0</v>
      </c>
      <c r="AL722" t="s">
        <v>1610</v>
      </c>
      <c r="AM722" t="s">
        <v>1210</v>
      </c>
      <c r="AN722" t="s">
        <v>1611</v>
      </c>
      <c r="AO722" t="s">
        <v>1612</v>
      </c>
      <c r="AP722" t="s">
        <v>74</v>
      </c>
      <c r="AQ722" t="s">
        <v>74</v>
      </c>
      <c r="AR722" t="s">
        <v>1613</v>
      </c>
      <c r="AS722" t="s">
        <v>1614</v>
      </c>
      <c r="AT722" t="s">
        <v>74</v>
      </c>
      <c r="AU722">
        <v>1989</v>
      </c>
      <c r="AV722">
        <v>41</v>
      </c>
      <c r="AW722">
        <v>9</v>
      </c>
      <c r="AX722" t="s">
        <v>74</v>
      </c>
      <c r="AY722" t="s">
        <v>74</v>
      </c>
      <c r="AZ722" t="s">
        <v>74</v>
      </c>
      <c r="BA722" t="s">
        <v>74</v>
      </c>
      <c r="BB722">
        <v>769</v>
      </c>
      <c r="BC722">
        <v>781</v>
      </c>
      <c r="BD722" t="s">
        <v>74</v>
      </c>
      <c r="BE722" t="s">
        <v>5946</v>
      </c>
      <c r="BF722" t="str">
        <f>HYPERLINK("http://dx.doi.org/10.5636/jgg.41.769","http://dx.doi.org/10.5636/jgg.41.769")</f>
        <v>http://dx.doi.org/10.5636/jgg.41.769</v>
      </c>
      <c r="BG722" t="s">
        <v>74</v>
      </c>
      <c r="BH722" t="s">
        <v>74</v>
      </c>
      <c r="BI722">
        <v>13</v>
      </c>
      <c r="BJ722" t="s">
        <v>91</v>
      </c>
      <c r="BK722" t="s">
        <v>92</v>
      </c>
      <c r="BL722" t="s">
        <v>93</v>
      </c>
      <c r="BM722" t="s">
        <v>5947</v>
      </c>
      <c r="BN722" t="s">
        <v>74</v>
      </c>
      <c r="BO722" t="s">
        <v>261</v>
      </c>
      <c r="BP722" t="s">
        <v>74</v>
      </c>
      <c r="BQ722" t="s">
        <v>74</v>
      </c>
      <c r="BR722" t="s">
        <v>95</v>
      </c>
      <c r="BS722" t="s">
        <v>5948</v>
      </c>
      <c r="BT722" t="str">
        <f>HYPERLINK("https%3A%2F%2Fwww.webofscience.com%2Fwos%2Fwoscc%2Ffull-record%2FWOS:A1989AY37400003","View Full Record in Web of Science")</f>
        <v>View Full Record in Web of Science</v>
      </c>
    </row>
    <row r="723" spans="1:72" x14ac:dyDescent="0.15">
      <c r="A723" t="s">
        <v>72</v>
      </c>
      <c r="B723" t="s">
        <v>5949</v>
      </c>
      <c r="C723" t="s">
        <v>74</v>
      </c>
      <c r="D723" t="s">
        <v>74</v>
      </c>
      <c r="E723" t="s">
        <v>74</v>
      </c>
      <c r="F723" t="s">
        <v>5949</v>
      </c>
      <c r="G723" t="s">
        <v>74</v>
      </c>
      <c r="H723" t="s">
        <v>74</v>
      </c>
      <c r="I723" t="s">
        <v>5950</v>
      </c>
      <c r="J723" t="s">
        <v>1603</v>
      </c>
      <c r="K723" t="s">
        <v>74</v>
      </c>
      <c r="L723" t="s">
        <v>74</v>
      </c>
      <c r="M723" t="s">
        <v>77</v>
      </c>
      <c r="N723" t="s">
        <v>78</v>
      </c>
      <c r="O723" t="s">
        <v>74</v>
      </c>
      <c r="P723" t="s">
        <v>74</v>
      </c>
      <c r="Q723" t="s">
        <v>74</v>
      </c>
      <c r="R723" t="s">
        <v>74</v>
      </c>
      <c r="S723" t="s">
        <v>74</v>
      </c>
      <c r="T723" t="s">
        <v>74</v>
      </c>
      <c r="U723" t="s">
        <v>74</v>
      </c>
      <c r="V723" t="s">
        <v>74</v>
      </c>
      <c r="W723" t="s">
        <v>5951</v>
      </c>
      <c r="X723" t="s">
        <v>5952</v>
      </c>
      <c r="Y723" t="s">
        <v>5953</v>
      </c>
      <c r="Z723" t="s">
        <v>74</v>
      </c>
      <c r="AA723" t="s">
        <v>74</v>
      </c>
      <c r="AB723" t="s">
        <v>74</v>
      </c>
      <c r="AC723" t="s">
        <v>74</v>
      </c>
      <c r="AD723" t="s">
        <v>74</v>
      </c>
      <c r="AE723" t="s">
        <v>74</v>
      </c>
      <c r="AF723" t="s">
        <v>74</v>
      </c>
      <c r="AG723">
        <v>16</v>
      </c>
      <c r="AH723">
        <v>4</v>
      </c>
      <c r="AI723">
        <v>4</v>
      </c>
      <c r="AJ723">
        <v>0</v>
      </c>
      <c r="AK723">
        <v>0</v>
      </c>
      <c r="AL723" t="s">
        <v>1610</v>
      </c>
      <c r="AM723" t="s">
        <v>1210</v>
      </c>
      <c r="AN723" t="s">
        <v>1611</v>
      </c>
      <c r="AO723" t="s">
        <v>1612</v>
      </c>
      <c r="AP723" t="s">
        <v>74</v>
      </c>
      <c r="AQ723" t="s">
        <v>74</v>
      </c>
      <c r="AR723" t="s">
        <v>1613</v>
      </c>
      <c r="AS723" t="s">
        <v>1614</v>
      </c>
      <c r="AT723" t="s">
        <v>74</v>
      </c>
      <c r="AU723">
        <v>1989</v>
      </c>
      <c r="AV723">
        <v>41</v>
      </c>
      <c r="AW723">
        <v>10</v>
      </c>
      <c r="AX723" t="s">
        <v>74</v>
      </c>
      <c r="AY723" t="s">
        <v>74</v>
      </c>
      <c r="AZ723" t="s">
        <v>74</v>
      </c>
      <c r="BA723" t="s">
        <v>74</v>
      </c>
      <c r="BB723">
        <v>835</v>
      </c>
      <c r="BC723">
        <v>849</v>
      </c>
      <c r="BD723" t="s">
        <v>74</v>
      </c>
      <c r="BE723" t="s">
        <v>5954</v>
      </c>
      <c r="BF723" t="str">
        <f>HYPERLINK("http://dx.doi.org/10.5636/jgg.41.835","http://dx.doi.org/10.5636/jgg.41.835")</f>
        <v>http://dx.doi.org/10.5636/jgg.41.835</v>
      </c>
      <c r="BG723" t="s">
        <v>74</v>
      </c>
      <c r="BH723" t="s">
        <v>74</v>
      </c>
      <c r="BI723">
        <v>15</v>
      </c>
      <c r="BJ723" t="s">
        <v>91</v>
      </c>
      <c r="BK723" t="s">
        <v>92</v>
      </c>
      <c r="BL723" t="s">
        <v>93</v>
      </c>
      <c r="BM723" t="s">
        <v>5955</v>
      </c>
      <c r="BN723" t="s">
        <v>74</v>
      </c>
      <c r="BO723" t="s">
        <v>261</v>
      </c>
      <c r="BP723" t="s">
        <v>74</v>
      </c>
      <c r="BQ723" t="s">
        <v>74</v>
      </c>
      <c r="BR723" t="s">
        <v>95</v>
      </c>
      <c r="BS723" t="s">
        <v>5956</v>
      </c>
      <c r="BT723" t="str">
        <f>HYPERLINK("https%3A%2F%2Fwww.webofscience.com%2Fwos%2Fwoscc%2Ffull-record%2FWOS:A1989CA78200002","View Full Record in Web of Science")</f>
        <v>View Full Record in Web of Science</v>
      </c>
    </row>
    <row r="724" spans="1:72" x14ac:dyDescent="0.15">
      <c r="A724" t="s">
        <v>72</v>
      </c>
      <c r="B724" t="s">
        <v>3444</v>
      </c>
      <c r="C724" t="s">
        <v>74</v>
      </c>
      <c r="D724" t="s">
        <v>74</v>
      </c>
      <c r="E724" t="s">
        <v>74</v>
      </c>
      <c r="F724" t="s">
        <v>3444</v>
      </c>
      <c r="G724" t="s">
        <v>74</v>
      </c>
      <c r="H724" t="s">
        <v>74</v>
      </c>
      <c r="I724" t="s">
        <v>5957</v>
      </c>
      <c r="J724" t="s">
        <v>1620</v>
      </c>
      <c r="K724" t="s">
        <v>74</v>
      </c>
      <c r="L724" t="s">
        <v>74</v>
      </c>
      <c r="M724" t="s">
        <v>77</v>
      </c>
      <c r="N724" t="s">
        <v>78</v>
      </c>
      <c r="O724" t="s">
        <v>74</v>
      </c>
      <c r="P724" t="s">
        <v>74</v>
      </c>
      <c r="Q724" t="s">
        <v>74</v>
      </c>
      <c r="R724" t="s">
        <v>74</v>
      </c>
      <c r="S724" t="s">
        <v>74</v>
      </c>
      <c r="T724" t="s">
        <v>74</v>
      </c>
      <c r="U724" t="s">
        <v>74</v>
      </c>
      <c r="V724" t="s">
        <v>74</v>
      </c>
      <c r="W724" t="s">
        <v>74</v>
      </c>
      <c r="X724" t="s">
        <v>74</v>
      </c>
      <c r="Y724" t="s">
        <v>5958</v>
      </c>
      <c r="Z724" t="s">
        <v>74</v>
      </c>
      <c r="AA724" t="s">
        <v>74</v>
      </c>
      <c r="AB724" t="s">
        <v>74</v>
      </c>
      <c r="AC724" t="s">
        <v>74</v>
      </c>
      <c r="AD724" t="s">
        <v>74</v>
      </c>
      <c r="AE724" t="s">
        <v>74</v>
      </c>
      <c r="AF724" t="s">
        <v>74</v>
      </c>
      <c r="AG724">
        <v>39</v>
      </c>
      <c r="AH724">
        <v>50</v>
      </c>
      <c r="AI724">
        <v>50</v>
      </c>
      <c r="AJ724">
        <v>0</v>
      </c>
      <c r="AK724">
        <v>3</v>
      </c>
      <c r="AL724" t="s">
        <v>1625</v>
      </c>
      <c r="AM724" t="s">
        <v>1474</v>
      </c>
      <c r="AN724" t="s">
        <v>1626</v>
      </c>
      <c r="AO724" t="s">
        <v>1627</v>
      </c>
      <c r="AP724" t="s">
        <v>74</v>
      </c>
      <c r="AQ724" t="s">
        <v>74</v>
      </c>
      <c r="AR724" t="s">
        <v>1628</v>
      </c>
      <c r="AS724" t="s">
        <v>1629</v>
      </c>
      <c r="AT724" t="s">
        <v>74</v>
      </c>
      <c r="AU724">
        <v>1989</v>
      </c>
      <c r="AV724">
        <v>35</v>
      </c>
      <c r="AW724">
        <v>119</v>
      </c>
      <c r="AX724" t="s">
        <v>74</v>
      </c>
      <c r="AY724" t="s">
        <v>74</v>
      </c>
      <c r="AZ724" t="s">
        <v>74</v>
      </c>
      <c r="BA724" t="s">
        <v>74</v>
      </c>
      <c r="BB724">
        <v>3</v>
      </c>
      <c r="BC724">
        <v>8</v>
      </c>
      <c r="BD724" t="s">
        <v>74</v>
      </c>
      <c r="BE724" t="s">
        <v>5959</v>
      </c>
      <c r="BF724" t="str">
        <f>HYPERLINK("http://dx.doi.org/10.3189/002214389793701590","http://dx.doi.org/10.3189/002214389793701590")</f>
        <v>http://dx.doi.org/10.3189/002214389793701590</v>
      </c>
      <c r="BG724" t="s">
        <v>74</v>
      </c>
      <c r="BH724" t="s">
        <v>74</v>
      </c>
      <c r="BI724">
        <v>6</v>
      </c>
      <c r="BJ724" t="s">
        <v>1631</v>
      </c>
      <c r="BK724" t="s">
        <v>92</v>
      </c>
      <c r="BL724" t="s">
        <v>1632</v>
      </c>
      <c r="BM724" t="s">
        <v>5960</v>
      </c>
      <c r="BN724" t="s">
        <v>74</v>
      </c>
      <c r="BO724" t="s">
        <v>261</v>
      </c>
      <c r="BP724" t="s">
        <v>74</v>
      </c>
      <c r="BQ724" t="s">
        <v>74</v>
      </c>
      <c r="BR724" t="s">
        <v>95</v>
      </c>
      <c r="BS724" t="s">
        <v>5961</v>
      </c>
      <c r="BT724" t="str">
        <f>HYPERLINK("https%3A%2F%2Fwww.webofscience.com%2Fwos%2Fwoscc%2Ffull-record%2FWOS:A1989AA18200001","View Full Record in Web of Science")</f>
        <v>View Full Record in Web of Science</v>
      </c>
    </row>
    <row r="725" spans="1:72" x14ac:dyDescent="0.15">
      <c r="A725" t="s">
        <v>72</v>
      </c>
      <c r="B725" t="s">
        <v>5962</v>
      </c>
      <c r="C725" t="s">
        <v>74</v>
      </c>
      <c r="D725" t="s">
        <v>74</v>
      </c>
      <c r="E725" t="s">
        <v>74</v>
      </c>
      <c r="F725" t="s">
        <v>5962</v>
      </c>
      <c r="G725" t="s">
        <v>74</v>
      </c>
      <c r="H725" t="s">
        <v>74</v>
      </c>
      <c r="I725" t="s">
        <v>5963</v>
      </c>
      <c r="J725" t="s">
        <v>1620</v>
      </c>
      <c r="K725" t="s">
        <v>74</v>
      </c>
      <c r="L725" t="s">
        <v>74</v>
      </c>
      <c r="M725" t="s">
        <v>77</v>
      </c>
      <c r="N725" t="s">
        <v>78</v>
      </c>
      <c r="O725" t="s">
        <v>74</v>
      </c>
      <c r="P725" t="s">
        <v>74</v>
      </c>
      <c r="Q725" t="s">
        <v>74</v>
      </c>
      <c r="R725" t="s">
        <v>74</v>
      </c>
      <c r="S725" t="s">
        <v>74</v>
      </c>
      <c r="T725" t="s">
        <v>74</v>
      </c>
      <c r="U725" t="s">
        <v>74</v>
      </c>
      <c r="V725" t="s">
        <v>74</v>
      </c>
      <c r="W725" t="s">
        <v>74</v>
      </c>
      <c r="X725" t="s">
        <v>74</v>
      </c>
      <c r="Y725" t="s">
        <v>5964</v>
      </c>
      <c r="Z725" t="s">
        <v>74</v>
      </c>
      <c r="AA725" t="s">
        <v>74</v>
      </c>
      <c r="AB725" t="s">
        <v>5965</v>
      </c>
      <c r="AC725" t="s">
        <v>74</v>
      </c>
      <c r="AD725" t="s">
        <v>74</v>
      </c>
      <c r="AE725" t="s">
        <v>74</v>
      </c>
      <c r="AF725" t="s">
        <v>74</v>
      </c>
      <c r="AG725">
        <v>5</v>
      </c>
      <c r="AH725">
        <v>6</v>
      </c>
      <c r="AI725">
        <v>6</v>
      </c>
      <c r="AJ725">
        <v>0</v>
      </c>
      <c r="AK725">
        <v>0</v>
      </c>
      <c r="AL725" t="s">
        <v>1625</v>
      </c>
      <c r="AM725" t="s">
        <v>1474</v>
      </c>
      <c r="AN725" t="s">
        <v>1626</v>
      </c>
      <c r="AO725" t="s">
        <v>1627</v>
      </c>
      <c r="AP725" t="s">
        <v>74</v>
      </c>
      <c r="AQ725" t="s">
        <v>74</v>
      </c>
      <c r="AR725" t="s">
        <v>1628</v>
      </c>
      <c r="AS725" t="s">
        <v>1629</v>
      </c>
      <c r="AT725" t="s">
        <v>74</v>
      </c>
      <c r="AU725">
        <v>1989</v>
      </c>
      <c r="AV725">
        <v>35</v>
      </c>
      <c r="AW725">
        <v>120</v>
      </c>
      <c r="AX725" t="s">
        <v>74</v>
      </c>
      <c r="AY725" t="s">
        <v>74</v>
      </c>
      <c r="AZ725" t="s">
        <v>74</v>
      </c>
      <c r="BA725" t="s">
        <v>74</v>
      </c>
      <c r="BB725">
        <v>197</v>
      </c>
      <c r="BC725">
        <v>200</v>
      </c>
      <c r="BD725" t="s">
        <v>74</v>
      </c>
      <c r="BE725" t="s">
        <v>5966</v>
      </c>
      <c r="BF725" t="str">
        <f>HYPERLINK("http://dx.doi.org/10.3189/S0022143000004500","http://dx.doi.org/10.3189/S0022143000004500")</f>
        <v>http://dx.doi.org/10.3189/S0022143000004500</v>
      </c>
      <c r="BG725" t="s">
        <v>74</v>
      </c>
      <c r="BH725" t="s">
        <v>74</v>
      </c>
      <c r="BI725">
        <v>4</v>
      </c>
      <c r="BJ725" t="s">
        <v>1631</v>
      </c>
      <c r="BK725" t="s">
        <v>92</v>
      </c>
      <c r="BL725" t="s">
        <v>1632</v>
      </c>
      <c r="BM725" t="s">
        <v>5967</v>
      </c>
      <c r="BN725" t="s">
        <v>74</v>
      </c>
      <c r="BO725" t="s">
        <v>261</v>
      </c>
      <c r="BP725" t="s">
        <v>74</v>
      </c>
      <c r="BQ725" t="s">
        <v>74</v>
      </c>
      <c r="BR725" t="s">
        <v>95</v>
      </c>
      <c r="BS725" t="s">
        <v>5968</v>
      </c>
      <c r="BT725" t="str">
        <f>HYPERLINK("https%3A%2F%2Fwww.webofscience.com%2Fwos%2Fwoscc%2Ffull-record%2FWOS:A1989AW26900008","View Full Record in Web of Science")</f>
        <v>View Full Record in Web of Science</v>
      </c>
    </row>
    <row r="726" spans="1:72" x14ac:dyDescent="0.15">
      <c r="A726" t="s">
        <v>72</v>
      </c>
      <c r="B726" t="s">
        <v>5969</v>
      </c>
      <c r="C726" t="s">
        <v>74</v>
      </c>
      <c r="D726" t="s">
        <v>74</v>
      </c>
      <c r="E726" t="s">
        <v>74</v>
      </c>
      <c r="F726" t="s">
        <v>5969</v>
      </c>
      <c r="G726" t="s">
        <v>74</v>
      </c>
      <c r="H726" t="s">
        <v>74</v>
      </c>
      <c r="I726" t="s">
        <v>5970</v>
      </c>
      <c r="J726" t="s">
        <v>1620</v>
      </c>
      <c r="K726" t="s">
        <v>74</v>
      </c>
      <c r="L726" t="s">
        <v>74</v>
      </c>
      <c r="M726" t="s">
        <v>77</v>
      </c>
      <c r="N726" t="s">
        <v>78</v>
      </c>
      <c r="O726" t="s">
        <v>74</v>
      </c>
      <c r="P726" t="s">
        <v>74</v>
      </c>
      <c r="Q726" t="s">
        <v>74</v>
      </c>
      <c r="R726" t="s">
        <v>74</v>
      </c>
      <c r="S726" t="s">
        <v>74</v>
      </c>
      <c r="T726" t="s">
        <v>74</v>
      </c>
      <c r="U726" t="s">
        <v>74</v>
      </c>
      <c r="V726" t="s">
        <v>74</v>
      </c>
      <c r="W726" t="s">
        <v>5971</v>
      </c>
      <c r="X726" t="s">
        <v>74</v>
      </c>
      <c r="Y726" t="s">
        <v>5972</v>
      </c>
      <c r="Z726" t="s">
        <v>74</v>
      </c>
      <c r="AA726" t="s">
        <v>5973</v>
      </c>
      <c r="AB726" t="s">
        <v>5974</v>
      </c>
      <c r="AC726" t="s">
        <v>74</v>
      </c>
      <c r="AD726" t="s">
        <v>74</v>
      </c>
      <c r="AE726" t="s">
        <v>74</v>
      </c>
      <c r="AF726" t="s">
        <v>74</v>
      </c>
      <c r="AG726">
        <v>33</v>
      </c>
      <c r="AH726">
        <v>100</v>
      </c>
      <c r="AI726">
        <v>105</v>
      </c>
      <c r="AJ726">
        <v>0</v>
      </c>
      <c r="AK726">
        <v>7</v>
      </c>
      <c r="AL726" t="s">
        <v>1625</v>
      </c>
      <c r="AM726" t="s">
        <v>1474</v>
      </c>
      <c r="AN726" t="s">
        <v>1626</v>
      </c>
      <c r="AO726" t="s">
        <v>1627</v>
      </c>
      <c r="AP726" t="s">
        <v>74</v>
      </c>
      <c r="AQ726" t="s">
        <v>74</v>
      </c>
      <c r="AR726" t="s">
        <v>1628</v>
      </c>
      <c r="AS726" t="s">
        <v>1629</v>
      </c>
      <c r="AT726" t="s">
        <v>74</v>
      </c>
      <c r="AU726">
        <v>1989</v>
      </c>
      <c r="AV726">
        <v>35</v>
      </c>
      <c r="AW726">
        <v>121</v>
      </c>
      <c r="AX726" t="s">
        <v>74</v>
      </c>
      <c r="AY726" t="s">
        <v>74</v>
      </c>
      <c r="AZ726" t="s">
        <v>74</v>
      </c>
      <c r="BA726" t="s">
        <v>74</v>
      </c>
      <c r="BB726">
        <v>392</v>
      </c>
      <c r="BC726">
        <v>398</v>
      </c>
      <c r="BD726" t="s">
        <v>74</v>
      </c>
      <c r="BE726" t="s">
        <v>5975</v>
      </c>
      <c r="BF726" t="str">
        <f>HYPERLINK("http://dx.doi.org/10.3189/S0022143000009321","http://dx.doi.org/10.3189/S0022143000009321")</f>
        <v>http://dx.doi.org/10.3189/S0022143000009321</v>
      </c>
      <c r="BG726" t="s">
        <v>74</v>
      </c>
      <c r="BH726" t="s">
        <v>74</v>
      </c>
      <c r="BI726">
        <v>7</v>
      </c>
      <c r="BJ726" t="s">
        <v>1631</v>
      </c>
      <c r="BK726" t="s">
        <v>92</v>
      </c>
      <c r="BL726" t="s">
        <v>1632</v>
      </c>
      <c r="BM726" t="s">
        <v>5976</v>
      </c>
      <c r="BN726" t="s">
        <v>74</v>
      </c>
      <c r="BO726" t="s">
        <v>261</v>
      </c>
      <c r="BP726" t="s">
        <v>74</v>
      </c>
      <c r="BQ726" t="s">
        <v>74</v>
      </c>
      <c r="BR726" t="s">
        <v>95</v>
      </c>
      <c r="BS726" t="s">
        <v>5977</v>
      </c>
      <c r="BT726" t="str">
        <f>HYPERLINK("https%3A%2F%2Fwww.webofscience.com%2Fwos%2Fwoscc%2Ffull-record%2FWOS:A1989CK17600012","View Full Record in Web of Science")</f>
        <v>View Full Record in Web of Science</v>
      </c>
    </row>
    <row r="727" spans="1:72" x14ac:dyDescent="0.15">
      <c r="A727" t="s">
        <v>72</v>
      </c>
      <c r="B727" t="s">
        <v>5978</v>
      </c>
      <c r="C727" t="s">
        <v>74</v>
      </c>
      <c r="D727" t="s">
        <v>74</v>
      </c>
      <c r="E727" t="s">
        <v>74</v>
      </c>
      <c r="F727" t="s">
        <v>5978</v>
      </c>
      <c r="G727" t="s">
        <v>74</v>
      </c>
      <c r="H727" t="s">
        <v>74</v>
      </c>
      <c r="I727" t="s">
        <v>5979</v>
      </c>
      <c r="J727" t="s">
        <v>5980</v>
      </c>
      <c r="K727" t="s">
        <v>74</v>
      </c>
      <c r="L727" t="s">
        <v>74</v>
      </c>
      <c r="M727" t="s">
        <v>77</v>
      </c>
      <c r="N727" t="s">
        <v>414</v>
      </c>
      <c r="O727" t="s">
        <v>74</v>
      </c>
      <c r="P727" t="s">
        <v>74</v>
      </c>
      <c r="Q727" t="s">
        <v>74</v>
      </c>
      <c r="R727" t="s">
        <v>74</v>
      </c>
      <c r="S727" t="s">
        <v>74</v>
      </c>
      <c r="T727" t="s">
        <v>74</v>
      </c>
      <c r="U727" t="s">
        <v>74</v>
      </c>
      <c r="V727" t="s">
        <v>74</v>
      </c>
      <c r="W727" t="s">
        <v>5981</v>
      </c>
      <c r="X727" t="s">
        <v>74</v>
      </c>
      <c r="Y727" t="s">
        <v>5982</v>
      </c>
      <c r="Z727" t="s">
        <v>74</v>
      </c>
      <c r="AA727" t="s">
        <v>74</v>
      </c>
      <c r="AB727" t="s">
        <v>74</v>
      </c>
      <c r="AC727" t="s">
        <v>74</v>
      </c>
      <c r="AD727" t="s">
        <v>74</v>
      </c>
      <c r="AE727" t="s">
        <v>74</v>
      </c>
      <c r="AF727" t="s">
        <v>74</v>
      </c>
      <c r="AG727">
        <v>20</v>
      </c>
      <c r="AH727">
        <v>2</v>
      </c>
      <c r="AI727">
        <v>3</v>
      </c>
      <c r="AJ727">
        <v>0</v>
      </c>
      <c r="AK727">
        <v>0</v>
      </c>
      <c r="AL727" t="s">
        <v>4289</v>
      </c>
      <c r="AM727" t="s">
        <v>361</v>
      </c>
      <c r="AN727" t="s">
        <v>4290</v>
      </c>
      <c r="AO727" t="s">
        <v>5983</v>
      </c>
      <c r="AP727" t="s">
        <v>74</v>
      </c>
      <c r="AQ727" t="s">
        <v>74</v>
      </c>
      <c r="AR727" t="s">
        <v>5980</v>
      </c>
      <c r="AS727" t="s">
        <v>5984</v>
      </c>
      <c r="AT727" t="s">
        <v>74</v>
      </c>
      <c r="AU727">
        <v>1989</v>
      </c>
      <c r="AV727">
        <v>21</v>
      </c>
      <c r="AW727" t="s">
        <v>74</v>
      </c>
      <c r="AX727">
        <v>2</v>
      </c>
      <c r="AY727" t="s">
        <v>74</v>
      </c>
      <c r="AZ727" t="s">
        <v>74</v>
      </c>
      <c r="BA727" t="s">
        <v>74</v>
      </c>
      <c r="BB727">
        <v>173</v>
      </c>
      <c r="BC727">
        <v>177</v>
      </c>
      <c r="BD727" t="s">
        <v>74</v>
      </c>
      <c r="BE727" t="s">
        <v>5985</v>
      </c>
      <c r="BF727" t="str">
        <f>HYPERLINK("http://dx.doi.org/10.1017/S0024282989000307","http://dx.doi.org/10.1017/S0024282989000307")</f>
        <v>http://dx.doi.org/10.1017/S0024282989000307</v>
      </c>
      <c r="BG727" t="s">
        <v>74</v>
      </c>
      <c r="BH727" t="s">
        <v>74</v>
      </c>
      <c r="BI727">
        <v>5</v>
      </c>
      <c r="BJ727" t="s">
        <v>5986</v>
      </c>
      <c r="BK727" t="s">
        <v>92</v>
      </c>
      <c r="BL727" t="s">
        <v>5986</v>
      </c>
      <c r="BM727" t="s">
        <v>5987</v>
      </c>
      <c r="BN727" t="s">
        <v>74</v>
      </c>
      <c r="BO727" t="s">
        <v>74</v>
      </c>
      <c r="BP727" t="s">
        <v>74</v>
      </c>
      <c r="BQ727" t="s">
        <v>74</v>
      </c>
      <c r="BR727" t="s">
        <v>95</v>
      </c>
      <c r="BS727" t="s">
        <v>5988</v>
      </c>
      <c r="BT727" t="str">
        <f>HYPERLINK("https%3A%2F%2Fwww.webofscience.com%2Fwos%2Fwoscc%2Ffull-record%2FWOS:A1989U894700008","View Full Record in Web of Science")</f>
        <v>View Full Record in Web of Science</v>
      </c>
    </row>
    <row r="728" spans="1:72" x14ac:dyDescent="0.15">
      <c r="A728" t="s">
        <v>72</v>
      </c>
      <c r="B728" t="s">
        <v>5989</v>
      </c>
      <c r="C728" t="s">
        <v>74</v>
      </c>
      <c r="D728" t="s">
        <v>74</v>
      </c>
      <c r="E728" t="s">
        <v>74</v>
      </c>
      <c r="F728" t="s">
        <v>5989</v>
      </c>
      <c r="G728" t="s">
        <v>74</v>
      </c>
      <c r="H728" t="s">
        <v>74</v>
      </c>
      <c r="I728" t="s">
        <v>5990</v>
      </c>
      <c r="J728" t="s">
        <v>5991</v>
      </c>
      <c r="K728" t="s">
        <v>74</v>
      </c>
      <c r="L728" t="s">
        <v>74</v>
      </c>
      <c r="M728" t="s">
        <v>77</v>
      </c>
      <c r="N728" t="s">
        <v>78</v>
      </c>
      <c r="O728" t="s">
        <v>74</v>
      </c>
      <c r="P728" t="s">
        <v>74</v>
      </c>
      <c r="Q728" t="s">
        <v>74</v>
      </c>
      <c r="R728" t="s">
        <v>74</v>
      </c>
      <c r="S728" t="s">
        <v>74</v>
      </c>
      <c r="T728" t="s">
        <v>74</v>
      </c>
      <c r="U728" t="s">
        <v>74</v>
      </c>
      <c r="V728" t="s">
        <v>74</v>
      </c>
      <c r="W728" t="s">
        <v>5992</v>
      </c>
      <c r="X728" t="s">
        <v>1514</v>
      </c>
      <c r="Y728" t="s">
        <v>5993</v>
      </c>
      <c r="Z728" t="s">
        <v>74</v>
      </c>
      <c r="AA728" t="s">
        <v>74</v>
      </c>
      <c r="AB728" t="s">
        <v>74</v>
      </c>
      <c r="AC728" t="s">
        <v>74</v>
      </c>
      <c r="AD728" t="s">
        <v>74</v>
      </c>
      <c r="AE728" t="s">
        <v>74</v>
      </c>
      <c r="AF728" t="s">
        <v>74</v>
      </c>
      <c r="AG728">
        <v>52</v>
      </c>
      <c r="AH728">
        <v>4</v>
      </c>
      <c r="AI728">
        <v>4</v>
      </c>
      <c r="AJ728">
        <v>0</v>
      </c>
      <c r="AK728">
        <v>2</v>
      </c>
      <c r="AL728" t="s">
        <v>5994</v>
      </c>
      <c r="AM728" t="s">
        <v>5995</v>
      </c>
      <c r="AN728" t="s">
        <v>5996</v>
      </c>
      <c r="AO728" t="s">
        <v>5997</v>
      </c>
      <c r="AP728" t="s">
        <v>74</v>
      </c>
      <c r="AQ728" t="s">
        <v>74</v>
      </c>
      <c r="AR728" t="s">
        <v>5991</v>
      </c>
      <c r="AS728" t="s">
        <v>5998</v>
      </c>
      <c r="AT728" t="s">
        <v>74</v>
      </c>
      <c r="AU728">
        <v>1989</v>
      </c>
      <c r="AV728">
        <v>14</v>
      </c>
      <c r="AW728">
        <v>3</v>
      </c>
      <c r="AX728" t="s">
        <v>74</v>
      </c>
      <c r="AY728" t="s">
        <v>74</v>
      </c>
      <c r="AZ728" t="s">
        <v>74</v>
      </c>
      <c r="BA728" t="s">
        <v>74</v>
      </c>
      <c r="BB728">
        <v>184</v>
      </c>
      <c r="BC728">
        <v>190</v>
      </c>
      <c r="BD728" t="s">
        <v>74</v>
      </c>
      <c r="BE728" t="s">
        <v>74</v>
      </c>
      <c r="BF728" t="s">
        <v>74</v>
      </c>
      <c r="BG728" t="s">
        <v>74</v>
      </c>
      <c r="BH728" t="s">
        <v>74</v>
      </c>
      <c r="BI728">
        <v>7</v>
      </c>
      <c r="BJ728" t="s">
        <v>947</v>
      </c>
      <c r="BK728" t="s">
        <v>92</v>
      </c>
      <c r="BL728" t="s">
        <v>947</v>
      </c>
      <c r="BM728" t="s">
        <v>5999</v>
      </c>
      <c r="BN728" t="s">
        <v>74</v>
      </c>
      <c r="BO728" t="s">
        <v>74</v>
      </c>
      <c r="BP728" t="s">
        <v>74</v>
      </c>
      <c r="BQ728" t="s">
        <v>74</v>
      </c>
      <c r="BR728" t="s">
        <v>95</v>
      </c>
      <c r="BS728" t="s">
        <v>6000</v>
      </c>
      <c r="BT728" t="str">
        <f>HYPERLINK("https%3A%2F%2Fwww.webofscience.com%2Fwos%2Fwoscc%2Ffull-record%2FWOS:A1989CG02300010","View Full Record in Web of Science")</f>
        <v>View Full Record in Web of Science</v>
      </c>
    </row>
    <row r="729" spans="1:72" x14ac:dyDescent="0.15">
      <c r="A729" t="s">
        <v>72</v>
      </c>
      <c r="B729" t="s">
        <v>6001</v>
      </c>
      <c r="C729" t="s">
        <v>74</v>
      </c>
      <c r="D729" t="s">
        <v>74</v>
      </c>
      <c r="E729" t="s">
        <v>74</v>
      </c>
      <c r="F729" t="s">
        <v>6001</v>
      </c>
      <c r="G729" t="s">
        <v>74</v>
      </c>
      <c r="H729" t="s">
        <v>74</v>
      </c>
      <c r="I729" t="s">
        <v>6002</v>
      </c>
      <c r="J729" t="s">
        <v>1773</v>
      </c>
      <c r="K729" t="s">
        <v>74</v>
      </c>
      <c r="L729" t="s">
        <v>74</v>
      </c>
      <c r="M729" t="s">
        <v>77</v>
      </c>
      <c r="N729" t="s">
        <v>78</v>
      </c>
      <c r="O729" t="s">
        <v>74</v>
      </c>
      <c r="P729" t="s">
        <v>74</v>
      </c>
      <c r="Q729" t="s">
        <v>74</v>
      </c>
      <c r="R729" t="s">
        <v>74</v>
      </c>
      <c r="S729" t="s">
        <v>74</v>
      </c>
      <c r="T729" t="s">
        <v>74</v>
      </c>
      <c r="U729" t="s">
        <v>74</v>
      </c>
      <c r="V729" t="s">
        <v>74</v>
      </c>
      <c r="W729" t="s">
        <v>74</v>
      </c>
      <c r="X729" t="s">
        <v>74</v>
      </c>
      <c r="Y729" t="s">
        <v>6003</v>
      </c>
      <c r="Z729" t="s">
        <v>74</v>
      </c>
      <c r="AA729" t="s">
        <v>74</v>
      </c>
      <c r="AB729" t="s">
        <v>74</v>
      </c>
      <c r="AC729" t="s">
        <v>74</v>
      </c>
      <c r="AD729" t="s">
        <v>74</v>
      </c>
      <c r="AE729" t="s">
        <v>74</v>
      </c>
      <c r="AF729" t="s">
        <v>74</v>
      </c>
      <c r="AG729">
        <v>47</v>
      </c>
      <c r="AH729">
        <v>48</v>
      </c>
      <c r="AI729">
        <v>55</v>
      </c>
      <c r="AJ729">
        <v>0</v>
      </c>
      <c r="AK729">
        <v>5</v>
      </c>
      <c r="AL729" t="s">
        <v>523</v>
      </c>
      <c r="AM729" t="s">
        <v>460</v>
      </c>
      <c r="AN729" t="s">
        <v>524</v>
      </c>
      <c r="AO729" t="s">
        <v>1777</v>
      </c>
      <c r="AP729" t="s">
        <v>74</v>
      </c>
      <c r="AQ729" t="s">
        <v>74</v>
      </c>
      <c r="AR729" t="s">
        <v>1778</v>
      </c>
      <c r="AS729" t="s">
        <v>1779</v>
      </c>
      <c r="AT729" t="s">
        <v>74</v>
      </c>
      <c r="AU729">
        <v>1989</v>
      </c>
      <c r="AV729">
        <v>103</v>
      </c>
      <c r="AW729">
        <v>1</v>
      </c>
      <c r="AX729" t="s">
        <v>74</v>
      </c>
      <c r="AY729" t="s">
        <v>74</v>
      </c>
      <c r="AZ729" t="s">
        <v>74</v>
      </c>
      <c r="BA729" t="s">
        <v>74</v>
      </c>
      <c r="BB729">
        <v>107</v>
      </c>
      <c r="BC729">
        <v>118</v>
      </c>
      <c r="BD729" t="s">
        <v>74</v>
      </c>
      <c r="BE729" t="s">
        <v>6004</v>
      </c>
      <c r="BF729" t="str">
        <f>HYPERLINK("http://dx.doi.org/10.1007/BF00391069","http://dx.doi.org/10.1007/BF00391069")</f>
        <v>http://dx.doi.org/10.1007/BF00391069</v>
      </c>
      <c r="BG729" t="s">
        <v>74</v>
      </c>
      <c r="BH729" t="s">
        <v>74</v>
      </c>
      <c r="BI729">
        <v>12</v>
      </c>
      <c r="BJ729" t="s">
        <v>481</v>
      </c>
      <c r="BK729" t="s">
        <v>92</v>
      </c>
      <c r="BL729" t="s">
        <v>481</v>
      </c>
      <c r="BM729" t="s">
        <v>6005</v>
      </c>
      <c r="BN729" t="s">
        <v>74</v>
      </c>
      <c r="BO729" t="s">
        <v>74</v>
      </c>
      <c r="BP729" t="s">
        <v>74</v>
      </c>
      <c r="BQ729" t="s">
        <v>74</v>
      </c>
      <c r="BR729" t="s">
        <v>95</v>
      </c>
      <c r="BS729" t="s">
        <v>6006</v>
      </c>
      <c r="BT729" t="str">
        <f>HYPERLINK("https%3A%2F%2Fwww.webofscience.com%2Fwos%2Fwoscc%2Ffull-record%2FWOS:A1989AU49900011","View Full Record in Web of Science")</f>
        <v>View Full Record in Web of Science</v>
      </c>
    </row>
    <row r="730" spans="1:72" x14ac:dyDescent="0.15">
      <c r="A730" t="s">
        <v>72</v>
      </c>
      <c r="B730" t="s">
        <v>6007</v>
      </c>
      <c r="C730" t="s">
        <v>74</v>
      </c>
      <c r="D730" t="s">
        <v>74</v>
      </c>
      <c r="E730" t="s">
        <v>74</v>
      </c>
      <c r="F730" t="s">
        <v>6007</v>
      </c>
      <c r="G730" t="s">
        <v>74</v>
      </c>
      <c r="H730" t="s">
        <v>74</v>
      </c>
      <c r="I730" t="s">
        <v>6008</v>
      </c>
      <c r="J730" t="s">
        <v>1773</v>
      </c>
      <c r="K730" t="s">
        <v>74</v>
      </c>
      <c r="L730" t="s">
        <v>74</v>
      </c>
      <c r="M730" t="s">
        <v>77</v>
      </c>
      <c r="N730" t="s">
        <v>78</v>
      </c>
      <c r="O730" t="s">
        <v>74</v>
      </c>
      <c r="P730" t="s">
        <v>74</v>
      </c>
      <c r="Q730" t="s">
        <v>74</v>
      </c>
      <c r="R730" t="s">
        <v>74</v>
      </c>
      <c r="S730" t="s">
        <v>74</v>
      </c>
      <c r="T730" t="s">
        <v>74</v>
      </c>
      <c r="U730" t="s">
        <v>74</v>
      </c>
      <c r="V730" t="s">
        <v>74</v>
      </c>
      <c r="W730" t="s">
        <v>6009</v>
      </c>
      <c r="X730" t="s">
        <v>1143</v>
      </c>
      <c r="Y730" t="s">
        <v>6010</v>
      </c>
      <c r="Z730" t="s">
        <v>74</v>
      </c>
      <c r="AA730" t="s">
        <v>74</v>
      </c>
      <c r="AB730" t="s">
        <v>6011</v>
      </c>
      <c r="AC730" t="s">
        <v>74</v>
      </c>
      <c r="AD730" t="s">
        <v>74</v>
      </c>
      <c r="AE730" t="s">
        <v>74</v>
      </c>
      <c r="AF730" t="s">
        <v>74</v>
      </c>
      <c r="AG730">
        <v>34</v>
      </c>
      <c r="AH730">
        <v>44</v>
      </c>
      <c r="AI730">
        <v>44</v>
      </c>
      <c r="AJ730">
        <v>0</v>
      </c>
      <c r="AK730">
        <v>10</v>
      </c>
      <c r="AL730" t="s">
        <v>523</v>
      </c>
      <c r="AM730" t="s">
        <v>460</v>
      </c>
      <c r="AN730" t="s">
        <v>524</v>
      </c>
      <c r="AO730" t="s">
        <v>1777</v>
      </c>
      <c r="AP730" t="s">
        <v>74</v>
      </c>
      <c r="AQ730" t="s">
        <v>74</v>
      </c>
      <c r="AR730" t="s">
        <v>1778</v>
      </c>
      <c r="AS730" t="s">
        <v>1779</v>
      </c>
      <c r="AT730" t="s">
        <v>74</v>
      </c>
      <c r="AU730">
        <v>1989</v>
      </c>
      <c r="AV730">
        <v>101</v>
      </c>
      <c r="AW730">
        <v>3</v>
      </c>
      <c r="AX730" t="s">
        <v>74</v>
      </c>
      <c r="AY730" t="s">
        <v>74</v>
      </c>
      <c r="AZ730" t="s">
        <v>74</v>
      </c>
      <c r="BA730" t="s">
        <v>74</v>
      </c>
      <c r="BB730">
        <v>355</v>
      </c>
      <c r="BC730">
        <v>365</v>
      </c>
      <c r="BD730" t="s">
        <v>74</v>
      </c>
      <c r="BE730" t="s">
        <v>6012</v>
      </c>
      <c r="BF730" t="str">
        <f>HYPERLINK("http://dx.doi.org/10.1007/BF00428132","http://dx.doi.org/10.1007/BF00428132")</f>
        <v>http://dx.doi.org/10.1007/BF00428132</v>
      </c>
      <c r="BG730" t="s">
        <v>74</v>
      </c>
      <c r="BH730" t="s">
        <v>74</v>
      </c>
      <c r="BI730">
        <v>11</v>
      </c>
      <c r="BJ730" t="s">
        <v>481</v>
      </c>
      <c r="BK730" t="s">
        <v>92</v>
      </c>
      <c r="BL730" t="s">
        <v>481</v>
      </c>
      <c r="BM730" t="s">
        <v>6013</v>
      </c>
      <c r="BN730" t="s">
        <v>74</v>
      </c>
      <c r="BO730" t="s">
        <v>74</v>
      </c>
      <c r="BP730" t="s">
        <v>74</v>
      </c>
      <c r="BQ730" t="s">
        <v>74</v>
      </c>
      <c r="BR730" t="s">
        <v>95</v>
      </c>
      <c r="BS730" t="s">
        <v>6014</v>
      </c>
      <c r="BT730" t="str">
        <f>HYPERLINK("https%3A%2F%2Fwww.webofscience.com%2Fwos%2Fwoscc%2Ffull-record%2FWOS:A1989U871400009","View Full Record in Web of Science")</f>
        <v>View Full Record in Web of Science</v>
      </c>
    </row>
    <row r="731" spans="1:72" x14ac:dyDescent="0.15">
      <c r="A731" t="s">
        <v>72</v>
      </c>
      <c r="B731" t="s">
        <v>6015</v>
      </c>
      <c r="C731" t="s">
        <v>74</v>
      </c>
      <c r="D731" t="s">
        <v>74</v>
      </c>
      <c r="E731" t="s">
        <v>74</v>
      </c>
      <c r="F731" t="s">
        <v>6015</v>
      </c>
      <c r="G731" t="s">
        <v>74</v>
      </c>
      <c r="H731" t="s">
        <v>74</v>
      </c>
      <c r="I731" t="s">
        <v>6016</v>
      </c>
      <c r="J731" t="s">
        <v>1773</v>
      </c>
      <c r="K731" t="s">
        <v>74</v>
      </c>
      <c r="L731" t="s">
        <v>74</v>
      </c>
      <c r="M731" t="s">
        <v>77</v>
      </c>
      <c r="N731" t="s">
        <v>78</v>
      </c>
      <c r="O731" t="s">
        <v>74</v>
      </c>
      <c r="P731" t="s">
        <v>74</v>
      </c>
      <c r="Q731" t="s">
        <v>74</v>
      </c>
      <c r="R731" t="s">
        <v>74</v>
      </c>
      <c r="S731" t="s">
        <v>74</v>
      </c>
      <c r="T731" t="s">
        <v>74</v>
      </c>
      <c r="U731" t="s">
        <v>74</v>
      </c>
      <c r="V731" t="s">
        <v>74</v>
      </c>
      <c r="W731" t="s">
        <v>6017</v>
      </c>
      <c r="X731" t="s">
        <v>1514</v>
      </c>
      <c r="Y731" t="s">
        <v>6018</v>
      </c>
      <c r="Z731" t="s">
        <v>74</v>
      </c>
      <c r="AA731" t="s">
        <v>74</v>
      </c>
      <c r="AB731" t="s">
        <v>6019</v>
      </c>
      <c r="AC731" t="s">
        <v>74</v>
      </c>
      <c r="AD731" t="s">
        <v>74</v>
      </c>
      <c r="AE731" t="s">
        <v>74</v>
      </c>
      <c r="AF731" t="s">
        <v>74</v>
      </c>
      <c r="AG731">
        <v>33</v>
      </c>
      <c r="AH731">
        <v>17</v>
      </c>
      <c r="AI731">
        <v>17</v>
      </c>
      <c r="AJ731">
        <v>0</v>
      </c>
      <c r="AK731">
        <v>6</v>
      </c>
      <c r="AL731" t="s">
        <v>5891</v>
      </c>
      <c r="AM731" t="s">
        <v>5892</v>
      </c>
      <c r="AN731" t="s">
        <v>5893</v>
      </c>
      <c r="AO731" t="s">
        <v>1777</v>
      </c>
      <c r="AP731" t="s">
        <v>6020</v>
      </c>
      <c r="AQ731" t="s">
        <v>74</v>
      </c>
      <c r="AR731" t="s">
        <v>1778</v>
      </c>
      <c r="AS731" t="s">
        <v>1779</v>
      </c>
      <c r="AT731" t="s">
        <v>74</v>
      </c>
      <c r="AU731">
        <v>1989</v>
      </c>
      <c r="AV731">
        <v>100</v>
      </c>
      <c r="AW731">
        <v>2</v>
      </c>
      <c r="AX731" t="s">
        <v>74</v>
      </c>
      <c r="AY731" t="s">
        <v>74</v>
      </c>
      <c r="AZ731" t="s">
        <v>74</v>
      </c>
      <c r="BA731" t="s">
        <v>74</v>
      </c>
      <c r="BB731">
        <v>261</v>
      </c>
      <c r="BC731">
        <v>267</v>
      </c>
      <c r="BD731" t="s">
        <v>74</v>
      </c>
      <c r="BE731" t="s">
        <v>6021</v>
      </c>
      <c r="BF731" t="str">
        <f>HYPERLINK("http://dx.doi.org/10.1007/BF00391967","http://dx.doi.org/10.1007/BF00391967")</f>
        <v>http://dx.doi.org/10.1007/BF00391967</v>
      </c>
      <c r="BG731" t="s">
        <v>74</v>
      </c>
      <c r="BH731" t="s">
        <v>74</v>
      </c>
      <c r="BI731">
        <v>7</v>
      </c>
      <c r="BJ731" t="s">
        <v>481</v>
      </c>
      <c r="BK731" t="s">
        <v>92</v>
      </c>
      <c r="BL731" t="s">
        <v>481</v>
      </c>
      <c r="BM731" t="s">
        <v>6022</v>
      </c>
      <c r="BN731" t="s">
        <v>74</v>
      </c>
      <c r="BO731" t="s">
        <v>74</v>
      </c>
      <c r="BP731" t="s">
        <v>74</v>
      </c>
      <c r="BQ731" t="s">
        <v>74</v>
      </c>
      <c r="BR731" t="s">
        <v>95</v>
      </c>
      <c r="BS731" t="s">
        <v>6023</v>
      </c>
      <c r="BT731" t="str">
        <f>HYPERLINK("https%3A%2F%2Fwww.webofscience.com%2Fwos%2Fwoscc%2Ffull-record%2FWOS:A1989R768200015","View Full Record in Web of Science")</f>
        <v>View Full Record in Web of Science</v>
      </c>
    </row>
    <row r="732" spans="1:72" x14ac:dyDescent="0.15">
      <c r="A732" t="s">
        <v>72</v>
      </c>
      <c r="B732" t="s">
        <v>6024</v>
      </c>
      <c r="C732" t="s">
        <v>74</v>
      </c>
      <c r="D732" t="s">
        <v>74</v>
      </c>
      <c r="E732" t="s">
        <v>74</v>
      </c>
      <c r="F732" t="s">
        <v>6024</v>
      </c>
      <c r="G732" t="s">
        <v>74</v>
      </c>
      <c r="H732" t="s">
        <v>74</v>
      </c>
      <c r="I732" t="s">
        <v>6025</v>
      </c>
      <c r="J732" t="s">
        <v>1773</v>
      </c>
      <c r="K732" t="s">
        <v>74</v>
      </c>
      <c r="L732" t="s">
        <v>74</v>
      </c>
      <c r="M732" t="s">
        <v>77</v>
      </c>
      <c r="N732" t="s">
        <v>78</v>
      </c>
      <c r="O732" t="s">
        <v>74</v>
      </c>
      <c r="P732" t="s">
        <v>74</v>
      </c>
      <c r="Q732" t="s">
        <v>74</v>
      </c>
      <c r="R732" t="s">
        <v>74</v>
      </c>
      <c r="S732" t="s">
        <v>74</v>
      </c>
      <c r="T732" t="s">
        <v>74</v>
      </c>
      <c r="U732" t="s">
        <v>74</v>
      </c>
      <c r="V732" t="s">
        <v>74</v>
      </c>
      <c r="W732" t="s">
        <v>6026</v>
      </c>
      <c r="X732" t="s">
        <v>6027</v>
      </c>
      <c r="Y732" t="s">
        <v>74</v>
      </c>
      <c r="Z732" t="s">
        <v>74</v>
      </c>
      <c r="AA732" t="s">
        <v>74</v>
      </c>
      <c r="AB732" t="s">
        <v>6028</v>
      </c>
      <c r="AC732" t="s">
        <v>74</v>
      </c>
      <c r="AD732" t="s">
        <v>74</v>
      </c>
      <c r="AE732" t="s">
        <v>74</v>
      </c>
      <c r="AF732" t="s">
        <v>74</v>
      </c>
      <c r="AG732">
        <v>29</v>
      </c>
      <c r="AH732">
        <v>44</v>
      </c>
      <c r="AI732">
        <v>45</v>
      </c>
      <c r="AJ732">
        <v>0</v>
      </c>
      <c r="AK732">
        <v>1</v>
      </c>
      <c r="AL732" t="s">
        <v>5891</v>
      </c>
      <c r="AM732" t="s">
        <v>5892</v>
      </c>
      <c r="AN732" t="s">
        <v>5893</v>
      </c>
      <c r="AO732" t="s">
        <v>1777</v>
      </c>
      <c r="AP732" t="s">
        <v>6020</v>
      </c>
      <c r="AQ732" t="s">
        <v>74</v>
      </c>
      <c r="AR732" t="s">
        <v>1778</v>
      </c>
      <c r="AS732" t="s">
        <v>1779</v>
      </c>
      <c r="AT732" t="s">
        <v>74</v>
      </c>
      <c r="AU732">
        <v>1989</v>
      </c>
      <c r="AV732">
        <v>100</v>
      </c>
      <c r="AW732">
        <v>2</v>
      </c>
      <c r="AX732" t="s">
        <v>74</v>
      </c>
      <c r="AY732" t="s">
        <v>74</v>
      </c>
      <c r="AZ732" t="s">
        <v>74</v>
      </c>
      <c r="BA732" t="s">
        <v>74</v>
      </c>
      <c r="BB732">
        <v>277</v>
      </c>
      <c r="BC732">
        <v>283</v>
      </c>
      <c r="BD732" t="s">
        <v>74</v>
      </c>
      <c r="BE732" t="s">
        <v>6029</v>
      </c>
      <c r="BF732" t="str">
        <f>HYPERLINK("http://dx.doi.org/10.1007/BF00391969","http://dx.doi.org/10.1007/BF00391969")</f>
        <v>http://dx.doi.org/10.1007/BF00391969</v>
      </c>
      <c r="BG732" t="s">
        <v>74</v>
      </c>
      <c r="BH732" t="s">
        <v>74</v>
      </c>
      <c r="BI732">
        <v>7</v>
      </c>
      <c r="BJ732" t="s">
        <v>481</v>
      </c>
      <c r="BK732" t="s">
        <v>92</v>
      </c>
      <c r="BL732" t="s">
        <v>481</v>
      </c>
      <c r="BM732" t="s">
        <v>6022</v>
      </c>
      <c r="BN732" t="s">
        <v>74</v>
      </c>
      <c r="BO732" t="s">
        <v>74</v>
      </c>
      <c r="BP732" t="s">
        <v>74</v>
      </c>
      <c r="BQ732" t="s">
        <v>74</v>
      </c>
      <c r="BR732" t="s">
        <v>95</v>
      </c>
      <c r="BS732" t="s">
        <v>6030</v>
      </c>
      <c r="BT732" t="str">
        <f>HYPERLINK("https%3A%2F%2Fwww.webofscience.com%2Fwos%2Fwoscc%2Ffull-record%2FWOS:A1989R768200017","View Full Record in Web of Science")</f>
        <v>View Full Record in Web of Science</v>
      </c>
    </row>
    <row r="733" spans="1:72" x14ac:dyDescent="0.15">
      <c r="A733" t="s">
        <v>72</v>
      </c>
      <c r="B733" t="s">
        <v>6015</v>
      </c>
      <c r="C733" t="s">
        <v>74</v>
      </c>
      <c r="D733" t="s">
        <v>74</v>
      </c>
      <c r="E733" t="s">
        <v>74</v>
      </c>
      <c r="F733" t="s">
        <v>6015</v>
      </c>
      <c r="G733" t="s">
        <v>74</v>
      </c>
      <c r="H733" t="s">
        <v>74</v>
      </c>
      <c r="I733" t="s">
        <v>6031</v>
      </c>
      <c r="J733" t="s">
        <v>1773</v>
      </c>
      <c r="K733" t="s">
        <v>74</v>
      </c>
      <c r="L733" t="s">
        <v>74</v>
      </c>
      <c r="M733" t="s">
        <v>77</v>
      </c>
      <c r="N733" t="s">
        <v>78</v>
      </c>
      <c r="O733" t="s">
        <v>74</v>
      </c>
      <c r="P733" t="s">
        <v>74</v>
      </c>
      <c r="Q733" t="s">
        <v>74</v>
      </c>
      <c r="R733" t="s">
        <v>74</v>
      </c>
      <c r="S733" t="s">
        <v>74</v>
      </c>
      <c r="T733" t="s">
        <v>74</v>
      </c>
      <c r="U733" t="s">
        <v>74</v>
      </c>
      <c r="V733" t="s">
        <v>74</v>
      </c>
      <c r="W733" t="s">
        <v>3194</v>
      </c>
      <c r="X733" t="s">
        <v>1514</v>
      </c>
      <c r="Y733" t="s">
        <v>74</v>
      </c>
      <c r="Z733" t="s">
        <v>74</v>
      </c>
      <c r="AA733" t="s">
        <v>74</v>
      </c>
      <c r="AB733" t="s">
        <v>6019</v>
      </c>
      <c r="AC733" t="s">
        <v>74</v>
      </c>
      <c r="AD733" t="s">
        <v>74</v>
      </c>
      <c r="AE733" t="s">
        <v>74</v>
      </c>
      <c r="AF733" t="s">
        <v>74</v>
      </c>
      <c r="AG733">
        <v>39</v>
      </c>
      <c r="AH733">
        <v>29</v>
      </c>
      <c r="AI733">
        <v>30</v>
      </c>
      <c r="AJ733">
        <v>0</v>
      </c>
      <c r="AK733">
        <v>2</v>
      </c>
      <c r="AL733" t="s">
        <v>523</v>
      </c>
      <c r="AM733" t="s">
        <v>460</v>
      </c>
      <c r="AN733" t="s">
        <v>524</v>
      </c>
      <c r="AO733" t="s">
        <v>1777</v>
      </c>
      <c r="AP733" t="s">
        <v>74</v>
      </c>
      <c r="AQ733" t="s">
        <v>74</v>
      </c>
      <c r="AR733" t="s">
        <v>1778</v>
      </c>
      <c r="AS733" t="s">
        <v>1779</v>
      </c>
      <c r="AT733" t="s">
        <v>74</v>
      </c>
      <c r="AU733">
        <v>1989</v>
      </c>
      <c r="AV733">
        <v>100</v>
      </c>
      <c r="AW733">
        <v>3</v>
      </c>
      <c r="AX733" t="s">
        <v>74</v>
      </c>
      <c r="AY733" t="s">
        <v>74</v>
      </c>
      <c r="AZ733" t="s">
        <v>74</v>
      </c>
      <c r="BA733" t="s">
        <v>74</v>
      </c>
      <c r="BB733">
        <v>301</v>
      </c>
      <c r="BC733">
        <v>308</v>
      </c>
      <c r="BD733" t="s">
        <v>74</v>
      </c>
      <c r="BE733" t="s">
        <v>6032</v>
      </c>
      <c r="BF733" t="str">
        <f>HYPERLINK("http://dx.doi.org/10.1007/BF00391143","http://dx.doi.org/10.1007/BF00391143")</f>
        <v>http://dx.doi.org/10.1007/BF00391143</v>
      </c>
      <c r="BG733" t="s">
        <v>74</v>
      </c>
      <c r="BH733" t="s">
        <v>74</v>
      </c>
      <c r="BI733">
        <v>8</v>
      </c>
      <c r="BJ733" t="s">
        <v>481</v>
      </c>
      <c r="BK733" t="s">
        <v>92</v>
      </c>
      <c r="BL733" t="s">
        <v>481</v>
      </c>
      <c r="BM733" t="s">
        <v>6033</v>
      </c>
      <c r="BN733" t="s">
        <v>74</v>
      </c>
      <c r="BO733" t="s">
        <v>74</v>
      </c>
      <c r="BP733" t="s">
        <v>74</v>
      </c>
      <c r="BQ733" t="s">
        <v>74</v>
      </c>
      <c r="BR733" t="s">
        <v>95</v>
      </c>
      <c r="BS733" t="s">
        <v>6034</v>
      </c>
      <c r="BT733" t="str">
        <f>HYPERLINK("https%3A%2F%2Fwww.webofscience.com%2Fwos%2Fwoscc%2Ffull-record%2FWOS:A1989T238600003","View Full Record in Web of Science")</f>
        <v>View Full Record in Web of Science</v>
      </c>
    </row>
    <row r="734" spans="1:72" x14ac:dyDescent="0.15">
      <c r="A734" t="s">
        <v>72</v>
      </c>
      <c r="B734" t="s">
        <v>2395</v>
      </c>
      <c r="C734" t="s">
        <v>74</v>
      </c>
      <c r="D734" t="s">
        <v>74</v>
      </c>
      <c r="E734" t="s">
        <v>74</v>
      </c>
      <c r="F734" t="s">
        <v>2395</v>
      </c>
      <c r="G734" t="s">
        <v>74</v>
      </c>
      <c r="H734" t="s">
        <v>74</v>
      </c>
      <c r="I734" t="s">
        <v>6035</v>
      </c>
      <c r="J734" t="s">
        <v>1773</v>
      </c>
      <c r="K734" t="s">
        <v>74</v>
      </c>
      <c r="L734" t="s">
        <v>74</v>
      </c>
      <c r="M734" t="s">
        <v>77</v>
      </c>
      <c r="N734" t="s">
        <v>78</v>
      </c>
      <c r="O734" t="s">
        <v>74</v>
      </c>
      <c r="P734" t="s">
        <v>74</v>
      </c>
      <c r="Q734" t="s">
        <v>74</v>
      </c>
      <c r="R734" t="s">
        <v>74</v>
      </c>
      <c r="S734" t="s">
        <v>74</v>
      </c>
      <c r="T734" t="s">
        <v>74</v>
      </c>
      <c r="U734" t="s">
        <v>74</v>
      </c>
      <c r="V734" t="s">
        <v>74</v>
      </c>
      <c r="W734" t="s">
        <v>74</v>
      </c>
      <c r="X734" t="s">
        <v>74</v>
      </c>
      <c r="Y734" t="s">
        <v>6036</v>
      </c>
      <c r="Z734" t="s">
        <v>74</v>
      </c>
      <c r="AA734" t="s">
        <v>74</v>
      </c>
      <c r="AB734" t="s">
        <v>2398</v>
      </c>
      <c r="AC734" t="s">
        <v>74</v>
      </c>
      <c r="AD734" t="s">
        <v>74</v>
      </c>
      <c r="AE734" t="s">
        <v>74</v>
      </c>
      <c r="AF734" t="s">
        <v>74</v>
      </c>
      <c r="AG734">
        <v>23</v>
      </c>
      <c r="AH734">
        <v>25</v>
      </c>
      <c r="AI734">
        <v>26</v>
      </c>
      <c r="AJ734">
        <v>0</v>
      </c>
      <c r="AK734">
        <v>1</v>
      </c>
      <c r="AL734" t="s">
        <v>523</v>
      </c>
      <c r="AM734" t="s">
        <v>460</v>
      </c>
      <c r="AN734" t="s">
        <v>524</v>
      </c>
      <c r="AO734" t="s">
        <v>1777</v>
      </c>
      <c r="AP734" t="s">
        <v>74</v>
      </c>
      <c r="AQ734" t="s">
        <v>74</v>
      </c>
      <c r="AR734" t="s">
        <v>1778</v>
      </c>
      <c r="AS734" t="s">
        <v>1779</v>
      </c>
      <c r="AT734" t="s">
        <v>74</v>
      </c>
      <c r="AU734">
        <v>1989</v>
      </c>
      <c r="AV734">
        <v>100</v>
      </c>
      <c r="AW734">
        <v>4</v>
      </c>
      <c r="AX734" t="s">
        <v>74</v>
      </c>
      <c r="AY734" t="s">
        <v>74</v>
      </c>
      <c r="AZ734" t="s">
        <v>74</v>
      </c>
      <c r="BA734" t="s">
        <v>74</v>
      </c>
      <c r="BB734">
        <v>439</v>
      </c>
      <c r="BC734">
        <v>441</v>
      </c>
      <c r="BD734" t="s">
        <v>74</v>
      </c>
      <c r="BE734" t="s">
        <v>6037</v>
      </c>
      <c r="BF734" t="str">
        <f>HYPERLINK("http://dx.doi.org/10.1007/BF00394819","http://dx.doi.org/10.1007/BF00394819")</f>
        <v>http://dx.doi.org/10.1007/BF00394819</v>
      </c>
      <c r="BG734" t="s">
        <v>74</v>
      </c>
      <c r="BH734" t="s">
        <v>74</v>
      </c>
      <c r="BI734">
        <v>3</v>
      </c>
      <c r="BJ734" t="s">
        <v>481</v>
      </c>
      <c r="BK734" t="s">
        <v>92</v>
      </c>
      <c r="BL734" t="s">
        <v>481</v>
      </c>
      <c r="BM734" t="s">
        <v>6038</v>
      </c>
      <c r="BN734" t="s">
        <v>74</v>
      </c>
      <c r="BO734" t="s">
        <v>74</v>
      </c>
      <c r="BP734" t="s">
        <v>74</v>
      </c>
      <c r="BQ734" t="s">
        <v>74</v>
      </c>
      <c r="BR734" t="s">
        <v>95</v>
      </c>
      <c r="BS734" t="s">
        <v>6039</v>
      </c>
      <c r="BT734" t="str">
        <f>HYPERLINK("https%3A%2F%2Fwww.webofscience.com%2Fwos%2Fwoscc%2Ffull-record%2FWOS:A1989T688400002","View Full Record in Web of Science")</f>
        <v>View Full Record in Web of Science</v>
      </c>
    </row>
    <row r="735" spans="1:72" x14ac:dyDescent="0.15">
      <c r="A735" t="s">
        <v>72</v>
      </c>
      <c r="B735" t="s">
        <v>6040</v>
      </c>
      <c r="C735" t="s">
        <v>74</v>
      </c>
      <c r="D735" t="s">
        <v>74</v>
      </c>
      <c r="E735" t="s">
        <v>74</v>
      </c>
      <c r="F735" t="s">
        <v>6040</v>
      </c>
      <c r="G735" t="s">
        <v>74</v>
      </c>
      <c r="H735" t="s">
        <v>74</v>
      </c>
      <c r="I735" t="s">
        <v>6041</v>
      </c>
      <c r="J735" t="s">
        <v>6042</v>
      </c>
      <c r="K735" t="s">
        <v>74</v>
      </c>
      <c r="L735" t="s">
        <v>74</v>
      </c>
      <c r="M735" t="s">
        <v>77</v>
      </c>
      <c r="N735" t="s">
        <v>221</v>
      </c>
      <c r="O735" t="s">
        <v>6043</v>
      </c>
      <c r="P735">
        <v>1989</v>
      </c>
      <c r="Q735" t="s">
        <v>6044</v>
      </c>
      <c r="R735" t="s">
        <v>74</v>
      </c>
      <c r="S735" t="s">
        <v>6045</v>
      </c>
      <c r="T735" t="s">
        <v>74</v>
      </c>
      <c r="U735" t="s">
        <v>74</v>
      </c>
      <c r="V735" t="s">
        <v>74</v>
      </c>
      <c r="W735" t="s">
        <v>74</v>
      </c>
      <c r="X735" t="s">
        <v>74</v>
      </c>
      <c r="Y735" t="s">
        <v>6046</v>
      </c>
      <c r="Z735" t="s">
        <v>74</v>
      </c>
      <c r="AA735" t="s">
        <v>74</v>
      </c>
      <c r="AB735" t="s">
        <v>6047</v>
      </c>
      <c r="AC735" t="s">
        <v>74</v>
      </c>
      <c r="AD735" t="s">
        <v>74</v>
      </c>
      <c r="AE735" t="s">
        <v>74</v>
      </c>
      <c r="AF735" t="s">
        <v>74</v>
      </c>
      <c r="AG735">
        <v>8</v>
      </c>
      <c r="AH735">
        <v>5</v>
      </c>
      <c r="AI735">
        <v>5</v>
      </c>
      <c r="AJ735">
        <v>0</v>
      </c>
      <c r="AK735">
        <v>2</v>
      </c>
      <c r="AL735" t="s">
        <v>831</v>
      </c>
      <c r="AM735" t="s">
        <v>209</v>
      </c>
      <c r="AN735" t="s">
        <v>832</v>
      </c>
      <c r="AO735" t="s">
        <v>6048</v>
      </c>
      <c r="AP735" t="s">
        <v>74</v>
      </c>
      <c r="AQ735" t="s">
        <v>74</v>
      </c>
      <c r="AR735" t="s">
        <v>6049</v>
      </c>
      <c r="AS735" t="s">
        <v>6050</v>
      </c>
      <c r="AT735" t="s">
        <v>74</v>
      </c>
      <c r="AU735">
        <v>1989</v>
      </c>
      <c r="AV735">
        <v>28</v>
      </c>
      <c r="AW735" t="s">
        <v>1859</v>
      </c>
      <c r="AX735" t="s">
        <v>74</v>
      </c>
      <c r="AY735" t="s">
        <v>74</v>
      </c>
      <c r="AZ735" t="s">
        <v>74</v>
      </c>
      <c r="BA735" t="s">
        <v>74</v>
      </c>
      <c r="BB735">
        <v>31</v>
      </c>
      <c r="BC735">
        <v>33</v>
      </c>
      <c r="BD735" t="s">
        <v>74</v>
      </c>
      <c r="BE735" t="s">
        <v>6051</v>
      </c>
      <c r="BF735" t="str">
        <f>HYPERLINK("http://dx.doi.org/10.1016/0141-1136(89)90179-7","http://dx.doi.org/10.1016/0141-1136(89)90179-7")</f>
        <v>http://dx.doi.org/10.1016/0141-1136(89)90179-7</v>
      </c>
      <c r="BG735" t="s">
        <v>74</v>
      </c>
      <c r="BH735" t="s">
        <v>74</v>
      </c>
      <c r="BI735">
        <v>3</v>
      </c>
      <c r="BJ735" t="s">
        <v>6052</v>
      </c>
      <c r="BK735" t="s">
        <v>234</v>
      </c>
      <c r="BL735" t="s">
        <v>6053</v>
      </c>
      <c r="BM735" t="s">
        <v>6054</v>
      </c>
      <c r="BN735" t="s">
        <v>74</v>
      </c>
      <c r="BO735" t="s">
        <v>74</v>
      </c>
      <c r="BP735" t="s">
        <v>74</v>
      </c>
      <c r="BQ735" t="s">
        <v>74</v>
      </c>
      <c r="BR735" t="s">
        <v>95</v>
      </c>
      <c r="BS735" t="s">
        <v>6055</v>
      </c>
      <c r="BT735" t="str">
        <f>HYPERLINK("https%3A%2F%2Fwww.webofscience.com%2Fwos%2Fwoscc%2Ffull-record%2FWOS:A1989CV56500007","View Full Record in Web of Science")</f>
        <v>View Full Record in Web of Science</v>
      </c>
    </row>
    <row r="736" spans="1:72" x14ac:dyDescent="0.15">
      <c r="A736" t="s">
        <v>72</v>
      </c>
      <c r="B736" t="s">
        <v>6056</v>
      </c>
      <c r="C736" t="s">
        <v>74</v>
      </c>
      <c r="D736" t="s">
        <v>74</v>
      </c>
      <c r="E736" t="s">
        <v>74</v>
      </c>
      <c r="F736" t="s">
        <v>6056</v>
      </c>
      <c r="G736" t="s">
        <v>74</v>
      </c>
      <c r="H736" t="s">
        <v>74</v>
      </c>
      <c r="I736" t="s">
        <v>6057</v>
      </c>
      <c r="J736" t="s">
        <v>4307</v>
      </c>
      <c r="K736" t="s">
        <v>74</v>
      </c>
      <c r="L736" t="s">
        <v>74</v>
      </c>
      <c r="M736" t="s">
        <v>77</v>
      </c>
      <c r="N736" t="s">
        <v>78</v>
      </c>
      <c r="O736" t="s">
        <v>74</v>
      </c>
      <c r="P736" t="s">
        <v>74</v>
      </c>
      <c r="Q736" t="s">
        <v>74</v>
      </c>
      <c r="R736" t="s">
        <v>74</v>
      </c>
      <c r="S736" t="s">
        <v>74</v>
      </c>
      <c r="T736" t="s">
        <v>74</v>
      </c>
      <c r="U736" t="s">
        <v>74</v>
      </c>
      <c r="V736" t="s">
        <v>74</v>
      </c>
      <c r="W736" t="s">
        <v>74</v>
      </c>
      <c r="X736" t="s">
        <v>74</v>
      </c>
      <c r="Y736" t="s">
        <v>6058</v>
      </c>
      <c r="Z736" t="s">
        <v>74</v>
      </c>
      <c r="AA736" t="s">
        <v>74</v>
      </c>
      <c r="AB736" t="s">
        <v>74</v>
      </c>
      <c r="AC736" t="s">
        <v>74</v>
      </c>
      <c r="AD736" t="s">
        <v>74</v>
      </c>
      <c r="AE736" t="s">
        <v>74</v>
      </c>
      <c r="AF736" t="s">
        <v>74</v>
      </c>
      <c r="AG736">
        <v>125</v>
      </c>
      <c r="AH736">
        <v>53</v>
      </c>
      <c r="AI736">
        <v>55</v>
      </c>
      <c r="AJ736">
        <v>0</v>
      </c>
      <c r="AK736">
        <v>3</v>
      </c>
      <c r="AL736" t="s">
        <v>267</v>
      </c>
      <c r="AM736" t="s">
        <v>268</v>
      </c>
      <c r="AN736" t="s">
        <v>269</v>
      </c>
      <c r="AO736" t="s">
        <v>4310</v>
      </c>
      <c r="AP736" t="s">
        <v>74</v>
      </c>
      <c r="AQ736" t="s">
        <v>74</v>
      </c>
      <c r="AR736" t="s">
        <v>4311</v>
      </c>
      <c r="AS736" t="s">
        <v>4312</v>
      </c>
      <c r="AT736" t="s">
        <v>945</v>
      </c>
      <c r="AU736">
        <v>1989</v>
      </c>
      <c r="AV736">
        <v>85</v>
      </c>
      <c r="AW736" t="s">
        <v>4313</v>
      </c>
      <c r="AX736" t="s">
        <v>74</v>
      </c>
      <c r="AY736" t="s">
        <v>74</v>
      </c>
      <c r="AZ736" t="s">
        <v>74</v>
      </c>
      <c r="BA736" t="s">
        <v>74</v>
      </c>
      <c r="BB736">
        <v>121</v>
      </c>
      <c r="BC736">
        <v>153</v>
      </c>
      <c r="BD736" t="s">
        <v>74</v>
      </c>
      <c r="BE736" t="s">
        <v>6059</v>
      </c>
      <c r="BF736" t="str">
        <f>HYPERLINK("http://dx.doi.org/10.1016/0025-3227(89)90151-5","http://dx.doi.org/10.1016/0025-3227(89)90151-5")</f>
        <v>http://dx.doi.org/10.1016/0025-3227(89)90151-5</v>
      </c>
      <c r="BG736" t="s">
        <v>74</v>
      </c>
      <c r="BH736" t="s">
        <v>74</v>
      </c>
      <c r="BI736">
        <v>33</v>
      </c>
      <c r="BJ736" t="s">
        <v>4315</v>
      </c>
      <c r="BK736" t="s">
        <v>92</v>
      </c>
      <c r="BL736" t="s">
        <v>1403</v>
      </c>
      <c r="BM736" t="s">
        <v>6060</v>
      </c>
      <c r="BN736" t="s">
        <v>74</v>
      </c>
      <c r="BO736" t="s">
        <v>74</v>
      </c>
      <c r="BP736" t="s">
        <v>74</v>
      </c>
      <c r="BQ736" t="s">
        <v>74</v>
      </c>
      <c r="BR736" t="s">
        <v>95</v>
      </c>
      <c r="BS736" t="s">
        <v>6061</v>
      </c>
      <c r="BT736" t="str">
        <f>HYPERLINK("https%3A%2F%2Fwww.webofscience.com%2Fwos%2Fwoscc%2Ffull-record%2FWOS:A1989T131300003","View Full Record in Web of Science")</f>
        <v>View Full Record in Web of Science</v>
      </c>
    </row>
    <row r="737" spans="1:72" x14ac:dyDescent="0.15">
      <c r="A737" t="s">
        <v>72</v>
      </c>
      <c r="B737" t="s">
        <v>6062</v>
      </c>
      <c r="C737" t="s">
        <v>74</v>
      </c>
      <c r="D737" t="s">
        <v>74</v>
      </c>
      <c r="E737" t="s">
        <v>74</v>
      </c>
      <c r="F737" t="s">
        <v>6062</v>
      </c>
      <c r="G737" t="s">
        <v>74</v>
      </c>
      <c r="H737" t="s">
        <v>74</v>
      </c>
      <c r="I737" t="s">
        <v>6063</v>
      </c>
      <c r="J737" t="s">
        <v>4307</v>
      </c>
      <c r="K737" t="s">
        <v>74</v>
      </c>
      <c r="L737" t="s">
        <v>74</v>
      </c>
      <c r="M737" t="s">
        <v>77</v>
      </c>
      <c r="N737" t="s">
        <v>78</v>
      </c>
      <c r="O737" t="s">
        <v>74</v>
      </c>
      <c r="P737" t="s">
        <v>74</v>
      </c>
      <c r="Q737" t="s">
        <v>74</v>
      </c>
      <c r="R737" t="s">
        <v>74</v>
      </c>
      <c r="S737" t="s">
        <v>74</v>
      </c>
      <c r="T737" t="s">
        <v>74</v>
      </c>
      <c r="U737" t="s">
        <v>74</v>
      </c>
      <c r="V737" t="s">
        <v>74</v>
      </c>
      <c r="W737" t="s">
        <v>74</v>
      </c>
      <c r="X737" t="s">
        <v>74</v>
      </c>
      <c r="Y737" t="s">
        <v>6064</v>
      </c>
      <c r="Z737" t="s">
        <v>74</v>
      </c>
      <c r="AA737" t="s">
        <v>5061</v>
      </c>
      <c r="AB737" t="s">
        <v>74</v>
      </c>
      <c r="AC737" t="s">
        <v>74</v>
      </c>
      <c r="AD737" t="s">
        <v>74</v>
      </c>
      <c r="AE737" t="s">
        <v>74</v>
      </c>
      <c r="AF737" t="s">
        <v>74</v>
      </c>
      <c r="AG737">
        <v>46</v>
      </c>
      <c r="AH737">
        <v>101</v>
      </c>
      <c r="AI737">
        <v>112</v>
      </c>
      <c r="AJ737">
        <v>0</v>
      </c>
      <c r="AK737">
        <v>2</v>
      </c>
      <c r="AL737" t="s">
        <v>267</v>
      </c>
      <c r="AM737" t="s">
        <v>268</v>
      </c>
      <c r="AN737" t="s">
        <v>269</v>
      </c>
      <c r="AO737" t="s">
        <v>4310</v>
      </c>
      <c r="AP737" t="s">
        <v>74</v>
      </c>
      <c r="AQ737" t="s">
        <v>74</v>
      </c>
      <c r="AR737" t="s">
        <v>4311</v>
      </c>
      <c r="AS737" t="s">
        <v>4312</v>
      </c>
      <c r="AT737" t="s">
        <v>945</v>
      </c>
      <c r="AU737">
        <v>1989</v>
      </c>
      <c r="AV737">
        <v>85</v>
      </c>
      <c r="AW737" t="s">
        <v>4313</v>
      </c>
      <c r="AX737" t="s">
        <v>74</v>
      </c>
      <c r="AY737" t="s">
        <v>74</v>
      </c>
      <c r="AZ737" t="s">
        <v>74</v>
      </c>
      <c r="BA737" t="s">
        <v>74</v>
      </c>
      <c r="BB737">
        <v>181</v>
      </c>
      <c r="BC737">
        <v>204</v>
      </c>
      <c r="BD737" t="s">
        <v>74</v>
      </c>
      <c r="BE737" t="s">
        <v>6065</v>
      </c>
      <c r="BF737" t="str">
        <f>HYPERLINK("http://dx.doi.org/10.1016/0025-3227(89)90153-9","http://dx.doi.org/10.1016/0025-3227(89)90153-9")</f>
        <v>http://dx.doi.org/10.1016/0025-3227(89)90153-9</v>
      </c>
      <c r="BG737" t="s">
        <v>74</v>
      </c>
      <c r="BH737" t="s">
        <v>74</v>
      </c>
      <c r="BI737">
        <v>24</v>
      </c>
      <c r="BJ737" t="s">
        <v>4315</v>
      </c>
      <c r="BK737" t="s">
        <v>92</v>
      </c>
      <c r="BL737" t="s">
        <v>1403</v>
      </c>
      <c r="BM737" t="s">
        <v>6060</v>
      </c>
      <c r="BN737" t="s">
        <v>74</v>
      </c>
      <c r="BO737" t="s">
        <v>74</v>
      </c>
      <c r="BP737" t="s">
        <v>74</v>
      </c>
      <c r="BQ737" t="s">
        <v>74</v>
      </c>
      <c r="BR737" t="s">
        <v>95</v>
      </c>
      <c r="BS737" t="s">
        <v>6066</v>
      </c>
      <c r="BT737" t="str">
        <f>HYPERLINK("https%3A%2F%2Fwww.webofscience.com%2Fwos%2Fwoscc%2Ffull-record%2FWOS:A1989T131300005","View Full Record in Web of Science")</f>
        <v>View Full Record in Web of Science</v>
      </c>
    </row>
    <row r="738" spans="1:72" x14ac:dyDescent="0.15">
      <c r="A738" t="s">
        <v>72</v>
      </c>
      <c r="B738" t="s">
        <v>6067</v>
      </c>
      <c r="C738" t="s">
        <v>74</v>
      </c>
      <c r="D738" t="s">
        <v>74</v>
      </c>
      <c r="E738" t="s">
        <v>74</v>
      </c>
      <c r="F738" t="s">
        <v>6067</v>
      </c>
      <c r="G738" t="s">
        <v>74</v>
      </c>
      <c r="H738" t="s">
        <v>74</v>
      </c>
      <c r="I738" t="s">
        <v>6068</v>
      </c>
      <c r="J738" t="s">
        <v>4307</v>
      </c>
      <c r="K738" t="s">
        <v>74</v>
      </c>
      <c r="L738" t="s">
        <v>74</v>
      </c>
      <c r="M738" t="s">
        <v>77</v>
      </c>
      <c r="N738" t="s">
        <v>78</v>
      </c>
      <c r="O738" t="s">
        <v>74</v>
      </c>
      <c r="P738" t="s">
        <v>74</v>
      </c>
      <c r="Q738" t="s">
        <v>74</v>
      </c>
      <c r="R738" t="s">
        <v>74</v>
      </c>
      <c r="S738" t="s">
        <v>74</v>
      </c>
      <c r="T738" t="s">
        <v>74</v>
      </c>
      <c r="U738" t="s">
        <v>74</v>
      </c>
      <c r="V738" t="s">
        <v>74</v>
      </c>
      <c r="W738" t="s">
        <v>74</v>
      </c>
      <c r="X738" t="s">
        <v>74</v>
      </c>
      <c r="Y738" t="s">
        <v>6069</v>
      </c>
      <c r="Z738" t="s">
        <v>74</v>
      </c>
      <c r="AA738" t="s">
        <v>74</v>
      </c>
      <c r="AB738" t="s">
        <v>74</v>
      </c>
      <c r="AC738" t="s">
        <v>74</v>
      </c>
      <c r="AD738" t="s">
        <v>74</v>
      </c>
      <c r="AE738" t="s">
        <v>74</v>
      </c>
      <c r="AF738" t="s">
        <v>74</v>
      </c>
      <c r="AG738">
        <v>24</v>
      </c>
      <c r="AH738">
        <v>3</v>
      </c>
      <c r="AI738">
        <v>3</v>
      </c>
      <c r="AJ738">
        <v>0</v>
      </c>
      <c r="AK738">
        <v>0</v>
      </c>
      <c r="AL738" t="s">
        <v>267</v>
      </c>
      <c r="AM738" t="s">
        <v>268</v>
      </c>
      <c r="AN738" t="s">
        <v>269</v>
      </c>
      <c r="AO738" t="s">
        <v>4310</v>
      </c>
      <c r="AP738" t="s">
        <v>74</v>
      </c>
      <c r="AQ738" t="s">
        <v>74</v>
      </c>
      <c r="AR738" t="s">
        <v>4311</v>
      </c>
      <c r="AS738" t="s">
        <v>4312</v>
      </c>
      <c r="AT738" t="s">
        <v>945</v>
      </c>
      <c r="AU738">
        <v>1989</v>
      </c>
      <c r="AV738">
        <v>85</v>
      </c>
      <c r="AW738" t="s">
        <v>4313</v>
      </c>
      <c r="AX738" t="s">
        <v>74</v>
      </c>
      <c r="AY738" t="s">
        <v>74</v>
      </c>
      <c r="AZ738" t="s">
        <v>74</v>
      </c>
      <c r="BA738" t="s">
        <v>74</v>
      </c>
      <c r="BB738">
        <v>205</v>
      </c>
      <c r="BC738">
        <v>223</v>
      </c>
      <c r="BD738" t="s">
        <v>74</v>
      </c>
      <c r="BE738" t="s">
        <v>6070</v>
      </c>
      <c r="BF738" t="str">
        <f>HYPERLINK("http://dx.doi.org/10.1016/0025-3227(89)90154-0","http://dx.doi.org/10.1016/0025-3227(89)90154-0")</f>
        <v>http://dx.doi.org/10.1016/0025-3227(89)90154-0</v>
      </c>
      <c r="BG738" t="s">
        <v>74</v>
      </c>
      <c r="BH738" t="s">
        <v>74</v>
      </c>
      <c r="BI738">
        <v>19</v>
      </c>
      <c r="BJ738" t="s">
        <v>4315</v>
      </c>
      <c r="BK738" t="s">
        <v>92</v>
      </c>
      <c r="BL738" t="s">
        <v>1403</v>
      </c>
      <c r="BM738" t="s">
        <v>6060</v>
      </c>
      <c r="BN738" t="s">
        <v>74</v>
      </c>
      <c r="BO738" t="s">
        <v>74</v>
      </c>
      <c r="BP738" t="s">
        <v>74</v>
      </c>
      <c r="BQ738" t="s">
        <v>74</v>
      </c>
      <c r="BR738" t="s">
        <v>95</v>
      </c>
      <c r="BS738" t="s">
        <v>6071</v>
      </c>
      <c r="BT738" t="str">
        <f>HYPERLINK("https%3A%2F%2Fwww.webofscience.com%2Fwos%2Fwoscc%2Ffull-record%2FWOS:A1989T131300006","View Full Record in Web of Science")</f>
        <v>View Full Record in Web of Science</v>
      </c>
    </row>
    <row r="739" spans="1:72" x14ac:dyDescent="0.15">
      <c r="A739" t="s">
        <v>72</v>
      </c>
      <c r="B739" t="s">
        <v>6072</v>
      </c>
      <c r="C739" t="s">
        <v>74</v>
      </c>
      <c r="D739" t="s">
        <v>74</v>
      </c>
      <c r="E739" t="s">
        <v>74</v>
      </c>
      <c r="F739" t="s">
        <v>6072</v>
      </c>
      <c r="G739" t="s">
        <v>74</v>
      </c>
      <c r="H739" t="s">
        <v>74</v>
      </c>
      <c r="I739" t="s">
        <v>6073</v>
      </c>
      <c r="J739" t="s">
        <v>6074</v>
      </c>
      <c r="K739" t="s">
        <v>74</v>
      </c>
      <c r="L739" t="s">
        <v>74</v>
      </c>
      <c r="M739" t="s">
        <v>77</v>
      </c>
      <c r="N739" t="s">
        <v>78</v>
      </c>
      <c r="O739" t="s">
        <v>74</v>
      </c>
      <c r="P739" t="s">
        <v>74</v>
      </c>
      <c r="Q739" t="s">
        <v>74</v>
      </c>
      <c r="R739" t="s">
        <v>74</v>
      </c>
      <c r="S739" t="s">
        <v>74</v>
      </c>
      <c r="T739" t="s">
        <v>74</v>
      </c>
      <c r="U739" t="s">
        <v>74</v>
      </c>
      <c r="V739" t="s">
        <v>74</v>
      </c>
      <c r="W739" t="s">
        <v>6075</v>
      </c>
      <c r="X739" t="s">
        <v>6076</v>
      </c>
      <c r="Y739" t="s">
        <v>6077</v>
      </c>
      <c r="Z739" t="s">
        <v>74</v>
      </c>
      <c r="AA739" t="s">
        <v>74</v>
      </c>
      <c r="AB739" t="s">
        <v>74</v>
      </c>
      <c r="AC739" t="s">
        <v>74</v>
      </c>
      <c r="AD739" t="s">
        <v>74</v>
      </c>
      <c r="AE739" t="s">
        <v>74</v>
      </c>
      <c r="AF739" t="s">
        <v>74</v>
      </c>
      <c r="AG739">
        <v>18</v>
      </c>
      <c r="AH739">
        <v>23</v>
      </c>
      <c r="AI739">
        <v>24</v>
      </c>
      <c r="AJ739">
        <v>0</v>
      </c>
      <c r="AK739">
        <v>1</v>
      </c>
      <c r="AL739" t="s">
        <v>1871</v>
      </c>
      <c r="AM739" t="s">
        <v>1007</v>
      </c>
      <c r="AN739" t="s">
        <v>4447</v>
      </c>
      <c r="AO739" t="s">
        <v>6078</v>
      </c>
      <c r="AP739" t="s">
        <v>6079</v>
      </c>
      <c r="AQ739" t="s">
        <v>74</v>
      </c>
      <c r="AR739" t="s">
        <v>6080</v>
      </c>
      <c r="AS739" t="s">
        <v>6081</v>
      </c>
      <c r="AT739" t="s">
        <v>74</v>
      </c>
      <c r="AU739">
        <v>1989</v>
      </c>
      <c r="AV739">
        <v>11</v>
      </c>
      <c r="AW739">
        <v>2</v>
      </c>
      <c r="AX739" t="s">
        <v>74</v>
      </c>
      <c r="AY739" t="s">
        <v>74</v>
      </c>
      <c r="AZ739" t="s">
        <v>74</v>
      </c>
      <c r="BA739" t="s">
        <v>74</v>
      </c>
      <c r="BB739">
        <v>89</v>
      </c>
      <c r="BC739">
        <v>100</v>
      </c>
      <c r="BD739" t="s">
        <v>74</v>
      </c>
      <c r="BE739" t="s">
        <v>6082</v>
      </c>
      <c r="BF739" t="str">
        <f>HYPERLINK("http://dx.doi.org/10.1007/BF00285660","http://dx.doi.org/10.1007/BF00285660")</f>
        <v>http://dx.doi.org/10.1007/BF00285660</v>
      </c>
      <c r="BG739" t="s">
        <v>74</v>
      </c>
      <c r="BH739" t="s">
        <v>74</v>
      </c>
      <c r="BI739">
        <v>12</v>
      </c>
      <c r="BJ739" t="s">
        <v>6083</v>
      </c>
      <c r="BK739" t="s">
        <v>92</v>
      </c>
      <c r="BL739" t="s">
        <v>6083</v>
      </c>
      <c r="BM739" t="s">
        <v>6084</v>
      </c>
      <c r="BN739" t="s">
        <v>74</v>
      </c>
      <c r="BO739" t="s">
        <v>74</v>
      </c>
      <c r="BP739" t="s">
        <v>74</v>
      </c>
      <c r="BQ739" t="s">
        <v>74</v>
      </c>
      <c r="BR739" t="s">
        <v>95</v>
      </c>
      <c r="BS739" t="s">
        <v>6085</v>
      </c>
      <c r="BT739" t="str">
        <f>HYPERLINK("https%3A%2F%2Fwww.webofscience.com%2Fwos%2Fwoscc%2Ffull-record%2FWOS:A1989AV26600002","View Full Record in Web of Science")</f>
        <v>View Full Record in Web of Science</v>
      </c>
    </row>
    <row r="740" spans="1:72" x14ac:dyDescent="0.15">
      <c r="A740" t="s">
        <v>72</v>
      </c>
      <c r="B740" t="s">
        <v>6086</v>
      </c>
      <c r="C740" t="s">
        <v>74</v>
      </c>
      <c r="D740" t="s">
        <v>74</v>
      </c>
      <c r="E740" t="s">
        <v>74</v>
      </c>
      <c r="F740" t="s">
        <v>6086</v>
      </c>
      <c r="G740" t="s">
        <v>74</v>
      </c>
      <c r="H740" t="s">
        <v>74</v>
      </c>
      <c r="I740" t="s">
        <v>6087</v>
      </c>
      <c r="J740" t="s">
        <v>4034</v>
      </c>
      <c r="K740" t="s">
        <v>74</v>
      </c>
      <c r="L740" t="s">
        <v>74</v>
      </c>
      <c r="M740" t="s">
        <v>77</v>
      </c>
      <c r="N740" t="s">
        <v>78</v>
      </c>
      <c r="O740" t="s">
        <v>74</v>
      </c>
      <c r="P740" t="s">
        <v>74</v>
      </c>
      <c r="Q740" t="s">
        <v>74</v>
      </c>
      <c r="R740" t="s">
        <v>74</v>
      </c>
      <c r="S740" t="s">
        <v>74</v>
      </c>
      <c r="T740" t="s">
        <v>74</v>
      </c>
      <c r="U740" t="s">
        <v>74</v>
      </c>
      <c r="V740" t="s">
        <v>74</v>
      </c>
      <c r="W740" t="s">
        <v>6088</v>
      </c>
      <c r="X740" t="s">
        <v>1207</v>
      </c>
      <c r="Y740" t="s">
        <v>6089</v>
      </c>
      <c r="Z740" t="s">
        <v>74</v>
      </c>
      <c r="AA740" t="s">
        <v>74</v>
      </c>
      <c r="AB740" t="s">
        <v>74</v>
      </c>
      <c r="AC740" t="s">
        <v>74</v>
      </c>
      <c r="AD740" t="s">
        <v>74</v>
      </c>
      <c r="AE740" t="s">
        <v>74</v>
      </c>
      <c r="AF740" t="s">
        <v>74</v>
      </c>
      <c r="AG740">
        <v>35</v>
      </c>
      <c r="AH740">
        <v>23</v>
      </c>
      <c r="AI740">
        <v>28</v>
      </c>
      <c r="AJ740">
        <v>0</v>
      </c>
      <c r="AK740">
        <v>2</v>
      </c>
      <c r="AL740" t="s">
        <v>4036</v>
      </c>
      <c r="AM740" t="s">
        <v>298</v>
      </c>
      <c r="AN740" t="s">
        <v>718</v>
      </c>
      <c r="AO740" t="s">
        <v>4037</v>
      </c>
      <c r="AP740" t="s">
        <v>74</v>
      </c>
      <c r="AQ740" t="s">
        <v>74</v>
      </c>
      <c r="AR740" t="s">
        <v>4038</v>
      </c>
      <c r="AS740" t="s">
        <v>4039</v>
      </c>
      <c r="AT740" t="s">
        <v>945</v>
      </c>
      <c r="AU740">
        <v>1989</v>
      </c>
      <c r="AV740">
        <v>5</v>
      </c>
      <c r="AW740">
        <v>1</v>
      </c>
      <c r="AX740" t="s">
        <v>74</v>
      </c>
      <c r="AY740" t="s">
        <v>74</v>
      </c>
      <c r="AZ740" t="s">
        <v>74</v>
      </c>
      <c r="BA740" t="s">
        <v>74</v>
      </c>
      <c r="BB740">
        <v>29</v>
      </c>
      <c r="BC740">
        <v>56</v>
      </c>
      <c r="BD740" t="s">
        <v>74</v>
      </c>
      <c r="BE740" t="s">
        <v>6090</v>
      </c>
      <c r="BF740" t="str">
        <f>HYPERLINK("http://dx.doi.org/10.1111/j.1748-7692.1989.tb00212.x","http://dx.doi.org/10.1111/j.1748-7692.1989.tb00212.x")</f>
        <v>http://dx.doi.org/10.1111/j.1748-7692.1989.tb00212.x</v>
      </c>
      <c r="BG740" t="s">
        <v>74</v>
      </c>
      <c r="BH740" t="s">
        <v>74</v>
      </c>
      <c r="BI740">
        <v>28</v>
      </c>
      <c r="BJ740" t="s">
        <v>3855</v>
      </c>
      <c r="BK740" t="s">
        <v>92</v>
      </c>
      <c r="BL740" t="s">
        <v>3855</v>
      </c>
      <c r="BM740" t="s">
        <v>6091</v>
      </c>
      <c r="BN740" t="s">
        <v>74</v>
      </c>
      <c r="BO740" t="s">
        <v>74</v>
      </c>
      <c r="BP740" t="s">
        <v>74</v>
      </c>
      <c r="BQ740" t="s">
        <v>74</v>
      </c>
      <c r="BR740" t="s">
        <v>95</v>
      </c>
      <c r="BS740" t="s">
        <v>6092</v>
      </c>
      <c r="BT740" t="str">
        <f>HYPERLINK("https%3A%2F%2Fwww.webofscience.com%2Fwos%2Fwoscc%2Ffull-record%2FWOS:A1989T092600003","View Full Record in Web of Science")</f>
        <v>View Full Record in Web of Science</v>
      </c>
    </row>
    <row r="741" spans="1:72" x14ac:dyDescent="0.15">
      <c r="A741" t="s">
        <v>72</v>
      </c>
      <c r="B741" t="s">
        <v>6093</v>
      </c>
      <c r="C741" t="s">
        <v>74</v>
      </c>
      <c r="D741" t="s">
        <v>74</v>
      </c>
      <c r="E741" t="s">
        <v>74</v>
      </c>
      <c r="F741" t="s">
        <v>6093</v>
      </c>
      <c r="G741" t="s">
        <v>74</v>
      </c>
      <c r="H741" t="s">
        <v>74</v>
      </c>
      <c r="I741" t="s">
        <v>6094</v>
      </c>
      <c r="J741" t="s">
        <v>4034</v>
      </c>
      <c r="K741" t="s">
        <v>74</v>
      </c>
      <c r="L741" t="s">
        <v>74</v>
      </c>
      <c r="M741" t="s">
        <v>77</v>
      </c>
      <c r="N741" t="s">
        <v>78</v>
      </c>
      <c r="O741" t="s">
        <v>74</v>
      </c>
      <c r="P741" t="s">
        <v>74</v>
      </c>
      <c r="Q741" t="s">
        <v>74</v>
      </c>
      <c r="R741" t="s">
        <v>74</v>
      </c>
      <c r="S741" t="s">
        <v>74</v>
      </c>
      <c r="T741" t="s">
        <v>74</v>
      </c>
      <c r="U741" t="s">
        <v>74</v>
      </c>
      <c r="V741" t="s">
        <v>74</v>
      </c>
      <c r="W741" t="s">
        <v>6095</v>
      </c>
      <c r="X741" t="s">
        <v>74</v>
      </c>
      <c r="Y741" t="s">
        <v>6096</v>
      </c>
      <c r="Z741" t="s">
        <v>74</v>
      </c>
      <c r="AA741" t="s">
        <v>74</v>
      </c>
      <c r="AB741" t="s">
        <v>74</v>
      </c>
      <c r="AC741" t="s">
        <v>74</v>
      </c>
      <c r="AD741" t="s">
        <v>74</v>
      </c>
      <c r="AE741" t="s">
        <v>74</v>
      </c>
      <c r="AF741" t="s">
        <v>74</v>
      </c>
      <c r="AG741">
        <v>37</v>
      </c>
      <c r="AH741">
        <v>16</v>
      </c>
      <c r="AI741">
        <v>20</v>
      </c>
      <c r="AJ741">
        <v>0</v>
      </c>
      <c r="AK741">
        <v>2</v>
      </c>
      <c r="AL741" t="s">
        <v>3226</v>
      </c>
      <c r="AM741" t="s">
        <v>959</v>
      </c>
      <c r="AN741" t="s">
        <v>3227</v>
      </c>
      <c r="AO741" t="s">
        <v>4037</v>
      </c>
      <c r="AP741" t="s">
        <v>6097</v>
      </c>
      <c r="AQ741" t="s">
        <v>74</v>
      </c>
      <c r="AR741" t="s">
        <v>4038</v>
      </c>
      <c r="AS741" t="s">
        <v>4039</v>
      </c>
      <c r="AT741" t="s">
        <v>945</v>
      </c>
      <c r="AU741">
        <v>1989</v>
      </c>
      <c r="AV741">
        <v>5</v>
      </c>
      <c r="AW741">
        <v>1</v>
      </c>
      <c r="AX741" t="s">
        <v>74</v>
      </c>
      <c r="AY741" t="s">
        <v>74</v>
      </c>
      <c r="AZ741" t="s">
        <v>74</v>
      </c>
      <c r="BA741" t="s">
        <v>74</v>
      </c>
      <c r="BB741">
        <v>57</v>
      </c>
      <c r="BC741">
        <v>67</v>
      </c>
      <c r="BD741" t="s">
        <v>74</v>
      </c>
      <c r="BE741" t="s">
        <v>6098</v>
      </c>
      <c r="BF741" t="str">
        <f>HYPERLINK("http://dx.doi.org/10.1111/j.1748-7692.1989.tb00213.x","http://dx.doi.org/10.1111/j.1748-7692.1989.tb00213.x")</f>
        <v>http://dx.doi.org/10.1111/j.1748-7692.1989.tb00213.x</v>
      </c>
      <c r="BG741" t="s">
        <v>74</v>
      </c>
      <c r="BH741" t="s">
        <v>74</v>
      </c>
      <c r="BI741">
        <v>11</v>
      </c>
      <c r="BJ741" t="s">
        <v>3855</v>
      </c>
      <c r="BK741" t="s">
        <v>92</v>
      </c>
      <c r="BL741" t="s">
        <v>3855</v>
      </c>
      <c r="BM741" t="s">
        <v>6091</v>
      </c>
      <c r="BN741" t="s">
        <v>74</v>
      </c>
      <c r="BO741" t="s">
        <v>74</v>
      </c>
      <c r="BP741" t="s">
        <v>74</v>
      </c>
      <c r="BQ741" t="s">
        <v>74</v>
      </c>
      <c r="BR741" t="s">
        <v>95</v>
      </c>
      <c r="BS741" t="s">
        <v>6099</v>
      </c>
      <c r="BT741" t="str">
        <f>HYPERLINK("https%3A%2F%2Fwww.webofscience.com%2Fwos%2Fwoscc%2Ffull-record%2FWOS:A1989T092600004","View Full Record in Web of Science")</f>
        <v>View Full Record in Web of Science</v>
      </c>
    </row>
    <row r="742" spans="1:72" x14ac:dyDescent="0.15">
      <c r="A742" t="s">
        <v>72</v>
      </c>
      <c r="B742" t="s">
        <v>6100</v>
      </c>
      <c r="C742" t="s">
        <v>74</v>
      </c>
      <c r="D742" t="s">
        <v>74</v>
      </c>
      <c r="E742" t="s">
        <v>74</v>
      </c>
      <c r="F742" t="s">
        <v>6100</v>
      </c>
      <c r="G742" t="s">
        <v>74</v>
      </c>
      <c r="H742" t="s">
        <v>74</v>
      </c>
      <c r="I742" t="s">
        <v>6101</v>
      </c>
      <c r="J742" t="s">
        <v>265</v>
      </c>
      <c r="K742" t="s">
        <v>74</v>
      </c>
      <c r="L742" t="s">
        <v>74</v>
      </c>
      <c r="M742" t="s">
        <v>77</v>
      </c>
      <c r="N742" t="s">
        <v>78</v>
      </c>
      <c r="O742" t="s">
        <v>74</v>
      </c>
      <c r="P742" t="s">
        <v>74</v>
      </c>
      <c r="Q742" t="s">
        <v>74</v>
      </c>
      <c r="R742" t="s">
        <v>74</v>
      </c>
      <c r="S742" t="s">
        <v>74</v>
      </c>
      <c r="T742" t="s">
        <v>74</v>
      </c>
      <c r="U742" t="s">
        <v>74</v>
      </c>
      <c r="V742" t="s">
        <v>74</v>
      </c>
      <c r="W742" t="s">
        <v>6102</v>
      </c>
      <c r="X742" t="s">
        <v>2261</v>
      </c>
      <c r="Y742" t="s">
        <v>6103</v>
      </c>
      <c r="Z742" t="s">
        <v>74</v>
      </c>
      <c r="AA742" t="s">
        <v>206</v>
      </c>
      <c r="AB742" t="s">
        <v>207</v>
      </c>
      <c r="AC742" t="s">
        <v>74</v>
      </c>
      <c r="AD742" t="s">
        <v>74</v>
      </c>
      <c r="AE742" t="s">
        <v>74</v>
      </c>
      <c r="AF742" t="s">
        <v>74</v>
      </c>
      <c r="AG742">
        <v>38</v>
      </c>
      <c r="AH742">
        <v>11</v>
      </c>
      <c r="AI742">
        <v>11</v>
      </c>
      <c r="AJ742">
        <v>0</v>
      </c>
      <c r="AK742">
        <v>0</v>
      </c>
      <c r="AL742" t="s">
        <v>3447</v>
      </c>
      <c r="AM742" t="s">
        <v>268</v>
      </c>
      <c r="AN742" t="s">
        <v>3448</v>
      </c>
      <c r="AO742" t="s">
        <v>270</v>
      </c>
      <c r="AP742" t="s">
        <v>6104</v>
      </c>
      <c r="AQ742" t="s">
        <v>74</v>
      </c>
      <c r="AR742" t="s">
        <v>271</v>
      </c>
      <c r="AS742" t="s">
        <v>272</v>
      </c>
      <c r="AT742" t="s">
        <v>945</v>
      </c>
      <c r="AU742">
        <v>1989</v>
      </c>
      <c r="AV742">
        <v>13</v>
      </c>
      <c r="AW742">
        <v>4</v>
      </c>
      <c r="AX742" t="s">
        <v>74</v>
      </c>
      <c r="AY742" t="s">
        <v>74</v>
      </c>
      <c r="AZ742" t="s">
        <v>74</v>
      </c>
      <c r="BA742" t="s">
        <v>74</v>
      </c>
      <c r="BB742">
        <v>309</v>
      </c>
      <c r="BC742">
        <v>323</v>
      </c>
      <c r="BD742" t="s">
        <v>74</v>
      </c>
      <c r="BE742" t="s">
        <v>6105</v>
      </c>
      <c r="BF742" t="str">
        <f>HYPERLINK("http://dx.doi.org/10.1016/0377-8398(89)90023-6","http://dx.doi.org/10.1016/0377-8398(89)90023-6")</f>
        <v>http://dx.doi.org/10.1016/0377-8398(89)90023-6</v>
      </c>
      <c r="BG742" t="s">
        <v>74</v>
      </c>
      <c r="BH742" t="s">
        <v>74</v>
      </c>
      <c r="BI742">
        <v>15</v>
      </c>
      <c r="BJ742" t="s">
        <v>275</v>
      </c>
      <c r="BK742" t="s">
        <v>92</v>
      </c>
      <c r="BL742" t="s">
        <v>275</v>
      </c>
      <c r="BM742" t="s">
        <v>6106</v>
      </c>
      <c r="BN742" t="s">
        <v>74</v>
      </c>
      <c r="BO742" t="s">
        <v>74</v>
      </c>
      <c r="BP742" t="s">
        <v>74</v>
      </c>
      <c r="BQ742" t="s">
        <v>74</v>
      </c>
      <c r="BR742" t="s">
        <v>95</v>
      </c>
      <c r="BS742" t="s">
        <v>6107</v>
      </c>
      <c r="BT742" t="str">
        <f>HYPERLINK("https%3A%2F%2Fwww.webofscience.com%2Fwos%2Fwoscc%2Ffull-record%2FWOS:A1989T175500002","View Full Record in Web of Science")</f>
        <v>View Full Record in Web of Science</v>
      </c>
    </row>
    <row r="743" spans="1:72" x14ac:dyDescent="0.15">
      <c r="A743" t="s">
        <v>569</v>
      </c>
      <c r="B743" t="s">
        <v>6108</v>
      </c>
      <c r="C743" t="s">
        <v>74</v>
      </c>
      <c r="D743" t="s">
        <v>6109</v>
      </c>
      <c r="E743" t="s">
        <v>74</v>
      </c>
      <c r="F743" t="s">
        <v>6108</v>
      </c>
      <c r="G743" t="s">
        <v>74</v>
      </c>
      <c r="H743" t="s">
        <v>74</v>
      </c>
      <c r="I743" t="s">
        <v>6110</v>
      </c>
      <c r="J743" t="s">
        <v>6111</v>
      </c>
      <c r="K743" t="s">
        <v>74</v>
      </c>
      <c r="L743" t="s">
        <v>74</v>
      </c>
      <c r="M743" t="s">
        <v>77</v>
      </c>
      <c r="N743" t="s">
        <v>575</v>
      </c>
      <c r="O743" t="s">
        <v>6112</v>
      </c>
      <c r="P743" t="s">
        <v>6113</v>
      </c>
      <c r="Q743" t="s">
        <v>6114</v>
      </c>
      <c r="R743" t="s">
        <v>74</v>
      </c>
      <c r="S743" t="s">
        <v>74</v>
      </c>
      <c r="T743" t="s">
        <v>74</v>
      </c>
      <c r="U743" t="s">
        <v>74</v>
      </c>
      <c r="V743" t="s">
        <v>74</v>
      </c>
      <c r="W743" t="s">
        <v>74</v>
      </c>
      <c r="X743" t="s">
        <v>74</v>
      </c>
      <c r="Y743" t="s">
        <v>74</v>
      </c>
      <c r="Z743" t="s">
        <v>74</v>
      </c>
      <c r="AA743" t="s">
        <v>74</v>
      </c>
      <c r="AB743" t="s">
        <v>74</v>
      </c>
      <c r="AC743" t="s">
        <v>74</v>
      </c>
      <c r="AD743" t="s">
        <v>74</v>
      </c>
      <c r="AE743" t="s">
        <v>74</v>
      </c>
      <c r="AF743" t="s">
        <v>74</v>
      </c>
      <c r="AG743">
        <v>0</v>
      </c>
      <c r="AH743">
        <v>11</v>
      </c>
      <c r="AI743">
        <v>11</v>
      </c>
      <c r="AJ743">
        <v>0</v>
      </c>
      <c r="AK743">
        <v>0</v>
      </c>
      <c r="AL743" t="s">
        <v>6115</v>
      </c>
      <c r="AM743" t="s">
        <v>6116</v>
      </c>
      <c r="AN743" t="s">
        <v>6116</v>
      </c>
      <c r="AO743" t="s">
        <v>74</v>
      </c>
      <c r="AP743" t="s">
        <v>74</v>
      </c>
      <c r="AQ743" t="s">
        <v>6117</v>
      </c>
      <c r="AR743" t="s">
        <v>74</v>
      </c>
      <c r="AS743" t="s">
        <v>74</v>
      </c>
      <c r="AT743" t="s">
        <v>74</v>
      </c>
      <c r="AU743">
        <v>1989</v>
      </c>
      <c r="AV743" t="s">
        <v>74</v>
      </c>
      <c r="AW743" t="s">
        <v>74</v>
      </c>
      <c r="AX743" t="s">
        <v>74</v>
      </c>
      <c r="AY743" t="s">
        <v>74</v>
      </c>
      <c r="AZ743" t="s">
        <v>74</v>
      </c>
      <c r="BA743" t="s">
        <v>74</v>
      </c>
      <c r="BB743">
        <v>89</v>
      </c>
      <c r="BC743">
        <v>101</v>
      </c>
      <c r="BD743" t="s">
        <v>74</v>
      </c>
      <c r="BE743" t="s">
        <v>74</v>
      </c>
      <c r="BF743" t="s">
        <v>74</v>
      </c>
      <c r="BG743" t="s">
        <v>74</v>
      </c>
      <c r="BH743" t="s">
        <v>74</v>
      </c>
      <c r="BI743">
        <v>13</v>
      </c>
      <c r="BJ743" t="s">
        <v>6118</v>
      </c>
      <c r="BK743" t="s">
        <v>583</v>
      </c>
      <c r="BL743" t="s">
        <v>6119</v>
      </c>
      <c r="BM743" t="s">
        <v>6120</v>
      </c>
      <c r="BN743" t="s">
        <v>74</v>
      </c>
      <c r="BO743" t="s">
        <v>74</v>
      </c>
      <c r="BP743" t="s">
        <v>74</v>
      </c>
      <c r="BQ743" t="s">
        <v>74</v>
      </c>
      <c r="BR743" t="s">
        <v>95</v>
      </c>
      <c r="BS743" t="s">
        <v>6121</v>
      </c>
      <c r="BT743" t="str">
        <f>HYPERLINK("https%3A%2F%2Fwww.webofscience.com%2Fwos%2Fwoscc%2Ffull-record%2FWOS:A1989BQ92Q00008","View Full Record in Web of Science")</f>
        <v>View Full Record in Web of Science</v>
      </c>
    </row>
    <row r="744" spans="1:72" x14ac:dyDescent="0.15">
      <c r="A744" t="s">
        <v>569</v>
      </c>
      <c r="B744" t="s">
        <v>6122</v>
      </c>
      <c r="C744" t="s">
        <v>74</v>
      </c>
      <c r="D744" t="s">
        <v>6123</v>
      </c>
      <c r="E744" t="s">
        <v>74</v>
      </c>
      <c r="F744" t="s">
        <v>6122</v>
      </c>
      <c r="G744" t="s">
        <v>74</v>
      </c>
      <c r="H744" t="s">
        <v>74</v>
      </c>
      <c r="I744" t="s">
        <v>6124</v>
      </c>
      <c r="J744" t="s">
        <v>6125</v>
      </c>
      <c r="K744" t="s">
        <v>74</v>
      </c>
      <c r="L744" t="s">
        <v>74</v>
      </c>
      <c r="M744" t="s">
        <v>77</v>
      </c>
      <c r="N744" t="s">
        <v>575</v>
      </c>
      <c r="O744" t="s">
        <v>6126</v>
      </c>
      <c r="P744" t="s">
        <v>6127</v>
      </c>
      <c r="Q744" t="s">
        <v>6128</v>
      </c>
      <c r="R744" t="s">
        <v>74</v>
      </c>
      <c r="S744" t="s">
        <v>74</v>
      </c>
      <c r="T744" t="s">
        <v>74</v>
      </c>
      <c r="U744" t="s">
        <v>74</v>
      </c>
      <c r="V744" t="s">
        <v>74</v>
      </c>
      <c r="W744" t="s">
        <v>74</v>
      </c>
      <c r="X744" t="s">
        <v>74</v>
      </c>
      <c r="Y744" t="s">
        <v>74</v>
      </c>
      <c r="Z744" t="s">
        <v>74</v>
      </c>
      <c r="AA744" t="s">
        <v>74</v>
      </c>
      <c r="AB744" t="s">
        <v>74</v>
      </c>
      <c r="AC744" t="s">
        <v>74</v>
      </c>
      <c r="AD744" t="s">
        <v>74</v>
      </c>
      <c r="AE744" t="s">
        <v>74</v>
      </c>
      <c r="AF744" t="s">
        <v>74</v>
      </c>
      <c r="AG744">
        <v>0</v>
      </c>
      <c r="AH744">
        <v>0</v>
      </c>
      <c r="AI744">
        <v>0</v>
      </c>
      <c r="AJ744">
        <v>0</v>
      </c>
      <c r="AK744">
        <v>0</v>
      </c>
      <c r="AL744" t="s">
        <v>6129</v>
      </c>
      <c r="AM744" t="s">
        <v>6130</v>
      </c>
      <c r="AN744" t="s">
        <v>6130</v>
      </c>
      <c r="AO744" t="s">
        <v>74</v>
      </c>
      <c r="AP744" t="s">
        <v>74</v>
      </c>
      <c r="AQ744" t="s">
        <v>6131</v>
      </c>
      <c r="AR744" t="s">
        <v>74</v>
      </c>
      <c r="AS744" t="s">
        <v>74</v>
      </c>
      <c r="AT744" t="s">
        <v>74</v>
      </c>
      <c r="AU744">
        <v>1989</v>
      </c>
      <c r="AV744" t="s">
        <v>74</v>
      </c>
      <c r="AW744" t="s">
        <v>74</v>
      </c>
      <c r="AX744" t="s">
        <v>74</v>
      </c>
      <c r="AY744" t="s">
        <v>74</v>
      </c>
      <c r="AZ744" t="s">
        <v>74</v>
      </c>
      <c r="BA744" t="s">
        <v>74</v>
      </c>
      <c r="BB744">
        <v>138</v>
      </c>
      <c r="BC744">
        <v>147</v>
      </c>
      <c r="BD744" t="s">
        <v>74</v>
      </c>
      <c r="BE744" t="s">
        <v>74</v>
      </c>
      <c r="BF744" t="s">
        <v>74</v>
      </c>
      <c r="BG744" t="s">
        <v>74</v>
      </c>
      <c r="BH744" t="s">
        <v>74</v>
      </c>
      <c r="BI744">
        <v>10</v>
      </c>
      <c r="BJ744" t="s">
        <v>6132</v>
      </c>
      <c r="BK744" t="s">
        <v>1761</v>
      </c>
      <c r="BL744" t="s">
        <v>6133</v>
      </c>
      <c r="BM744" t="s">
        <v>6134</v>
      </c>
      <c r="BN744" t="s">
        <v>74</v>
      </c>
      <c r="BO744" t="s">
        <v>74</v>
      </c>
      <c r="BP744" t="s">
        <v>74</v>
      </c>
      <c r="BQ744" t="s">
        <v>74</v>
      </c>
      <c r="BR744" t="s">
        <v>95</v>
      </c>
      <c r="BS744" t="s">
        <v>6135</v>
      </c>
      <c r="BT744" t="str">
        <f>HYPERLINK("https%3A%2F%2Fwww.webofscience.com%2Fwos%2Fwoscc%2Ffull-record%2FWOS:A1989BQ22S00010","View Full Record in Web of Science")</f>
        <v>View Full Record in Web of Science</v>
      </c>
    </row>
    <row r="745" spans="1:72" x14ac:dyDescent="0.15">
      <c r="A745" t="s">
        <v>72</v>
      </c>
      <c r="B745" t="s">
        <v>6136</v>
      </c>
      <c r="C745" t="s">
        <v>74</v>
      </c>
      <c r="D745" t="s">
        <v>74</v>
      </c>
      <c r="E745" t="s">
        <v>74</v>
      </c>
      <c r="F745" t="s">
        <v>6136</v>
      </c>
      <c r="G745" t="s">
        <v>74</v>
      </c>
      <c r="H745" t="s">
        <v>74</v>
      </c>
      <c r="I745" t="s">
        <v>6137</v>
      </c>
      <c r="J745" t="s">
        <v>6138</v>
      </c>
      <c r="K745" t="s">
        <v>74</v>
      </c>
      <c r="L745" t="s">
        <v>74</v>
      </c>
      <c r="M745" t="s">
        <v>77</v>
      </c>
      <c r="N745" t="s">
        <v>78</v>
      </c>
      <c r="O745" t="s">
        <v>74</v>
      </c>
      <c r="P745" t="s">
        <v>74</v>
      </c>
      <c r="Q745" t="s">
        <v>74</v>
      </c>
      <c r="R745" t="s">
        <v>74</v>
      </c>
      <c r="S745" t="s">
        <v>74</v>
      </c>
      <c r="T745" t="s">
        <v>74</v>
      </c>
      <c r="U745" t="s">
        <v>74</v>
      </c>
      <c r="V745" t="s">
        <v>74</v>
      </c>
      <c r="W745" t="s">
        <v>6139</v>
      </c>
      <c r="X745" t="s">
        <v>6140</v>
      </c>
      <c r="Y745" t="s">
        <v>6141</v>
      </c>
      <c r="Z745" t="s">
        <v>74</v>
      </c>
      <c r="AA745" t="s">
        <v>74</v>
      </c>
      <c r="AB745" t="s">
        <v>74</v>
      </c>
      <c r="AC745" t="s">
        <v>74</v>
      </c>
      <c r="AD745" t="s">
        <v>74</v>
      </c>
      <c r="AE745" t="s">
        <v>74</v>
      </c>
      <c r="AF745" t="s">
        <v>74</v>
      </c>
      <c r="AG745">
        <v>45</v>
      </c>
      <c r="AH745">
        <v>17</v>
      </c>
      <c r="AI745">
        <v>18</v>
      </c>
      <c r="AJ745">
        <v>0</v>
      </c>
      <c r="AK745">
        <v>2</v>
      </c>
      <c r="AL745" t="s">
        <v>1929</v>
      </c>
      <c r="AM745" t="s">
        <v>1930</v>
      </c>
      <c r="AN745" t="s">
        <v>1931</v>
      </c>
      <c r="AO745" t="s">
        <v>6142</v>
      </c>
      <c r="AP745" t="s">
        <v>74</v>
      </c>
      <c r="AQ745" t="s">
        <v>74</v>
      </c>
      <c r="AR745" t="s">
        <v>6143</v>
      </c>
      <c r="AS745" t="s">
        <v>6144</v>
      </c>
      <c r="AT745" t="s">
        <v>74</v>
      </c>
      <c r="AU745">
        <v>1989</v>
      </c>
      <c r="AV745">
        <v>27</v>
      </c>
      <c r="AW745">
        <v>1</v>
      </c>
      <c r="AX745" t="s">
        <v>74</v>
      </c>
      <c r="AY745" t="s">
        <v>74</v>
      </c>
      <c r="AZ745" t="s">
        <v>74</v>
      </c>
      <c r="BA745" t="s">
        <v>74</v>
      </c>
      <c r="BB745">
        <v>91</v>
      </c>
      <c r="BC745">
        <v>100</v>
      </c>
      <c r="BD745" t="s">
        <v>74</v>
      </c>
      <c r="BE745" t="s">
        <v>6145</v>
      </c>
      <c r="BF745" t="str">
        <f>HYPERLINK("http://dx.doi.org/10.1080/0028825X.1989.10410147","http://dx.doi.org/10.1080/0028825X.1989.10410147")</f>
        <v>http://dx.doi.org/10.1080/0028825X.1989.10410147</v>
      </c>
      <c r="BG745" t="s">
        <v>74</v>
      </c>
      <c r="BH745" t="s">
        <v>74</v>
      </c>
      <c r="BI745">
        <v>10</v>
      </c>
      <c r="BJ745" t="s">
        <v>947</v>
      </c>
      <c r="BK745" t="s">
        <v>92</v>
      </c>
      <c r="BL745" t="s">
        <v>947</v>
      </c>
      <c r="BM745" t="s">
        <v>6146</v>
      </c>
      <c r="BN745" t="s">
        <v>74</v>
      </c>
      <c r="BO745" t="s">
        <v>261</v>
      </c>
      <c r="BP745" t="s">
        <v>74</v>
      </c>
      <c r="BQ745" t="s">
        <v>74</v>
      </c>
      <c r="BR745" t="s">
        <v>95</v>
      </c>
      <c r="BS745" t="s">
        <v>6147</v>
      </c>
      <c r="BT745" t="str">
        <f>HYPERLINK("https%3A%2F%2Fwww.webofscience.com%2Fwos%2Fwoscc%2Ffull-record%2FWOS:A1989AN33500009","View Full Record in Web of Science")</f>
        <v>View Full Record in Web of Science</v>
      </c>
    </row>
    <row r="746" spans="1:72" x14ac:dyDescent="0.15">
      <c r="A746" t="s">
        <v>569</v>
      </c>
      <c r="B746" t="s">
        <v>6148</v>
      </c>
      <c r="C746" t="s">
        <v>74</v>
      </c>
      <c r="D746" t="s">
        <v>6149</v>
      </c>
      <c r="E746" t="s">
        <v>74</v>
      </c>
      <c r="F746" t="s">
        <v>6148</v>
      </c>
      <c r="G746" t="s">
        <v>74</v>
      </c>
      <c r="H746" t="s">
        <v>74</v>
      </c>
      <c r="I746" t="s">
        <v>6150</v>
      </c>
      <c r="J746" t="s">
        <v>6151</v>
      </c>
      <c r="K746" t="s">
        <v>74</v>
      </c>
      <c r="L746" t="s">
        <v>74</v>
      </c>
      <c r="M746" t="s">
        <v>4986</v>
      </c>
      <c r="N746" t="s">
        <v>575</v>
      </c>
      <c r="O746" t="s">
        <v>6152</v>
      </c>
      <c r="P746" t="s">
        <v>6153</v>
      </c>
      <c r="Q746" t="s">
        <v>6154</v>
      </c>
      <c r="R746" t="s">
        <v>74</v>
      </c>
      <c r="S746" t="s">
        <v>74</v>
      </c>
      <c r="T746" t="s">
        <v>74</v>
      </c>
      <c r="U746" t="s">
        <v>74</v>
      </c>
      <c r="V746" t="s">
        <v>74</v>
      </c>
      <c r="W746" t="s">
        <v>74</v>
      </c>
      <c r="X746" t="s">
        <v>74</v>
      </c>
      <c r="Y746" t="s">
        <v>74</v>
      </c>
      <c r="Z746" t="s">
        <v>74</v>
      </c>
      <c r="AA746" t="s">
        <v>2331</v>
      </c>
      <c r="AB746" t="s">
        <v>74</v>
      </c>
      <c r="AC746" t="s">
        <v>74</v>
      </c>
      <c r="AD746" t="s">
        <v>74</v>
      </c>
      <c r="AE746" t="s">
        <v>74</v>
      </c>
      <c r="AF746" t="s">
        <v>74</v>
      </c>
      <c r="AG746">
        <v>0</v>
      </c>
      <c r="AH746">
        <v>0</v>
      </c>
      <c r="AI746">
        <v>0</v>
      </c>
      <c r="AJ746">
        <v>0</v>
      </c>
      <c r="AK746">
        <v>1</v>
      </c>
      <c r="AL746" t="s">
        <v>6155</v>
      </c>
      <c r="AM746" t="s">
        <v>6156</v>
      </c>
      <c r="AN746" t="s">
        <v>6156</v>
      </c>
      <c r="AO746" t="s">
        <v>74</v>
      </c>
      <c r="AP746" t="s">
        <v>74</v>
      </c>
      <c r="AQ746" t="s">
        <v>6157</v>
      </c>
      <c r="AR746" t="s">
        <v>74</v>
      </c>
      <c r="AS746" t="s">
        <v>74</v>
      </c>
      <c r="AT746" t="s">
        <v>74</v>
      </c>
      <c r="AU746">
        <v>1989</v>
      </c>
      <c r="AV746" t="s">
        <v>74</v>
      </c>
      <c r="AW746" t="s">
        <v>74</v>
      </c>
      <c r="AX746" t="s">
        <v>74</v>
      </c>
      <c r="AY746" t="s">
        <v>74</v>
      </c>
      <c r="AZ746" t="s">
        <v>74</v>
      </c>
      <c r="BA746" t="s">
        <v>74</v>
      </c>
      <c r="BB746">
        <v>155</v>
      </c>
      <c r="BC746">
        <v>167</v>
      </c>
      <c r="BD746" t="s">
        <v>74</v>
      </c>
      <c r="BE746" t="s">
        <v>74</v>
      </c>
      <c r="BF746" t="s">
        <v>74</v>
      </c>
      <c r="BG746" t="s">
        <v>74</v>
      </c>
      <c r="BH746" t="s">
        <v>74</v>
      </c>
      <c r="BI746">
        <v>13</v>
      </c>
      <c r="BJ746" t="s">
        <v>6158</v>
      </c>
      <c r="BK746" t="s">
        <v>583</v>
      </c>
      <c r="BL746" t="s">
        <v>6159</v>
      </c>
      <c r="BM746" t="s">
        <v>6160</v>
      </c>
      <c r="BN746" t="s">
        <v>74</v>
      </c>
      <c r="BO746" t="s">
        <v>74</v>
      </c>
      <c r="BP746" t="s">
        <v>74</v>
      </c>
      <c r="BQ746" t="s">
        <v>74</v>
      </c>
      <c r="BR746" t="s">
        <v>95</v>
      </c>
      <c r="BS746" t="s">
        <v>6161</v>
      </c>
      <c r="BT746" t="str">
        <f>HYPERLINK("https%3A%2F%2Fwww.webofscience.com%2Fwos%2Fwoscc%2Ffull-record%2FWOS:A1989BQ64A00007","View Full Record in Web of Science")</f>
        <v>View Full Record in Web of Science</v>
      </c>
    </row>
    <row r="747" spans="1:72" x14ac:dyDescent="0.15">
      <c r="A747" t="s">
        <v>72</v>
      </c>
      <c r="B747" t="s">
        <v>6162</v>
      </c>
      <c r="C747" t="s">
        <v>74</v>
      </c>
      <c r="D747" t="s">
        <v>74</v>
      </c>
      <c r="E747" t="s">
        <v>74</v>
      </c>
      <c r="F747" t="s">
        <v>6162</v>
      </c>
      <c r="G747" t="s">
        <v>74</v>
      </c>
      <c r="H747" t="s">
        <v>74</v>
      </c>
      <c r="I747" t="s">
        <v>6163</v>
      </c>
      <c r="J747" t="s">
        <v>2025</v>
      </c>
      <c r="K747" t="s">
        <v>74</v>
      </c>
      <c r="L747" t="s">
        <v>74</v>
      </c>
      <c r="M747" t="s">
        <v>171</v>
      </c>
      <c r="N747" t="s">
        <v>78</v>
      </c>
      <c r="O747" t="s">
        <v>74</v>
      </c>
      <c r="P747" t="s">
        <v>74</v>
      </c>
      <c r="Q747" t="s">
        <v>74</v>
      </c>
      <c r="R747" t="s">
        <v>74</v>
      </c>
      <c r="S747" t="s">
        <v>74</v>
      </c>
      <c r="T747" t="s">
        <v>74</v>
      </c>
      <c r="U747" t="s">
        <v>74</v>
      </c>
      <c r="V747" t="s">
        <v>74</v>
      </c>
      <c r="W747" t="s">
        <v>74</v>
      </c>
      <c r="X747" t="s">
        <v>74</v>
      </c>
      <c r="Y747" t="s">
        <v>6164</v>
      </c>
      <c r="Z747" t="s">
        <v>74</v>
      </c>
      <c r="AA747" t="s">
        <v>74</v>
      </c>
      <c r="AB747" t="s">
        <v>74</v>
      </c>
      <c r="AC747" t="s">
        <v>74</v>
      </c>
      <c r="AD747" t="s">
        <v>74</v>
      </c>
      <c r="AE747" t="s">
        <v>74</v>
      </c>
      <c r="AF747" t="s">
        <v>74</v>
      </c>
      <c r="AG747">
        <v>19</v>
      </c>
      <c r="AH747">
        <v>1</v>
      </c>
      <c r="AI747">
        <v>1</v>
      </c>
      <c r="AJ747">
        <v>0</v>
      </c>
      <c r="AK747">
        <v>2</v>
      </c>
      <c r="AL747" t="s">
        <v>173</v>
      </c>
      <c r="AM747" t="s">
        <v>174</v>
      </c>
      <c r="AN747" t="s">
        <v>175</v>
      </c>
      <c r="AO747" t="s">
        <v>2027</v>
      </c>
      <c r="AP747" t="s">
        <v>74</v>
      </c>
      <c r="AQ747" t="s">
        <v>74</v>
      </c>
      <c r="AR747" t="s">
        <v>2028</v>
      </c>
      <c r="AS747" t="s">
        <v>2029</v>
      </c>
      <c r="AT747" t="s">
        <v>2030</v>
      </c>
      <c r="AU747">
        <v>1989</v>
      </c>
      <c r="AV747">
        <v>29</v>
      </c>
      <c r="AW747">
        <v>1</v>
      </c>
      <c r="AX747" t="s">
        <v>74</v>
      </c>
      <c r="AY747" t="s">
        <v>74</v>
      </c>
      <c r="AZ747" t="s">
        <v>74</v>
      </c>
      <c r="BA747" t="s">
        <v>74</v>
      </c>
      <c r="BB747">
        <v>132</v>
      </c>
      <c r="BC747">
        <v>136</v>
      </c>
      <c r="BD747" t="s">
        <v>74</v>
      </c>
      <c r="BE747" t="s">
        <v>74</v>
      </c>
      <c r="BF747" t="s">
        <v>74</v>
      </c>
      <c r="BG747" t="s">
        <v>74</v>
      </c>
      <c r="BH747" t="s">
        <v>74</v>
      </c>
      <c r="BI747">
        <v>5</v>
      </c>
      <c r="BJ747" t="s">
        <v>196</v>
      </c>
      <c r="BK747" t="s">
        <v>92</v>
      </c>
      <c r="BL747" t="s">
        <v>196</v>
      </c>
      <c r="BM747" t="s">
        <v>6165</v>
      </c>
      <c r="BN747" t="s">
        <v>74</v>
      </c>
      <c r="BO747" t="s">
        <v>74</v>
      </c>
      <c r="BP747" t="s">
        <v>74</v>
      </c>
      <c r="BQ747" t="s">
        <v>74</v>
      </c>
      <c r="BR747" t="s">
        <v>95</v>
      </c>
      <c r="BS747" t="s">
        <v>6166</v>
      </c>
      <c r="BT747" t="str">
        <f>HYPERLINK("https%3A%2F%2Fwww.webofscience.com%2Fwos%2Fwoscc%2Ffull-record%2FWOS:A1989T441600023","View Full Record in Web of Science")</f>
        <v>View Full Record in Web of Science</v>
      </c>
    </row>
    <row r="748" spans="1:72" x14ac:dyDescent="0.15">
      <c r="A748" t="s">
        <v>72</v>
      </c>
      <c r="B748" t="s">
        <v>6167</v>
      </c>
      <c r="C748" t="s">
        <v>74</v>
      </c>
      <c r="D748" t="s">
        <v>74</v>
      </c>
      <c r="E748" t="s">
        <v>74</v>
      </c>
      <c r="F748" t="s">
        <v>6167</v>
      </c>
      <c r="G748" t="s">
        <v>74</v>
      </c>
      <c r="H748" t="s">
        <v>74</v>
      </c>
      <c r="I748" t="s">
        <v>6168</v>
      </c>
      <c r="J748" t="s">
        <v>6169</v>
      </c>
      <c r="K748" t="s">
        <v>74</v>
      </c>
      <c r="L748" t="s">
        <v>74</v>
      </c>
      <c r="M748" t="s">
        <v>77</v>
      </c>
      <c r="N748" t="s">
        <v>78</v>
      </c>
      <c r="O748" t="s">
        <v>74</v>
      </c>
      <c r="P748" t="s">
        <v>74</v>
      </c>
      <c r="Q748" t="s">
        <v>74</v>
      </c>
      <c r="R748" t="s">
        <v>74</v>
      </c>
      <c r="S748" t="s">
        <v>74</v>
      </c>
      <c r="T748" t="s">
        <v>74</v>
      </c>
      <c r="U748" t="s">
        <v>74</v>
      </c>
      <c r="V748" t="s">
        <v>74</v>
      </c>
      <c r="W748" t="s">
        <v>74</v>
      </c>
      <c r="X748" t="s">
        <v>74</v>
      </c>
      <c r="Y748" t="s">
        <v>6170</v>
      </c>
      <c r="Z748" t="s">
        <v>74</v>
      </c>
      <c r="AA748" t="s">
        <v>74</v>
      </c>
      <c r="AB748" t="s">
        <v>74</v>
      </c>
      <c r="AC748" t="s">
        <v>74</v>
      </c>
      <c r="AD748" t="s">
        <v>74</v>
      </c>
      <c r="AE748" t="s">
        <v>74</v>
      </c>
      <c r="AF748" t="s">
        <v>74</v>
      </c>
      <c r="AG748">
        <v>27</v>
      </c>
      <c r="AH748">
        <v>30</v>
      </c>
      <c r="AI748">
        <v>35</v>
      </c>
      <c r="AJ748">
        <v>0</v>
      </c>
      <c r="AK748">
        <v>3</v>
      </c>
      <c r="AL748" t="s">
        <v>6171</v>
      </c>
      <c r="AM748" t="s">
        <v>6172</v>
      </c>
      <c r="AN748" t="s">
        <v>6173</v>
      </c>
      <c r="AO748" t="s">
        <v>6174</v>
      </c>
      <c r="AP748" t="s">
        <v>74</v>
      </c>
      <c r="AQ748" t="s">
        <v>74</v>
      </c>
      <c r="AR748" t="s">
        <v>6175</v>
      </c>
      <c r="AS748" t="s">
        <v>6176</v>
      </c>
      <c r="AT748" t="s">
        <v>74</v>
      </c>
      <c r="AU748">
        <v>1989</v>
      </c>
      <c r="AV748">
        <v>164</v>
      </c>
      <c r="AW748" t="s">
        <v>1859</v>
      </c>
      <c r="AX748" t="s">
        <v>74</v>
      </c>
      <c r="AY748" t="s">
        <v>74</v>
      </c>
      <c r="AZ748" t="s">
        <v>74</v>
      </c>
      <c r="BA748" t="s">
        <v>74</v>
      </c>
      <c r="BB748">
        <v>273</v>
      </c>
      <c r="BC748">
        <v>283</v>
      </c>
      <c r="BD748" t="s">
        <v>74</v>
      </c>
      <c r="BE748" t="s">
        <v>6177</v>
      </c>
      <c r="BF748" t="str">
        <f>HYPERLINK("http://dx.doi.org/10.1007/BF00940443","http://dx.doi.org/10.1007/BF00940443")</f>
        <v>http://dx.doi.org/10.1007/BF00940443</v>
      </c>
      <c r="BG748" t="s">
        <v>74</v>
      </c>
      <c r="BH748" t="s">
        <v>74</v>
      </c>
      <c r="BI748">
        <v>11</v>
      </c>
      <c r="BJ748" t="s">
        <v>6178</v>
      </c>
      <c r="BK748" t="s">
        <v>92</v>
      </c>
      <c r="BL748" t="s">
        <v>6178</v>
      </c>
      <c r="BM748" t="s">
        <v>6179</v>
      </c>
      <c r="BN748" t="s">
        <v>74</v>
      </c>
      <c r="BO748" t="s">
        <v>74</v>
      </c>
      <c r="BP748" t="s">
        <v>74</v>
      </c>
      <c r="BQ748" t="s">
        <v>74</v>
      </c>
      <c r="BR748" t="s">
        <v>95</v>
      </c>
      <c r="BS748" t="s">
        <v>6180</v>
      </c>
      <c r="BT748" t="str">
        <f>HYPERLINK("https%3A%2F%2Fwww.webofscience.com%2Fwos%2Fwoscc%2Ffull-record%2FWOS:A1989AK42700020","View Full Record in Web of Science")</f>
        <v>View Full Record in Web of Science</v>
      </c>
    </row>
    <row r="749" spans="1:72" x14ac:dyDescent="0.15">
      <c r="A749" t="s">
        <v>72</v>
      </c>
      <c r="B749" t="s">
        <v>4072</v>
      </c>
      <c r="C749" t="s">
        <v>74</v>
      </c>
      <c r="D749" t="s">
        <v>74</v>
      </c>
      <c r="E749" t="s">
        <v>74</v>
      </c>
      <c r="F749" t="s">
        <v>4072</v>
      </c>
      <c r="G749" t="s">
        <v>74</v>
      </c>
      <c r="H749" t="s">
        <v>74</v>
      </c>
      <c r="I749" t="s">
        <v>6181</v>
      </c>
      <c r="J749" t="s">
        <v>521</v>
      </c>
      <c r="K749" t="s">
        <v>74</v>
      </c>
      <c r="L749" t="s">
        <v>74</v>
      </c>
      <c r="M749" t="s">
        <v>77</v>
      </c>
      <c r="N749" t="s">
        <v>78</v>
      </c>
      <c r="O749" t="s">
        <v>74</v>
      </c>
      <c r="P749" t="s">
        <v>74</v>
      </c>
      <c r="Q749" t="s">
        <v>74</v>
      </c>
      <c r="R749" t="s">
        <v>74</v>
      </c>
      <c r="S749" t="s">
        <v>74</v>
      </c>
      <c r="T749" t="s">
        <v>74</v>
      </c>
      <c r="U749" t="s">
        <v>74</v>
      </c>
      <c r="V749" t="s">
        <v>74</v>
      </c>
      <c r="W749" t="s">
        <v>74</v>
      </c>
      <c r="X749" t="s">
        <v>74</v>
      </c>
      <c r="Y749" t="s">
        <v>6182</v>
      </c>
      <c r="Z749" t="s">
        <v>74</v>
      </c>
      <c r="AA749" t="s">
        <v>74</v>
      </c>
      <c r="AB749" t="s">
        <v>74</v>
      </c>
      <c r="AC749" t="s">
        <v>74</v>
      </c>
      <c r="AD749" t="s">
        <v>74</v>
      </c>
      <c r="AE749" t="s">
        <v>74</v>
      </c>
      <c r="AF749" t="s">
        <v>74</v>
      </c>
      <c r="AG749">
        <v>36</v>
      </c>
      <c r="AH749">
        <v>20</v>
      </c>
      <c r="AI749">
        <v>21</v>
      </c>
      <c r="AJ749">
        <v>0</v>
      </c>
      <c r="AK749">
        <v>2</v>
      </c>
      <c r="AL749" t="s">
        <v>523</v>
      </c>
      <c r="AM749" t="s">
        <v>460</v>
      </c>
      <c r="AN749" t="s">
        <v>524</v>
      </c>
      <c r="AO749" t="s">
        <v>525</v>
      </c>
      <c r="AP749" t="s">
        <v>74</v>
      </c>
      <c r="AQ749" t="s">
        <v>74</v>
      </c>
      <c r="AR749" t="s">
        <v>526</v>
      </c>
      <c r="AS749" t="s">
        <v>527</v>
      </c>
      <c r="AT749" t="s">
        <v>945</v>
      </c>
      <c r="AU749">
        <v>1989</v>
      </c>
      <c r="AV749">
        <v>9</v>
      </c>
      <c r="AW749">
        <v>3</v>
      </c>
      <c r="AX749" t="s">
        <v>74</v>
      </c>
      <c r="AY749" t="s">
        <v>74</v>
      </c>
      <c r="AZ749" t="s">
        <v>74</v>
      </c>
      <c r="BA749" t="s">
        <v>74</v>
      </c>
      <c r="BB749">
        <v>147</v>
      </c>
      <c r="BC749">
        <v>153</v>
      </c>
      <c r="BD749" t="s">
        <v>74</v>
      </c>
      <c r="BE749" t="s">
        <v>6183</v>
      </c>
      <c r="BF749" t="str">
        <f>HYPERLINK("http://dx.doi.org/10.1007/BF00297169","http://dx.doi.org/10.1007/BF00297169")</f>
        <v>http://dx.doi.org/10.1007/BF00297169</v>
      </c>
      <c r="BG749" t="s">
        <v>74</v>
      </c>
      <c r="BH749" t="s">
        <v>74</v>
      </c>
      <c r="BI749">
        <v>7</v>
      </c>
      <c r="BJ749" t="s">
        <v>528</v>
      </c>
      <c r="BK749" t="s">
        <v>92</v>
      </c>
      <c r="BL749" t="s">
        <v>529</v>
      </c>
      <c r="BM749" t="s">
        <v>6184</v>
      </c>
      <c r="BN749" t="s">
        <v>74</v>
      </c>
      <c r="BO749" t="s">
        <v>74</v>
      </c>
      <c r="BP749" t="s">
        <v>74</v>
      </c>
      <c r="BQ749" t="s">
        <v>74</v>
      </c>
      <c r="BR749" t="s">
        <v>95</v>
      </c>
      <c r="BS749" t="s">
        <v>6185</v>
      </c>
      <c r="BT749" t="str">
        <f>HYPERLINK("https%3A%2F%2Fwww.webofscience.com%2Fwos%2Fwoscc%2Ffull-record%2FWOS:A1989R862500002","View Full Record in Web of Science")</f>
        <v>View Full Record in Web of Science</v>
      </c>
    </row>
    <row r="750" spans="1:72" x14ac:dyDescent="0.15">
      <c r="A750" t="s">
        <v>72</v>
      </c>
      <c r="B750" t="s">
        <v>6186</v>
      </c>
      <c r="C750" t="s">
        <v>74</v>
      </c>
      <c r="D750" t="s">
        <v>74</v>
      </c>
      <c r="E750" t="s">
        <v>74</v>
      </c>
      <c r="F750" t="s">
        <v>6186</v>
      </c>
      <c r="G750" t="s">
        <v>74</v>
      </c>
      <c r="H750" t="s">
        <v>74</v>
      </c>
      <c r="I750" t="s">
        <v>6187</v>
      </c>
      <c r="J750" t="s">
        <v>521</v>
      </c>
      <c r="K750" t="s">
        <v>74</v>
      </c>
      <c r="L750" t="s">
        <v>74</v>
      </c>
      <c r="M750" t="s">
        <v>77</v>
      </c>
      <c r="N750" t="s">
        <v>78</v>
      </c>
      <c r="O750" t="s">
        <v>74</v>
      </c>
      <c r="P750" t="s">
        <v>74</v>
      </c>
      <c r="Q750" t="s">
        <v>74</v>
      </c>
      <c r="R750" t="s">
        <v>74</v>
      </c>
      <c r="S750" t="s">
        <v>74</v>
      </c>
      <c r="T750" t="s">
        <v>74</v>
      </c>
      <c r="U750" t="s">
        <v>74</v>
      </c>
      <c r="V750" t="s">
        <v>74</v>
      </c>
      <c r="W750" t="s">
        <v>1540</v>
      </c>
      <c r="X750" t="s">
        <v>1541</v>
      </c>
      <c r="Y750" t="s">
        <v>74</v>
      </c>
      <c r="Z750" t="s">
        <v>74</v>
      </c>
      <c r="AA750" t="s">
        <v>74</v>
      </c>
      <c r="AB750" t="s">
        <v>74</v>
      </c>
      <c r="AC750" t="s">
        <v>74</v>
      </c>
      <c r="AD750" t="s">
        <v>74</v>
      </c>
      <c r="AE750" t="s">
        <v>74</v>
      </c>
      <c r="AF750" t="s">
        <v>74</v>
      </c>
      <c r="AG750">
        <v>30</v>
      </c>
      <c r="AH750">
        <v>50</v>
      </c>
      <c r="AI750">
        <v>53</v>
      </c>
      <c r="AJ750">
        <v>0</v>
      </c>
      <c r="AK750">
        <v>9</v>
      </c>
      <c r="AL750" t="s">
        <v>523</v>
      </c>
      <c r="AM750" t="s">
        <v>460</v>
      </c>
      <c r="AN750" t="s">
        <v>524</v>
      </c>
      <c r="AO750" t="s">
        <v>525</v>
      </c>
      <c r="AP750" t="s">
        <v>74</v>
      </c>
      <c r="AQ750" t="s">
        <v>74</v>
      </c>
      <c r="AR750" t="s">
        <v>526</v>
      </c>
      <c r="AS750" t="s">
        <v>527</v>
      </c>
      <c r="AT750" t="s">
        <v>945</v>
      </c>
      <c r="AU750">
        <v>1989</v>
      </c>
      <c r="AV750">
        <v>9</v>
      </c>
      <c r="AW750">
        <v>3</v>
      </c>
      <c r="AX750" t="s">
        <v>74</v>
      </c>
      <c r="AY750" t="s">
        <v>74</v>
      </c>
      <c r="AZ750" t="s">
        <v>74</v>
      </c>
      <c r="BA750" t="s">
        <v>74</v>
      </c>
      <c r="BB750">
        <v>155</v>
      </c>
      <c r="BC750">
        <v>160</v>
      </c>
      <c r="BD750" t="s">
        <v>74</v>
      </c>
      <c r="BE750" t="s">
        <v>6188</v>
      </c>
      <c r="BF750" t="str">
        <f>HYPERLINK("http://dx.doi.org/10.1007/BF00297170","http://dx.doi.org/10.1007/BF00297170")</f>
        <v>http://dx.doi.org/10.1007/BF00297170</v>
      </c>
      <c r="BG750" t="s">
        <v>74</v>
      </c>
      <c r="BH750" t="s">
        <v>74</v>
      </c>
      <c r="BI750">
        <v>6</v>
      </c>
      <c r="BJ750" t="s">
        <v>528</v>
      </c>
      <c r="BK750" t="s">
        <v>92</v>
      </c>
      <c r="BL750" t="s">
        <v>529</v>
      </c>
      <c r="BM750" t="s">
        <v>6184</v>
      </c>
      <c r="BN750" t="s">
        <v>74</v>
      </c>
      <c r="BO750" t="s">
        <v>74</v>
      </c>
      <c r="BP750" t="s">
        <v>74</v>
      </c>
      <c r="BQ750" t="s">
        <v>74</v>
      </c>
      <c r="BR750" t="s">
        <v>95</v>
      </c>
      <c r="BS750" t="s">
        <v>6189</v>
      </c>
      <c r="BT750" t="str">
        <f>HYPERLINK("https%3A%2F%2Fwww.webofscience.com%2Fwos%2Fwoscc%2Ffull-record%2FWOS:A1989R862500003","View Full Record in Web of Science")</f>
        <v>View Full Record in Web of Science</v>
      </c>
    </row>
    <row r="751" spans="1:72" x14ac:dyDescent="0.15">
      <c r="A751" t="s">
        <v>72</v>
      </c>
      <c r="B751" t="s">
        <v>6190</v>
      </c>
      <c r="C751" t="s">
        <v>74</v>
      </c>
      <c r="D751" t="s">
        <v>74</v>
      </c>
      <c r="E751" t="s">
        <v>74</v>
      </c>
      <c r="F751" t="s">
        <v>6190</v>
      </c>
      <c r="G751" t="s">
        <v>74</v>
      </c>
      <c r="H751" t="s">
        <v>74</v>
      </c>
      <c r="I751" t="s">
        <v>6191</v>
      </c>
      <c r="J751" t="s">
        <v>521</v>
      </c>
      <c r="K751" t="s">
        <v>74</v>
      </c>
      <c r="L751" t="s">
        <v>74</v>
      </c>
      <c r="M751" t="s">
        <v>77</v>
      </c>
      <c r="N751" t="s">
        <v>78</v>
      </c>
      <c r="O751" t="s">
        <v>74</v>
      </c>
      <c r="P751" t="s">
        <v>74</v>
      </c>
      <c r="Q751" t="s">
        <v>74</v>
      </c>
      <c r="R751" t="s">
        <v>74</v>
      </c>
      <c r="S751" t="s">
        <v>74</v>
      </c>
      <c r="T751" t="s">
        <v>74</v>
      </c>
      <c r="U751" t="s">
        <v>74</v>
      </c>
      <c r="V751" t="s">
        <v>74</v>
      </c>
      <c r="W751" t="s">
        <v>6192</v>
      </c>
      <c r="X751" t="s">
        <v>6193</v>
      </c>
      <c r="Y751" t="s">
        <v>6194</v>
      </c>
      <c r="Z751" t="s">
        <v>74</v>
      </c>
      <c r="AA751" t="s">
        <v>74</v>
      </c>
      <c r="AB751" t="s">
        <v>74</v>
      </c>
      <c r="AC751" t="s">
        <v>74</v>
      </c>
      <c r="AD751" t="s">
        <v>74</v>
      </c>
      <c r="AE751" t="s">
        <v>74</v>
      </c>
      <c r="AF751" t="s">
        <v>74</v>
      </c>
      <c r="AG751">
        <v>49</v>
      </c>
      <c r="AH751">
        <v>6</v>
      </c>
      <c r="AI751">
        <v>6</v>
      </c>
      <c r="AJ751">
        <v>0</v>
      </c>
      <c r="AK751">
        <v>1</v>
      </c>
      <c r="AL751" t="s">
        <v>523</v>
      </c>
      <c r="AM751" t="s">
        <v>460</v>
      </c>
      <c r="AN751" t="s">
        <v>524</v>
      </c>
      <c r="AO751" t="s">
        <v>525</v>
      </c>
      <c r="AP751" t="s">
        <v>74</v>
      </c>
      <c r="AQ751" t="s">
        <v>74</v>
      </c>
      <c r="AR751" t="s">
        <v>526</v>
      </c>
      <c r="AS751" t="s">
        <v>527</v>
      </c>
      <c r="AT751" t="s">
        <v>945</v>
      </c>
      <c r="AU751">
        <v>1989</v>
      </c>
      <c r="AV751">
        <v>9</v>
      </c>
      <c r="AW751">
        <v>3</v>
      </c>
      <c r="AX751" t="s">
        <v>74</v>
      </c>
      <c r="AY751" t="s">
        <v>74</v>
      </c>
      <c r="AZ751" t="s">
        <v>74</v>
      </c>
      <c r="BA751" t="s">
        <v>74</v>
      </c>
      <c r="BB751">
        <v>161</v>
      </c>
      <c r="BC751">
        <v>167</v>
      </c>
      <c r="BD751" t="s">
        <v>74</v>
      </c>
      <c r="BE751" t="s">
        <v>6195</v>
      </c>
      <c r="BF751" t="str">
        <f>HYPERLINK("http://dx.doi.org/10.1007/BF00297171","http://dx.doi.org/10.1007/BF00297171")</f>
        <v>http://dx.doi.org/10.1007/BF00297171</v>
      </c>
      <c r="BG751" t="s">
        <v>74</v>
      </c>
      <c r="BH751" t="s">
        <v>74</v>
      </c>
      <c r="BI751">
        <v>7</v>
      </c>
      <c r="BJ751" t="s">
        <v>528</v>
      </c>
      <c r="BK751" t="s">
        <v>92</v>
      </c>
      <c r="BL751" t="s">
        <v>529</v>
      </c>
      <c r="BM751" t="s">
        <v>6184</v>
      </c>
      <c r="BN751" t="s">
        <v>74</v>
      </c>
      <c r="BO751" t="s">
        <v>74</v>
      </c>
      <c r="BP751" t="s">
        <v>74</v>
      </c>
      <c r="BQ751" t="s">
        <v>74</v>
      </c>
      <c r="BR751" t="s">
        <v>95</v>
      </c>
      <c r="BS751" t="s">
        <v>6196</v>
      </c>
      <c r="BT751" t="str">
        <f>HYPERLINK("https%3A%2F%2Fwww.webofscience.com%2Fwos%2Fwoscc%2Ffull-record%2FWOS:A1989R862500004","View Full Record in Web of Science")</f>
        <v>View Full Record in Web of Science</v>
      </c>
    </row>
    <row r="752" spans="1:72" x14ac:dyDescent="0.15">
      <c r="A752" t="s">
        <v>72</v>
      </c>
      <c r="B752" t="s">
        <v>6197</v>
      </c>
      <c r="C752" t="s">
        <v>74</v>
      </c>
      <c r="D752" t="s">
        <v>74</v>
      </c>
      <c r="E752" t="s">
        <v>74</v>
      </c>
      <c r="F752" t="s">
        <v>6197</v>
      </c>
      <c r="G752" t="s">
        <v>74</v>
      </c>
      <c r="H752" t="s">
        <v>74</v>
      </c>
      <c r="I752" t="s">
        <v>6198</v>
      </c>
      <c r="J752" t="s">
        <v>521</v>
      </c>
      <c r="K752" t="s">
        <v>74</v>
      </c>
      <c r="L752" t="s">
        <v>74</v>
      </c>
      <c r="M752" t="s">
        <v>77</v>
      </c>
      <c r="N752" t="s">
        <v>78</v>
      </c>
      <c r="O752" t="s">
        <v>74</v>
      </c>
      <c r="P752" t="s">
        <v>74</v>
      </c>
      <c r="Q752" t="s">
        <v>74</v>
      </c>
      <c r="R752" t="s">
        <v>74</v>
      </c>
      <c r="S752" t="s">
        <v>74</v>
      </c>
      <c r="T752" t="s">
        <v>74</v>
      </c>
      <c r="U752" t="s">
        <v>74</v>
      </c>
      <c r="V752" t="s">
        <v>74</v>
      </c>
      <c r="W752" t="s">
        <v>6199</v>
      </c>
      <c r="X752" t="s">
        <v>6200</v>
      </c>
      <c r="Y752" t="s">
        <v>74</v>
      </c>
      <c r="Z752" t="s">
        <v>74</v>
      </c>
      <c r="AA752" t="s">
        <v>6201</v>
      </c>
      <c r="AB752" t="s">
        <v>6202</v>
      </c>
      <c r="AC752" t="s">
        <v>74</v>
      </c>
      <c r="AD752" t="s">
        <v>74</v>
      </c>
      <c r="AE752" t="s">
        <v>74</v>
      </c>
      <c r="AF752" t="s">
        <v>74</v>
      </c>
      <c r="AG752">
        <v>32</v>
      </c>
      <c r="AH752">
        <v>21</v>
      </c>
      <c r="AI752">
        <v>22</v>
      </c>
      <c r="AJ752">
        <v>0</v>
      </c>
      <c r="AK752">
        <v>9</v>
      </c>
      <c r="AL752" t="s">
        <v>1871</v>
      </c>
      <c r="AM752" t="s">
        <v>460</v>
      </c>
      <c r="AN752" t="s">
        <v>6203</v>
      </c>
      <c r="AO752" t="s">
        <v>525</v>
      </c>
      <c r="AP752" t="s">
        <v>3881</v>
      </c>
      <c r="AQ752" t="s">
        <v>74</v>
      </c>
      <c r="AR752" t="s">
        <v>526</v>
      </c>
      <c r="AS752" t="s">
        <v>527</v>
      </c>
      <c r="AT752" t="s">
        <v>945</v>
      </c>
      <c r="AU752">
        <v>1989</v>
      </c>
      <c r="AV752">
        <v>9</v>
      </c>
      <c r="AW752">
        <v>3</v>
      </c>
      <c r="AX752" t="s">
        <v>74</v>
      </c>
      <c r="AY752" t="s">
        <v>74</v>
      </c>
      <c r="AZ752" t="s">
        <v>74</v>
      </c>
      <c r="BA752" t="s">
        <v>74</v>
      </c>
      <c r="BB752">
        <v>179</v>
      </c>
      <c r="BC752">
        <v>186</v>
      </c>
      <c r="BD752" t="s">
        <v>74</v>
      </c>
      <c r="BE752" t="s">
        <v>6204</v>
      </c>
      <c r="BF752" t="str">
        <f>HYPERLINK("http://dx.doi.org/10.1007/BF00297173","http://dx.doi.org/10.1007/BF00297173")</f>
        <v>http://dx.doi.org/10.1007/BF00297173</v>
      </c>
      <c r="BG752" t="s">
        <v>74</v>
      </c>
      <c r="BH752" t="s">
        <v>74</v>
      </c>
      <c r="BI752">
        <v>8</v>
      </c>
      <c r="BJ752" t="s">
        <v>528</v>
      </c>
      <c r="BK752" t="s">
        <v>92</v>
      </c>
      <c r="BL752" t="s">
        <v>529</v>
      </c>
      <c r="BM752" t="s">
        <v>6184</v>
      </c>
      <c r="BN752" t="s">
        <v>74</v>
      </c>
      <c r="BO752" t="s">
        <v>74</v>
      </c>
      <c r="BP752" t="s">
        <v>74</v>
      </c>
      <c r="BQ752" t="s">
        <v>74</v>
      </c>
      <c r="BR752" t="s">
        <v>95</v>
      </c>
      <c r="BS752" t="s">
        <v>6205</v>
      </c>
      <c r="BT752" t="str">
        <f>HYPERLINK("https%3A%2F%2Fwww.webofscience.com%2Fwos%2Fwoscc%2Ffull-record%2FWOS:A1989R862500006","View Full Record in Web of Science")</f>
        <v>View Full Record in Web of Science</v>
      </c>
    </row>
    <row r="753" spans="1:72" x14ac:dyDescent="0.15">
      <c r="A753" t="s">
        <v>72</v>
      </c>
      <c r="B753" t="s">
        <v>6206</v>
      </c>
      <c r="C753" t="s">
        <v>74</v>
      </c>
      <c r="D753" t="s">
        <v>74</v>
      </c>
      <c r="E753" t="s">
        <v>74</v>
      </c>
      <c r="F753" t="s">
        <v>6206</v>
      </c>
      <c r="G753" t="s">
        <v>74</v>
      </c>
      <c r="H753" t="s">
        <v>74</v>
      </c>
      <c r="I753" t="s">
        <v>6207</v>
      </c>
      <c r="J753" t="s">
        <v>521</v>
      </c>
      <c r="K753" t="s">
        <v>74</v>
      </c>
      <c r="L753" t="s">
        <v>74</v>
      </c>
      <c r="M753" t="s">
        <v>77</v>
      </c>
      <c r="N753" t="s">
        <v>414</v>
      </c>
      <c r="O753" t="s">
        <v>74</v>
      </c>
      <c r="P753" t="s">
        <v>74</v>
      </c>
      <c r="Q753" t="s">
        <v>74</v>
      </c>
      <c r="R753" t="s">
        <v>74</v>
      </c>
      <c r="S753" t="s">
        <v>74</v>
      </c>
      <c r="T753" t="s">
        <v>74</v>
      </c>
      <c r="U753" t="s">
        <v>74</v>
      </c>
      <c r="V753" t="s">
        <v>74</v>
      </c>
      <c r="W753" t="s">
        <v>1822</v>
      </c>
      <c r="X753" t="s">
        <v>1514</v>
      </c>
      <c r="Y753" t="s">
        <v>74</v>
      </c>
      <c r="Z753" t="s">
        <v>74</v>
      </c>
      <c r="AA753" t="s">
        <v>74</v>
      </c>
      <c r="AB753" t="s">
        <v>74</v>
      </c>
      <c r="AC753" t="s">
        <v>74</v>
      </c>
      <c r="AD753" t="s">
        <v>74</v>
      </c>
      <c r="AE753" t="s">
        <v>74</v>
      </c>
      <c r="AF753" t="s">
        <v>74</v>
      </c>
      <c r="AG753">
        <v>25</v>
      </c>
      <c r="AH753">
        <v>28</v>
      </c>
      <c r="AI753">
        <v>29</v>
      </c>
      <c r="AJ753">
        <v>0</v>
      </c>
      <c r="AK753">
        <v>0</v>
      </c>
      <c r="AL753" t="s">
        <v>523</v>
      </c>
      <c r="AM753" t="s">
        <v>460</v>
      </c>
      <c r="AN753" t="s">
        <v>524</v>
      </c>
      <c r="AO753" t="s">
        <v>525</v>
      </c>
      <c r="AP753" t="s">
        <v>74</v>
      </c>
      <c r="AQ753" t="s">
        <v>74</v>
      </c>
      <c r="AR753" t="s">
        <v>526</v>
      </c>
      <c r="AS753" t="s">
        <v>527</v>
      </c>
      <c r="AT753" t="s">
        <v>945</v>
      </c>
      <c r="AU753">
        <v>1989</v>
      </c>
      <c r="AV753">
        <v>9</v>
      </c>
      <c r="AW753">
        <v>3</v>
      </c>
      <c r="AX753" t="s">
        <v>74</v>
      </c>
      <c r="AY753" t="s">
        <v>74</v>
      </c>
      <c r="AZ753" t="s">
        <v>74</v>
      </c>
      <c r="BA753" t="s">
        <v>74</v>
      </c>
      <c r="BB753">
        <v>193</v>
      </c>
      <c r="BC753">
        <v>196</v>
      </c>
      <c r="BD753" t="s">
        <v>74</v>
      </c>
      <c r="BE753" t="s">
        <v>6208</v>
      </c>
      <c r="BF753" t="str">
        <f>HYPERLINK("http://dx.doi.org/10.1007/BF00297175","http://dx.doi.org/10.1007/BF00297175")</f>
        <v>http://dx.doi.org/10.1007/BF00297175</v>
      </c>
      <c r="BG753" t="s">
        <v>74</v>
      </c>
      <c r="BH753" t="s">
        <v>74</v>
      </c>
      <c r="BI753">
        <v>4</v>
      </c>
      <c r="BJ753" t="s">
        <v>528</v>
      </c>
      <c r="BK753" t="s">
        <v>92</v>
      </c>
      <c r="BL753" t="s">
        <v>529</v>
      </c>
      <c r="BM753" t="s">
        <v>6184</v>
      </c>
      <c r="BN753" t="s">
        <v>74</v>
      </c>
      <c r="BO753" t="s">
        <v>74</v>
      </c>
      <c r="BP753" t="s">
        <v>74</v>
      </c>
      <c r="BQ753" t="s">
        <v>74</v>
      </c>
      <c r="BR753" t="s">
        <v>95</v>
      </c>
      <c r="BS753" t="s">
        <v>6209</v>
      </c>
      <c r="BT753" t="str">
        <f>HYPERLINK("https%3A%2F%2Fwww.webofscience.com%2Fwos%2Fwoscc%2Ffull-record%2FWOS:A1989R862500008","View Full Record in Web of Science")</f>
        <v>View Full Record in Web of Science</v>
      </c>
    </row>
    <row r="754" spans="1:72" x14ac:dyDescent="0.15">
      <c r="A754" t="s">
        <v>72</v>
      </c>
      <c r="B754" t="s">
        <v>6210</v>
      </c>
      <c r="C754" t="s">
        <v>74</v>
      </c>
      <c r="D754" t="s">
        <v>74</v>
      </c>
      <c r="E754" t="s">
        <v>74</v>
      </c>
      <c r="F754" t="s">
        <v>6210</v>
      </c>
      <c r="G754" t="s">
        <v>74</v>
      </c>
      <c r="H754" t="s">
        <v>74</v>
      </c>
      <c r="I754" t="s">
        <v>6211</v>
      </c>
      <c r="J754" t="s">
        <v>521</v>
      </c>
      <c r="K754" t="s">
        <v>74</v>
      </c>
      <c r="L754" t="s">
        <v>74</v>
      </c>
      <c r="M754" t="s">
        <v>77</v>
      </c>
      <c r="N754" t="s">
        <v>78</v>
      </c>
      <c r="O754" t="s">
        <v>74</v>
      </c>
      <c r="P754" t="s">
        <v>74</v>
      </c>
      <c r="Q754" t="s">
        <v>74</v>
      </c>
      <c r="R754" t="s">
        <v>74</v>
      </c>
      <c r="S754" t="s">
        <v>74</v>
      </c>
      <c r="T754" t="s">
        <v>74</v>
      </c>
      <c r="U754" t="s">
        <v>74</v>
      </c>
      <c r="V754" t="s">
        <v>74</v>
      </c>
      <c r="W754" t="s">
        <v>6212</v>
      </c>
      <c r="X754" t="s">
        <v>74</v>
      </c>
      <c r="Y754" t="s">
        <v>6213</v>
      </c>
      <c r="Z754" t="s">
        <v>74</v>
      </c>
      <c r="AA754" t="s">
        <v>74</v>
      </c>
      <c r="AB754" t="s">
        <v>74</v>
      </c>
      <c r="AC754" t="s">
        <v>74</v>
      </c>
      <c r="AD754" t="s">
        <v>74</v>
      </c>
      <c r="AE754" t="s">
        <v>74</v>
      </c>
      <c r="AF754" t="s">
        <v>74</v>
      </c>
      <c r="AG754">
        <v>23</v>
      </c>
      <c r="AH754">
        <v>33</v>
      </c>
      <c r="AI754">
        <v>34</v>
      </c>
      <c r="AJ754">
        <v>0</v>
      </c>
      <c r="AK754">
        <v>2</v>
      </c>
      <c r="AL754" t="s">
        <v>1871</v>
      </c>
      <c r="AM754" t="s">
        <v>460</v>
      </c>
      <c r="AN754" t="s">
        <v>692</v>
      </c>
      <c r="AO754" t="s">
        <v>525</v>
      </c>
      <c r="AP754" t="s">
        <v>3881</v>
      </c>
      <c r="AQ754" t="s">
        <v>74</v>
      </c>
      <c r="AR754" t="s">
        <v>526</v>
      </c>
      <c r="AS754" t="s">
        <v>527</v>
      </c>
      <c r="AT754" t="s">
        <v>945</v>
      </c>
      <c r="AU754">
        <v>1989</v>
      </c>
      <c r="AV754">
        <v>9</v>
      </c>
      <c r="AW754">
        <v>3</v>
      </c>
      <c r="AX754" t="s">
        <v>74</v>
      </c>
      <c r="AY754" t="s">
        <v>74</v>
      </c>
      <c r="AZ754" t="s">
        <v>74</v>
      </c>
      <c r="BA754" t="s">
        <v>74</v>
      </c>
      <c r="BB754">
        <v>197</v>
      </c>
      <c r="BC754">
        <v>203</v>
      </c>
      <c r="BD754" t="s">
        <v>74</v>
      </c>
      <c r="BE754" t="s">
        <v>6214</v>
      </c>
      <c r="BF754" t="str">
        <f>HYPERLINK("http://dx.doi.org/10.1007/BF00297176","http://dx.doi.org/10.1007/BF00297176")</f>
        <v>http://dx.doi.org/10.1007/BF00297176</v>
      </c>
      <c r="BG754" t="s">
        <v>74</v>
      </c>
      <c r="BH754" t="s">
        <v>74</v>
      </c>
      <c r="BI754">
        <v>7</v>
      </c>
      <c r="BJ754" t="s">
        <v>528</v>
      </c>
      <c r="BK754" t="s">
        <v>92</v>
      </c>
      <c r="BL754" t="s">
        <v>529</v>
      </c>
      <c r="BM754" t="s">
        <v>6184</v>
      </c>
      <c r="BN754" t="s">
        <v>74</v>
      </c>
      <c r="BO754" t="s">
        <v>74</v>
      </c>
      <c r="BP754" t="s">
        <v>74</v>
      </c>
      <c r="BQ754" t="s">
        <v>74</v>
      </c>
      <c r="BR754" t="s">
        <v>95</v>
      </c>
      <c r="BS754" t="s">
        <v>6215</v>
      </c>
      <c r="BT754" t="str">
        <f>HYPERLINK("https%3A%2F%2Fwww.webofscience.com%2Fwos%2Fwoscc%2Ffull-record%2FWOS:A1989R862500009","View Full Record in Web of Science")</f>
        <v>View Full Record in Web of Science</v>
      </c>
    </row>
    <row r="755" spans="1:72" x14ac:dyDescent="0.15">
      <c r="A755" t="s">
        <v>72</v>
      </c>
      <c r="B755" t="s">
        <v>6216</v>
      </c>
      <c r="C755" t="s">
        <v>74</v>
      </c>
      <c r="D755" t="s">
        <v>74</v>
      </c>
      <c r="E755" t="s">
        <v>74</v>
      </c>
      <c r="F755" t="s">
        <v>6216</v>
      </c>
      <c r="G755" t="s">
        <v>74</v>
      </c>
      <c r="H755" t="s">
        <v>74</v>
      </c>
      <c r="I755" t="s">
        <v>6217</v>
      </c>
      <c r="J755" t="s">
        <v>6218</v>
      </c>
      <c r="K755" t="s">
        <v>74</v>
      </c>
      <c r="L755" t="s">
        <v>74</v>
      </c>
      <c r="M755" t="s">
        <v>77</v>
      </c>
      <c r="N755" t="s">
        <v>78</v>
      </c>
      <c r="O755" t="s">
        <v>74</v>
      </c>
      <c r="P755" t="s">
        <v>74</v>
      </c>
      <c r="Q755" t="s">
        <v>74</v>
      </c>
      <c r="R755" t="s">
        <v>74</v>
      </c>
      <c r="S755" t="s">
        <v>74</v>
      </c>
      <c r="T755" t="s">
        <v>74</v>
      </c>
      <c r="U755" t="s">
        <v>74</v>
      </c>
      <c r="V755" t="s">
        <v>74</v>
      </c>
      <c r="W755" t="s">
        <v>6219</v>
      </c>
      <c r="X755" t="s">
        <v>6220</v>
      </c>
      <c r="Y755" t="s">
        <v>74</v>
      </c>
      <c r="Z755" t="s">
        <v>74</v>
      </c>
      <c r="AA755" t="s">
        <v>74</v>
      </c>
      <c r="AB755" t="s">
        <v>74</v>
      </c>
      <c r="AC755" t="s">
        <v>74</v>
      </c>
      <c r="AD755" t="s">
        <v>74</v>
      </c>
      <c r="AE755" t="s">
        <v>74</v>
      </c>
      <c r="AF755" t="s">
        <v>74</v>
      </c>
      <c r="AG755">
        <v>10</v>
      </c>
      <c r="AH755">
        <v>1</v>
      </c>
      <c r="AI755">
        <v>1</v>
      </c>
      <c r="AJ755">
        <v>0</v>
      </c>
      <c r="AK755">
        <v>1</v>
      </c>
      <c r="AL755" t="s">
        <v>901</v>
      </c>
      <c r="AM755" t="s">
        <v>902</v>
      </c>
      <c r="AN755" t="s">
        <v>903</v>
      </c>
      <c r="AO755" t="s">
        <v>6221</v>
      </c>
      <c r="AP755" t="s">
        <v>74</v>
      </c>
      <c r="AQ755" t="s">
        <v>74</v>
      </c>
      <c r="AR755" t="s">
        <v>6222</v>
      </c>
      <c r="AS755" t="s">
        <v>6223</v>
      </c>
      <c r="AT755" t="s">
        <v>74</v>
      </c>
      <c r="AU755">
        <v>1989</v>
      </c>
      <c r="AV755">
        <v>8</v>
      </c>
      <c r="AW755">
        <v>1</v>
      </c>
      <c r="AX755" t="s">
        <v>74</v>
      </c>
      <c r="AY755" t="s">
        <v>74</v>
      </c>
      <c r="AZ755" t="s">
        <v>74</v>
      </c>
      <c r="BA755" t="s">
        <v>74</v>
      </c>
      <c r="BB755">
        <v>55</v>
      </c>
      <c r="BC755">
        <v>59</v>
      </c>
      <c r="BD755" t="s">
        <v>74</v>
      </c>
      <c r="BE755" t="s">
        <v>6224</v>
      </c>
      <c r="BF755" t="str">
        <f>HYPERLINK("http://dx.doi.org/10.1017/S1323358000022918","http://dx.doi.org/10.1017/S1323358000022918")</f>
        <v>http://dx.doi.org/10.1017/S1323358000022918</v>
      </c>
      <c r="BG755" t="s">
        <v>74</v>
      </c>
      <c r="BH755" t="s">
        <v>74</v>
      </c>
      <c r="BI755">
        <v>5</v>
      </c>
      <c r="BJ755" t="s">
        <v>315</v>
      </c>
      <c r="BK755" t="s">
        <v>92</v>
      </c>
      <c r="BL755" t="s">
        <v>315</v>
      </c>
      <c r="BM755" t="s">
        <v>6225</v>
      </c>
      <c r="BN755" t="s">
        <v>74</v>
      </c>
      <c r="BO755" t="s">
        <v>74</v>
      </c>
      <c r="BP755" t="s">
        <v>74</v>
      </c>
      <c r="BQ755" t="s">
        <v>74</v>
      </c>
      <c r="BR755" t="s">
        <v>95</v>
      </c>
      <c r="BS755" t="s">
        <v>6226</v>
      </c>
      <c r="BT755" t="str">
        <f>HYPERLINK("https%3A%2F%2Fwww.webofscience.com%2Fwos%2Fwoscc%2Ffull-record%2FWOS:A1989AV93200010","View Full Record in Web of Science")</f>
        <v>View Full Record in Web of Science</v>
      </c>
    </row>
    <row r="756" spans="1:72" x14ac:dyDescent="0.15">
      <c r="A756" t="s">
        <v>569</v>
      </c>
      <c r="B756" t="s">
        <v>6227</v>
      </c>
      <c r="C756" t="s">
        <v>74</v>
      </c>
      <c r="D756" t="s">
        <v>74</v>
      </c>
      <c r="E756" t="s">
        <v>6228</v>
      </c>
      <c r="F756" t="s">
        <v>6227</v>
      </c>
      <c r="G756" t="s">
        <v>74</v>
      </c>
      <c r="H756" t="s">
        <v>74</v>
      </c>
      <c r="I756" t="s">
        <v>6229</v>
      </c>
      <c r="J756" t="s">
        <v>6230</v>
      </c>
      <c r="K756" t="s">
        <v>74</v>
      </c>
      <c r="L756" t="s">
        <v>74</v>
      </c>
      <c r="M756" t="s">
        <v>77</v>
      </c>
      <c r="N756" t="s">
        <v>575</v>
      </c>
      <c r="O756" t="s">
        <v>6231</v>
      </c>
      <c r="P756" t="s">
        <v>6232</v>
      </c>
      <c r="Q756" t="s">
        <v>6233</v>
      </c>
      <c r="R756" t="s">
        <v>74</v>
      </c>
      <c r="S756" t="s">
        <v>74</v>
      </c>
      <c r="T756" t="s">
        <v>74</v>
      </c>
      <c r="U756" t="s">
        <v>74</v>
      </c>
      <c r="V756" t="s">
        <v>74</v>
      </c>
      <c r="W756" t="s">
        <v>74</v>
      </c>
      <c r="X756" t="s">
        <v>74</v>
      </c>
      <c r="Y756" t="s">
        <v>74</v>
      </c>
      <c r="Z756" t="s">
        <v>74</v>
      </c>
      <c r="AA756" t="s">
        <v>74</v>
      </c>
      <c r="AB756" t="s">
        <v>74</v>
      </c>
      <c r="AC756" t="s">
        <v>74</v>
      </c>
      <c r="AD756" t="s">
        <v>74</v>
      </c>
      <c r="AE756" t="s">
        <v>74</v>
      </c>
      <c r="AF756" t="s">
        <v>74</v>
      </c>
      <c r="AG756">
        <v>0</v>
      </c>
      <c r="AH756">
        <v>0</v>
      </c>
      <c r="AI756">
        <v>0</v>
      </c>
      <c r="AJ756">
        <v>0</v>
      </c>
      <c r="AK756">
        <v>0</v>
      </c>
      <c r="AL756" t="s">
        <v>6234</v>
      </c>
      <c r="AM756" t="s">
        <v>83</v>
      </c>
      <c r="AN756" t="s">
        <v>83</v>
      </c>
      <c r="AO756" t="s">
        <v>74</v>
      </c>
      <c r="AP756" t="s">
        <v>74</v>
      </c>
      <c r="AQ756" t="s">
        <v>6235</v>
      </c>
      <c r="AR756" t="s">
        <v>74</v>
      </c>
      <c r="AS756" t="s">
        <v>74</v>
      </c>
      <c r="AT756" t="s">
        <v>74</v>
      </c>
      <c r="AU756">
        <v>1989</v>
      </c>
      <c r="AV756" t="s">
        <v>74</v>
      </c>
      <c r="AW756" t="s">
        <v>74</v>
      </c>
      <c r="AX756" t="s">
        <v>74</v>
      </c>
      <c r="AY756" t="s">
        <v>74</v>
      </c>
      <c r="AZ756" t="s">
        <v>74</v>
      </c>
      <c r="BA756" t="s">
        <v>74</v>
      </c>
      <c r="BB756">
        <v>312</v>
      </c>
      <c r="BC756">
        <v>318</v>
      </c>
      <c r="BD756" t="s">
        <v>74</v>
      </c>
      <c r="BE756" t="s">
        <v>74</v>
      </c>
      <c r="BF756" t="s">
        <v>74</v>
      </c>
      <c r="BG756" t="s">
        <v>74</v>
      </c>
      <c r="BH756" t="s">
        <v>74</v>
      </c>
      <c r="BI756">
        <v>7</v>
      </c>
      <c r="BJ756" t="s">
        <v>6236</v>
      </c>
      <c r="BK756" t="s">
        <v>1761</v>
      </c>
      <c r="BL756" t="s">
        <v>6237</v>
      </c>
      <c r="BM756" t="s">
        <v>6238</v>
      </c>
      <c r="BN756" t="s">
        <v>74</v>
      </c>
      <c r="BO756" t="s">
        <v>74</v>
      </c>
      <c r="BP756" t="s">
        <v>74</v>
      </c>
      <c r="BQ756" t="s">
        <v>74</v>
      </c>
      <c r="BR756" t="s">
        <v>95</v>
      </c>
      <c r="BS756" t="s">
        <v>6239</v>
      </c>
      <c r="BT756" t="str">
        <f>HYPERLINK("https%3A%2F%2Fwww.webofscience.com%2Fwos%2Fwoscc%2Ffull-record%2FWOS:A1989BR07K00056","View Full Record in Web of Science")</f>
        <v>View Full Record in Web of Science</v>
      </c>
    </row>
    <row r="757" spans="1:72" x14ac:dyDescent="0.15">
      <c r="A757" t="s">
        <v>72</v>
      </c>
      <c r="B757" t="s">
        <v>6240</v>
      </c>
      <c r="C757" t="s">
        <v>74</v>
      </c>
      <c r="D757" t="s">
        <v>74</v>
      </c>
      <c r="E757" t="s">
        <v>74</v>
      </c>
      <c r="F757" t="s">
        <v>6240</v>
      </c>
      <c r="G757" t="s">
        <v>74</v>
      </c>
      <c r="H757" t="s">
        <v>74</v>
      </c>
      <c r="I757" t="s">
        <v>6241</v>
      </c>
      <c r="J757" t="s">
        <v>6242</v>
      </c>
      <c r="K757" t="s">
        <v>74</v>
      </c>
      <c r="L757" t="s">
        <v>74</v>
      </c>
      <c r="M757" t="s">
        <v>77</v>
      </c>
      <c r="N757" t="s">
        <v>78</v>
      </c>
      <c r="O757" t="s">
        <v>74</v>
      </c>
      <c r="P757" t="s">
        <v>74</v>
      </c>
      <c r="Q757" t="s">
        <v>74</v>
      </c>
      <c r="R757" t="s">
        <v>74</v>
      </c>
      <c r="S757" t="s">
        <v>74</v>
      </c>
      <c r="T757" t="s">
        <v>74</v>
      </c>
      <c r="U757" t="s">
        <v>74</v>
      </c>
      <c r="V757" t="s">
        <v>74</v>
      </c>
      <c r="W757" t="s">
        <v>74</v>
      </c>
      <c r="X757" t="s">
        <v>74</v>
      </c>
      <c r="Y757" t="s">
        <v>6243</v>
      </c>
      <c r="Z757" t="s">
        <v>74</v>
      </c>
      <c r="AA757" t="s">
        <v>74</v>
      </c>
      <c r="AB757" t="s">
        <v>74</v>
      </c>
      <c r="AC757" t="s">
        <v>74</v>
      </c>
      <c r="AD757" t="s">
        <v>74</v>
      </c>
      <c r="AE757" t="s">
        <v>74</v>
      </c>
      <c r="AF757" t="s">
        <v>74</v>
      </c>
      <c r="AG757">
        <v>0</v>
      </c>
      <c r="AH757">
        <v>1</v>
      </c>
      <c r="AI757">
        <v>1</v>
      </c>
      <c r="AJ757">
        <v>0</v>
      </c>
      <c r="AK757">
        <v>0</v>
      </c>
      <c r="AL757" t="s">
        <v>4568</v>
      </c>
      <c r="AM757" t="s">
        <v>1183</v>
      </c>
      <c r="AN757" t="s">
        <v>4569</v>
      </c>
      <c r="AO757" t="s">
        <v>6244</v>
      </c>
      <c r="AP757" t="s">
        <v>74</v>
      </c>
      <c r="AQ757" t="s">
        <v>74</v>
      </c>
      <c r="AR757" t="s">
        <v>6245</v>
      </c>
      <c r="AS757" t="s">
        <v>6246</v>
      </c>
      <c r="AT757" t="s">
        <v>74</v>
      </c>
      <c r="AU757">
        <v>1989</v>
      </c>
      <c r="AV757">
        <v>130</v>
      </c>
      <c r="AW757" t="s">
        <v>1560</v>
      </c>
      <c r="AX757" t="s">
        <v>74</v>
      </c>
      <c r="AY757" t="s">
        <v>74</v>
      </c>
      <c r="AZ757" t="s">
        <v>74</v>
      </c>
      <c r="BA757" t="s">
        <v>74</v>
      </c>
      <c r="BB757">
        <v>171</v>
      </c>
      <c r="BC757">
        <v>180</v>
      </c>
      <c r="BD757" t="s">
        <v>74</v>
      </c>
      <c r="BE757" t="s">
        <v>6247</v>
      </c>
      <c r="BF757" t="str">
        <f>HYPERLINK("http://dx.doi.org/10.1007/BF00874453","http://dx.doi.org/10.1007/BF00874453")</f>
        <v>http://dx.doi.org/10.1007/BF00874453</v>
      </c>
      <c r="BG757" t="s">
        <v>74</v>
      </c>
      <c r="BH757" t="s">
        <v>74</v>
      </c>
      <c r="BI757">
        <v>10</v>
      </c>
      <c r="BJ757" t="s">
        <v>288</v>
      </c>
      <c r="BK757" t="s">
        <v>92</v>
      </c>
      <c r="BL757" t="s">
        <v>288</v>
      </c>
      <c r="BM757" t="s">
        <v>6248</v>
      </c>
      <c r="BN757" t="s">
        <v>74</v>
      </c>
      <c r="BO757" t="s">
        <v>74</v>
      </c>
      <c r="BP757" t="s">
        <v>74</v>
      </c>
      <c r="BQ757" t="s">
        <v>74</v>
      </c>
      <c r="BR757" t="s">
        <v>95</v>
      </c>
      <c r="BS757" t="s">
        <v>6249</v>
      </c>
      <c r="BT757" t="str">
        <f>HYPERLINK("https%3A%2F%2Fwww.webofscience.com%2Fwos%2Fwoscc%2Ffull-record%2FWOS:A1989U133100003","View Full Record in Web of Science")</f>
        <v>View Full Record in Web of Science</v>
      </c>
    </row>
    <row r="758" spans="1:72" x14ac:dyDescent="0.15">
      <c r="A758" t="s">
        <v>72</v>
      </c>
      <c r="B758" t="s">
        <v>6250</v>
      </c>
      <c r="C758" t="s">
        <v>74</v>
      </c>
      <c r="D758" t="s">
        <v>74</v>
      </c>
      <c r="E758" t="s">
        <v>74</v>
      </c>
      <c r="F758" t="s">
        <v>6250</v>
      </c>
      <c r="G758" t="s">
        <v>74</v>
      </c>
      <c r="H758" t="s">
        <v>74</v>
      </c>
      <c r="I758" t="s">
        <v>6251</v>
      </c>
      <c r="J758" t="s">
        <v>6242</v>
      </c>
      <c r="K758" t="s">
        <v>74</v>
      </c>
      <c r="L758" t="s">
        <v>74</v>
      </c>
      <c r="M758" t="s">
        <v>77</v>
      </c>
      <c r="N758" t="s">
        <v>78</v>
      </c>
      <c r="O758" t="s">
        <v>74</v>
      </c>
      <c r="P758" t="s">
        <v>74</v>
      </c>
      <c r="Q758" t="s">
        <v>74</v>
      </c>
      <c r="R758" t="s">
        <v>74</v>
      </c>
      <c r="S758" t="s">
        <v>74</v>
      </c>
      <c r="T758" t="s">
        <v>74</v>
      </c>
      <c r="U758" t="s">
        <v>74</v>
      </c>
      <c r="V758" t="s">
        <v>74</v>
      </c>
      <c r="W758" t="s">
        <v>74</v>
      </c>
      <c r="X758" t="s">
        <v>74</v>
      </c>
      <c r="Y758" t="s">
        <v>6252</v>
      </c>
      <c r="Z758" t="s">
        <v>74</v>
      </c>
      <c r="AA758" t="s">
        <v>3869</v>
      </c>
      <c r="AB758" t="s">
        <v>3870</v>
      </c>
      <c r="AC758" t="s">
        <v>74</v>
      </c>
      <c r="AD758" t="s">
        <v>74</v>
      </c>
      <c r="AE758" t="s">
        <v>74</v>
      </c>
      <c r="AF758" t="s">
        <v>74</v>
      </c>
      <c r="AG758">
        <v>0</v>
      </c>
      <c r="AH758">
        <v>8</v>
      </c>
      <c r="AI758">
        <v>8</v>
      </c>
      <c r="AJ758">
        <v>0</v>
      </c>
      <c r="AK758">
        <v>0</v>
      </c>
      <c r="AL758" t="s">
        <v>4568</v>
      </c>
      <c r="AM758" t="s">
        <v>1183</v>
      </c>
      <c r="AN758" t="s">
        <v>4569</v>
      </c>
      <c r="AO758" t="s">
        <v>6244</v>
      </c>
      <c r="AP758" t="s">
        <v>74</v>
      </c>
      <c r="AQ758" t="s">
        <v>74</v>
      </c>
      <c r="AR758" t="s">
        <v>6245</v>
      </c>
      <c r="AS758" t="s">
        <v>6246</v>
      </c>
      <c r="AT758" t="s">
        <v>74</v>
      </c>
      <c r="AU758">
        <v>1989</v>
      </c>
      <c r="AV758">
        <v>130</v>
      </c>
      <c r="AW758" t="s">
        <v>1560</v>
      </c>
      <c r="AX758" t="s">
        <v>74</v>
      </c>
      <c r="AY758" t="s">
        <v>74</v>
      </c>
      <c r="AZ758" t="s">
        <v>74</v>
      </c>
      <c r="BA758" t="s">
        <v>74</v>
      </c>
      <c r="BB758">
        <v>303</v>
      </c>
      <c r="BC758">
        <v>318</v>
      </c>
      <c r="BD758" t="s">
        <v>74</v>
      </c>
      <c r="BE758" t="s">
        <v>6253</v>
      </c>
      <c r="BF758" t="str">
        <f>HYPERLINK("http://dx.doi.org/10.1007/BF00874462","http://dx.doi.org/10.1007/BF00874462")</f>
        <v>http://dx.doi.org/10.1007/BF00874462</v>
      </c>
      <c r="BG758" t="s">
        <v>74</v>
      </c>
      <c r="BH758" t="s">
        <v>74</v>
      </c>
      <c r="BI758">
        <v>16</v>
      </c>
      <c r="BJ758" t="s">
        <v>288</v>
      </c>
      <c r="BK758" t="s">
        <v>92</v>
      </c>
      <c r="BL758" t="s">
        <v>288</v>
      </c>
      <c r="BM758" t="s">
        <v>6248</v>
      </c>
      <c r="BN758" t="s">
        <v>74</v>
      </c>
      <c r="BO758" t="s">
        <v>74</v>
      </c>
      <c r="BP758" t="s">
        <v>74</v>
      </c>
      <c r="BQ758" t="s">
        <v>74</v>
      </c>
      <c r="BR758" t="s">
        <v>95</v>
      </c>
      <c r="BS758" t="s">
        <v>6254</v>
      </c>
      <c r="BT758" t="str">
        <f>HYPERLINK("https%3A%2F%2Fwww.webofscience.com%2Fwos%2Fwoscc%2Ffull-record%2FWOS:A1989U133100012","View Full Record in Web of Science")</f>
        <v>View Full Record in Web of Science</v>
      </c>
    </row>
    <row r="759" spans="1:72" x14ac:dyDescent="0.15">
      <c r="A759" t="s">
        <v>72</v>
      </c>
      <c r="B759" t="s">
        <v>6255</v>
      </c>
      <c r="C759" t="s">
        <v>74</v>
      </c>
      <c r="D759" t="s">
        <v>74</v>
      </c>
      <c r="E759" t="s">
        <v>74</v>
      </c>
      <c r="F759" t="s">
        <v>6255</v>
      </c>
      <c r="G759" t="s">
        <v>74</v>
      </c>
      <c r="H759" t="s">
        <v>74</v>
      </c>
      <c r="I759" t="s">
        <v>6256</v>
      </c>
      <c r="J759" t="s">
        <v>2176</v>
      </c>
      <c r="K759" t="s">
        <v>74</v>
      </c>
      <c r="L759" t="s">
        <v>74</v>
      </c>
      <c r="M759" t="s">
        <v>77</v>
      </c>
      <c r="N759" t="s">
        <v>78</v>
      </c>
      <c r="O759" t="s">
        <v>74</v>
      </c>
      <c r="P759" t="s">
        <v>74</v>
      </c>
      <c r="Q759" t="s">
        <v>74</v>
      </c>
      <c r="R759" t="s">
        <v>74</v>
      </c>
      <c r="S759" t="s">
        <v>74</v>
      </c>
      <c r="T759" t="s">
        <v>74</v>
      </c>
      <c r="U759" t="s">
        <v>74</v>
      </c>
      <c r="V759" t="s">
        <v>74</v>
      </c>
      <c r="W759" t="s">
        <v>74</v>
      </c>
      <c r="X759" t="s">
        <v>74</v>
      </c>
      <c r="Y759" t="s">
        <v>6257</v>
      </c>
      <c r="Z759" t="s">
        <v>74</v>
      </c>
      <c r="AA759" t="s">
        <v>6258</v>
      </c>
      <c r="AB759" t="s">
        <v>6259</v>
      </c>
      <c r="AC759" t="s">
        <v>74</v>
      </c>
      <c r="AD759" t="s">
        <v>74</v>
      </c>
      <c r="AE759" t="s">
        <v>74</v>
      </c>
      <c r="AF759" t="s">
        <v>74</v>
      </c>
      <c r="AG759">
        <v>55</v>
      </c>
      <c r="AH759">
        <v>31</v>
      </c>
      <c r="AI759">
        <v>31</v>
      </c>
      <c r="AJ759">
        <v>0</v>
      </c>
      <c r="AK759">
        <v>0</v>
      </c>
      <c r="AL759" t="s">
        <v>3226</v>
      </c>
      <c r="AM759" t="s">
        <v>959</v>
      </c>
      <c r="AN759" t="s">
        <v>3227</v>
      </c>
      <c r="AO759" t="s">
        <v>2180</v>
      </c>
      <c r="AP759" t="s">
        <v>6260</v>
      </c>
      <c r="AQ759" t="s">
        <v>74</v>
      </c>
      <c r="AR759" t="s">
        <v>2181</v>
      </c>
      <c r="AS759" t="s">
        <v>2182</v>
      </c>
      <c r="AT759" t="s">
        <v>945</v>
      </c>
      <c r="AU759">
        <v>1989</v>
      </c>
      <c r="AV759">
        <v>115</v>
      </c>
      <c r="AW759">
        <v>486</v>
      </c>
      <c r="AX759" t="s">
        <v>2183</v>
      </c>
      <c r="AY759" t="s">
        <v>74</v>
      </c>
      <c r="AZ759" t="s">
        <v>74</v>
      </c>
      <c r="BA759" t="s">
        <v>74</v>
      </c>
      <c r="BB759">
        <v>225</v>
      </c>
      <c r="BC759">
        <v>246</v>
      </c>
      <c r="BD759" t="s">
        <v>74</v>
      </c>
      <c r="BE759" t="s">
        <v>6261</v>
      </c>
      <c r="BF759" t="str">
        <f>HYPERLINK("http://dx.doi.org/10.1256/smsqj.48601","http://dx.doi.org/10.1256/smsqj.48601")</f>
        <v>http://dx.doi.org/10.1256/smsqj.48601</v>
      </c>
      <c r="BG759" t="s">
        <v>74</v>
      </c>
      <c r="BH759" t="s">
        <v>74</v>
      </c>
      <c r="BI759">
        <v>22</v>
      </c>
      <c r="BJ759" t="s">
        <v>330</v>
      </c>
      <c r="BK759" t="s">
        <v>92</v>
      </c>
      <c r="BL759" t="s">
        <v>330</v>
      </c>
      <c r="BM759" t="s">
        <v>6262</v>
      </c>
      <c r="BN759" t="s">
        <v>74</v>
      </c>
      <c r="BO759" t="s">
        <v>74</v>
      </c>
      <c r="BP759" t="s">
        <v>74</v>
      </c>
      <c r="BQ759" t="s">
        <v>74</v>
      </c>
      <c r="BR759" t="s">
        <v>95</v>
      </c>
      <c r="BS759" t="s">
        <v>6263</v>
      </c>
      <c r="BT759" t="str">
        <f>HYPERLINK("https%3A%2F%2Fwww.webofscience.com%2Fwos%2Fwoscc%2Ffull-record%2FWOS:A1989U269900001","View Full Record in Web of Science")</f>
        <v>View Full Record in Web of Science</v>
      </c>
    </row>
    <row r="760" spans="1:72" x14ac:dyDescent="0.15">
      <c r="A760" t="s">
        <v>72</v>
      </c>
      <c r="B760" t="s">
        <v>6264</v>
      </c>
      <c r="C760" t="s">
        <v>74</v>
      </c>
      <c r="D760" t="s">
        <v>74</v>
      </c>
      <c r="E760" t="s">
        <v>74</v>
      </c>
      <c r="F760" t="s">
        <v>6264</v>
      </c>
      <c r="G760" t="s">
        <v>74</v>
      </c>
      <c r="H760" t="s">
        <v>74</v>
      </c>
      <c r="I760" t="s">
        <v>6265</v>
      </c>
      <c r="J760" t="s">
        <v>6266</v>
      </c>
      <c r="K760" t="s">
        <v>74</v>
      </c>
      <c r="L760" t="s">
        <v>74</v>
      </c>
      <c r="M760" t="s">
        <v>77</v>
      </c>
      <c r="N760" t="s">
        <v>78</v>
      </c>
      <c r="O760" t="s">
        <v>74</v>
      </c>
      <c r="P760" t="s">
        <v>74</v>
      </c>
      <c r="Q760" t="s">
        <v>74</v>
      </c>
      <c r="R760" t="s">
        <v>74</v>
      </c>
      <c r="S760" t="s">
        <v>74</v>
      </c>
      <c r="T760" t="s">
        <v>74</v>
      </c>
      <c r="U760" t="s">
        <v>74</v>
      </c>
      <c r="V760" t="s">
        <v>74</v>
      </c>
      <c r="W760" t="s">
        <v>6267</v>
      </c>
      <c r="X760" t="s">
        <v>6268</v>
      </c>
      <c r="Y760" t="s">
        <v>6269</v>
      </c>
      <c r="Z760" t="s">
        <v>74</v>
      </c>
      <c r="AA760" t="s">
        <v>74</v>
      </c>
      <c r="AB760" t="s">
        <v>74</v>
      </c>
      <c r="AC760" t="s">
        <v>74</v>
      </c>
      <c r="AD760" t="s">
        <v>74</v>
      </c>
      <c r="AE760" t="s">
        <v>74</v>
      </c>
      <c r="AF760" t="s">
        <v>74</v>
      </c>
      <c r="AG760">
        <v>12</v>
      </c>
      <c r="AH760">
        <v>37</v>
      </c>
      <c r="AI760">
        <v>38</v>
      </c>
      <c r="AJ760">
        <v>0</v>
      </c>
      <c r="AK760">
        <v>1</v>
      </c>
      <c r="AL760" t="s">
        <v>82</v>
      </c>
      <c r="AM760" t="s">
        <v>83</v>
      </c>
      <c r="AN760" t="s">
        <v>114</v>
      </c>
      <c r="AO760" t="s">
        <v>6270</v>
      </c>
      <c r="AP760" t="s">
        <v>6271</v>
      </c>
      <c r="AQ760" t="s">
        <v>74</v>
      </c>
      <c r="AR760" t="s">
        <v>6272</v>
      </c>
      <c r="AS760" t="s">
        <v>6273</v>
      </c>
      <c r="AT760" t="s">
        <v>2030</v>
      </c>
      <c r="AU760">
        <v>1989</v>
      </c>
      <c r="AV760">
        <v>24</v>
      </c>
      <c r="AW760">
        <v>1</v>
      </c>
      <c r="AX760" t="s">
        <v>74</v>
      </c>
      <c r="AY760" t="s">
        <v>74</v>
      </c>
      <c r="AZ760" t="s">
        <v>74</v>
      </c>
      <c r="BA760" t="s">
        <v>74</v>
      </c>
      <c r="BB760">
        <v>99</v>
      </c>
      <c r="BC760">
        <v>111</v>
      </c>
      <c r="BD760" t="s">
        <v>74</v>
      </c>
      <c r="BE760" t="s">
        <v>6274</v>
      </c>
      <c r="BF760" t="str">
        <f>HYPERLINK("http://dx.doi.org/10.1029/RS024i001p00099","http://dx.doi.org/10.1029/RS024i001p00099")</f>
        <v>http://dx.doi.org/10.1029/RS024i001p00099</v>
      </c>
      <c r="BG760" t="s">
        <v>74</v>
      </c>
      <c r="BH760" t="s">
        <v>74</v>
      </c>
      <c r="BI760">
        <v>13</v>
      </c>
      <c r="BJ760" t="s">
        <v>6275</v>
      </c>
      <c r="BK760" t="s">
        <v>92</v>
      </c>
      <c r="BL760" t="s">
        <v>6275</v>
      </c>
      <c r="BM760" t="s">
        <v>6276</v>
      </c>
      <c r="BN760" t="s">
        <v>74</v>
      </c>
      <c r="BO760" t="s">
        <v>74</v>
      </c>
      <c r="BP760" t="s">
        <v>74</v>
      </c>
      <c r="BQ760" t="s">
        <v>74</v>
      </c>
      <c r="BR760" t="s">
        <v>95</v>
      </c>
      <c r="BS760" t="s">
        <v>6277</v>
      </c>
      <c r="BT760" t="str">
        <f>HYPERLINK("https%3A%2F%2Fwww.webofscience.com%2Fwos%2Fwoscc%2Ffull-record%2FWOS:A1989T681400009","View Full Record in Web of Science")</f>
        <v>View Full Record in Web of Science</v>
      </c>
    </row>
    <row r="761" spans="1:72" x14ac:dyDescent="0.15">
      <c r="A761" t="s">
        <v>72</v>
      </c>
      <c r="B761" t="s">
        <v>6278</v>
      </c>
      <c r="C761" t="s">
        <v>74</v>
      </c>
      <c r="D761" t="s">
        <v>74</v>
      </c>
      <c r="E761" t="s">
        <v>74</v>
      </c>
      <c r="F761" t="s">
        <v>6278</v>
      </c>
      <c r="G761" t="s">
        <v>74</v>
      </c>
      <c r="H761" t="s">
        <v>74</v>
      </c>
      <c r="I761" t="s">
        <v>6279</v>
      </c>
      <c r="J761" t="s">
        <v>6280</v>
      </c>
      <c r="K761" t="s">
        <v>74</v>
      </c>
      <c r="L761" t="s">
        <v>74</v>
      </c>
      <c r="M761" t="s">
        <v>77</v>
      </c>
      <c r="N761" t="s">
        <v>78</v>
      </c>
      <c r="O761" t="s">
        <v>74</v>
      </c>
      <c r="P761" t="s">
        <v>74</v>
      </c>
      <c r="Q761" t="s">
        <v>74</v>
      </c>
      <c r="R761" t="s">
        <v>74</v>
      </c>
      <c r="S761" t="s">
        <v>74</v>
      </c>
      <c r="T761" t="s">
        <v>74</v>
      </c>
      <c r="U761" t="s">
        <v>6281</v>
      </c>
      <c r="V761" t="s">
        <v>6282</v>
      </c>
      <c r="W761" t="s">
        <v>6283</v>
      </c>
      <c r="X761" t="s">
        <v>6284</v>
      </c>
      <c r="Y761" t="s">
        <v>74</v>
      </c>
      <c r="Z761" t="s">
        <v>74</v>
      </c>
      <c r="AA761" t="s">
        <v>6285</v>
      </c>
      <c r="AB761" t="s">
        <v>6286</v>
      </c>
      <c r="AC761" t="s">
        <v>74</v>
      </c>
      <c r="AD761" t="s">
        <v>74</v>
      </c>
      <c r="AE761" t="s">
        <v>74</v>
      </c>
      <c r="AF761" t="s">
        <v>74</v>
      </c>
      <c r="AG761">
        <v>12</v>
      </c>
      <c r="AH761">
        <v>4</v>
      </c>
      <c r="AI761">
        <v>4</v>
      </c>
      <c r="AJ761">
        <v>0</v>
      </c>
      <c r="AK761">
        <v>1</v>
      </c>
      <c r="AL761" t="s">
        <v>6287</v>
      </c>
      <c r="AM761" t="s">
        <v>6288</v>
      </c>
      <c r="AN761" t="s">
        <v>6289</v>
      </c>
      <c r="AO761" t="s">
        <v>6290</v>
      </c>
      <c r="AP761" t="s">
        <v>74</v>
      </c>
      <c r="AQ761" t="s">
        <v>74</v>
      </c>
      <c r="AR761" t="s">
        <v>6280</v>
      </c>
      <c r="AS761" t="s">
        <v>6291</v>
      </c>
      <c r="AT761" t="s">
        <v>74</v>
      </c>
      <c r="AU761">
        <v>1989</v>
      </c>
      <c r="AV761">
        <v>31</v>
      </c>
      <c r="AW761">
        <v>3</v>
      </c>
      <c r="AX761" t="s">
        <v>74</v>
      </c>
      <c r="AY761" t="s">
        <v>74</v>
      </c>
      <c r="AZ761" t="s">
        <v>74</v>
      </c>
      <c r="BA761" t="s">
        <v>74</v>
      </c>
      <c r="BB761">
        <v>585</v>
      </c>
      <c r="BC761">
        <v>591</v>
      </c>
      <c r="BD761" t="s">
        <v>74</v>
      </c>
      <c r="BE761" t="s">
        <v>74</v>
      </c>
      <c r="BF761" t="s">
        <v>74</v>
      </c>
      <c r="BG761" t="s">
        <v>74</v>
      </c>
      <c r="BH761" t="s">
        <v>74</v>
      </c>
      <c r="BI761">
        <v>7</v>
      </c>
      <c r="BJ761" t="s">
        <v>288</v>
      </c>
      <c r="BK761" t="s">
        <v>92</v>
      </c>
      <c r="BL761" t="s">
        <v>288</v>
      </c>
      <c r="BM761" t="s">
        <v>6292</v>
      </c>
      <c r="BN761" t="s">
        <v>74</v>
      </c>
      <c r="BO761" t="s">
        <v>74</v>
      </c>
      <c r="BP761" t="s">
        <v>74</v>
      </c>
      <c r="BQ761" t="s">
        <v>74</v>
      </c>
      <c r="BR761" t="s">
        <v>95</v>
      </c>
      <c r="BS761" t="s">
        <v>6293</v>
      </c>
      <c r="BT761" t="str">
        <f>HYPERLINK("https%3A%2F%2Fwww.webofscience.com%2Fwos%2Fwoscc%2Ffull-record%2FWOS:A1989EW80500046","View Full Record in Web of Science")</f>
        <v>View Full Record in Web of Science</v>
      </c>
    </row>
    <row r="762" spans="1:72" x14ac:dyDescent="0.15">
      <c r="A762" t="s">
        <v>72</v>
      </c>
      <c r="B762" t="s">
        <v>6294</v>
      </c>
      <c r="C762" t="s">
        <v>74</v>
      </c>
      <c r="D762" t="s">
        <v>74</v>
      </c>
      <c r="E762" t="s">
        <v>74</v>
      </c>
      <c r="F762" t="s">
        <v>6294</v>
      </c>
      <c r="G762" t="s">
        <v>74</v>
      </c>
      <c r="H762" t="s">
        <v>74</v>
      </c>
      <c r="I762" t="s">
        <v>6295</v>
      </c>
      <c r="J762" t="s">
        <v>6280</v>
      </c>
      <c r="K762" t="s">
        <v>74</v>
      </c>
      <c r="L762" t="s">
        <v>74</v>
      </c>
      <c r="M762" t="s">
        <v>77</v>
      </c>
      <c r="N762" t="s">
        <v>221</v>
      </c>
      <c r="O762" t="s">
        <v>6296</v>
      </c>
      <c r="P762" t="s">
        <v>6297</v>
      </c>
      <c r="Q762" t="s">
        <v>6298</v>
      </c>
      <c r="R762" t="s">
        <v>74</v>
      </c>
      <c r="S762" t="s">
        <v>74</v>
      </c>
      <c r="T762" t="s">
        <v>74</v>
      </c>
      <c r="U762" t="s">
        <v>6299</v>
      </c>
      <c r="V762" t="s">
        <v>6300</v>
      </c>
      <c r="W762" t="s">
        <v>6301</v>
      </c>
      <c r="X762" t="s">
        <v>6302</v>
      </c>
      <c r="Y762" t="s">
        <v>74</v>
      </c>
      <c r="Z762" t="s">
        <v>74</v>
      </c>
      <c r="AA762" t="s">
        <v>74</v>
      </c>
      <c r="AB762" t="s">
        <v>74</v>
      </c>
      <c r="AC762" t="s">
        <v>74</v>
      </c>
      <c r="AD762" t="s">
        <v>74</v>
      </c>
      <c r="AE762" t="s">
        <v>74</v>
      </c>
      <c r="AF762" t="s">
        <v>74</v>
      </c>
      <c r="AG762">
        <v>28</v>
      </c>
      <c r="AH762">
        <v>24</v>
      </c>
      <c r="AI762">
        <v>26</v>
      </c>
      <c r="AJ762">
        <v>0</v>
      </c>
      <c r="AK762">
        <v>0</v>
      </c>
      <c r="AL762" t="s">
        <v>6287</v>
      </c>
      <c r="AM762" t="s">
        <v>6288</v>
      </c>
      <c r="AN762" t="s">
        <v>6303</v>
      </c>
      <c r="AO762" t="s">
        <v>6290</v>
      </c>
      <c r="AP762" t="s">
        <v>74</v>
      </c>
      <c r="AQ762" t="s">
        <v>74</v>
      </c>
      <c r="AR762" t="s">
        <v>6280</v>
      </c>
      <c r="AS762" t="s">
        <v>6291</v>
      </c>
      <c r="AT762" t="s">
        <v>74</v>
      </c>
      <c r="AU762">
        <v>1989</v>
      </c>
      <c r="AV762">
        <v>31</v>
      </c>
      <c r="AW762">
        <v>3</v>
      </c>
      <c r="AX762" t="s">
        <v>74</v>
      </c>
      <c r="AY762" t="s">
        <v>74</v>
      </c>
      <c r="AZ762" t="s">
        <v>74</v>
      </c>
      <c r="BA762" t="s">
        <v>74</v>
      </c>
      <c r="BB762">
        <v>719</v>
      </c>
      <c r="BC762">
        <v>724</v>
      </c>
      <c r="BD762" t="s">
        <v>74</v>
      </c>
      <c r="BE762" t="s">
        <v>74</v>
      </c>
      <c r="BF762" t="s">
        <v>74</v>
      </c>
      <c r="BG762" t="s">
        <v>74</v>
      </c>
      <c r="BH762" t="s">
        <v>74</v>
      </c>
      <c r="BI762">
        <v>6</v>
      </c>
      <c r="BJ762" t="s">
        <v>288</v>
      </c>
      <c r="BK762" t="s">
        <v>234</v>
      </c>
      <c r="BL762" t="s">
        <v>288</v>
      </c>
      <c r="BM762" t="s">
        <v>6292</v>
      </c>
      <c r="BN762" t="s">
        <v>74</v>
      </c>
      <c r="BO762" t="s">
        <v>74</v>
      </c>
      <c r="BP762" t="s">
        <v>74</v>
      </c>
      <c r="BQ762" t="s">
        <v>74</v>
      </c>
      <c r="BR762" t="s">
        <v>95</v>
      </c>
      <c r="BS762" t="s">
        <v>6304</v>
      </c>
      <c r="BT762" t="str">
        <f>HYPERLINK("https%3A%2F%2Fwww.webofscience.com%2Fwos%2Fwoscc%2Ffull-record%2FWOS:A1989EW80500060","View Full Record in Web of Science")</f>
        <v>View Full Record in Web of Science</v>
      </c>
    </row>
    <row r="763" spans="1:72" x14ac:dyDescent="0.15">
      <c r="A763" t="s">
        <v>569</v>
      </c>
      <c r="B763" t="s">
        <v>6305</v>
      </c>
      <c r="C763" t="s">
        <v>74</v>
      </c>
      <c r="D763" t="s">
        <v>6306</v>
      </c>
      <c r="E763" t="s">
        <v>74</v>
      </c>
      <c r="F763" t="s">
        <v>6305</v>
      </c>
      <c r="G763" t="s">
        <v>74</v>
      </c>
      <c r="H763" t="s">
        <v>74</v>
      </c>
      <c r="I763" t="s">
        <v>6307</v>
      </c>
      <c r="J763" t="s">
        <v>6308</v>
      </c>
      <c r="K763" t="s">
        <v>1081</v>
      </c>
      <c r="L763" t="s">
        <v>74</v>
      </c>
      <c r="M763" t="s">
        <v>77</v>
      </c>
      <c r="N763" t="s">
        <v>575</v>
      </c>
      <c r="O763" t="s">
        <v>6309</v>
      </c>
      <c r="P763" t="s">
        <v>6310</v>
      </c>
      <c r="Q763" t="s">
        <v>1084</v>
      </c>
      <c r="R763" t="s">
        <v>74</v>
      </c>
      <c r="S763" t="s">
        <v>74</v>
      </c>
      <c r="T763" t="s">
        <v>74</v>
      </c>
      <c r="U763" t="s">
        <v>74</v>
      </c>
      <c r="V763" t="s">
        <v>74</v>
      </c>
      <c r="W763" t="s">
        <v>74</v>
      </c>
      <c r="X763" t="s">
        <v>74</v>
      </c>
      <c r="Y763" t="s">
        <v>74</v>
      </c>
      <c r="Z763" t="s">
        <v>74</v>
      </c>
      <c r="AA763" t="s">
        <v>74</v>
      </c>
      <c r="AB763" t="s">
        <v>74</v>
      </c>
      <c r="AC763" t="s">
        <v>74</v>
      </c>
      <c r="AD763" t="s">
        <v>74</v>
      </c>
      <c r="AE763" t="s">
        <v>74</v>
      </c>
      <c r="AF763" t="s">
        <v>74</v>
      </c>
      <c r="AG763">
        <v>0</v>
      </c>
      <c r="AH763">
        <v>1</v>
      </c>
      <c r="AI763">
        <v>1</v>
      </c>
      <c r="AJ763">
        <v>0</v>
      </c>
      <c r="AK763">
        <v>0</v>
      </c>
      <c r="AL763" t="s">
        <v>1085</v>
      </c>
      <c r="AM763" t="s">
        <v>209</v>
      </c>
      <c r="AN763" t="s">
        <v>209</v>
      </c>
      <c r="AO763" t="s">
        <v>74</v>
      </c>
      <c r="AP763" t="s">
        <v>74</v>
      </c>
      <c r="AQ763" t="s">
        <v>6311</v>
      </c>
      <c r="AR763" t="s">
        <v>1087</v>
      </c>
      <c r="AS763" t="s">
        <v>74</v>
      </c>
      <c r="AT763" t="s">
        <v>74</v>
      </c>
      <c r="AU763">
        <v>1989</v>
      </c>
      <c r="AV763">
        <v>9</v>
      </c>
      <c r="AW763" t="s">
        <v>74</v>
      </c>
      <c r="AX763" t="s">
        <v>74</v>
      </c>
      <c r="AY763" t="s">
        <v>74</v>
      </c>
      <c r="AZ763" t="s">
        <v>74</v>
      </c>
      <c r="BA763" t="s">
        <v>74</v>
      </c>
      <c r="BB763">
        <v>7</v>
      </c>
      <c r="BC763">
        <v>14</v>
      </c>
      <c r="BD763" t="s">
        <v>74</v>
      </c>
      <c r="BE763" t="s">
        <v>6312</v>
      </c>
      <c r="BF763" t="str">
        <f>HYPERLINK("http://dx.doi.org/10.1016/0273-1177(89)90138-5","http://dx.doi.org/10.1016/0273-1177(89)90138-5")</f>
        <v>http://dx.doi.org/10.1016/0273-1177(89)90138-5</v>
      </c>
      <c r="BG763" t="s">
        <v>74</v>
      </c>
      <c r="BH763" t="s">
        <v>74</v>
      </c>
      <c r="BI763">
        <v>8</v>
      </c>
      <c r="BJ763" t="s">
        <v>6313</v>
      </c>
      <c r="BK763" t="s">
        <v>583</v>
      </c>
      <c r="BL763" t="s">
        <v>6314</v>
      </c>
      <c r="BM763" t="s">
        <v>6315</v>
      </c>
      <c r="BN763" t="s">
        <v>74</v>
      </c>
      <c r="BO763" t="s">
        <v>74</v>
      </c>
      <c r="BP763" t="s">
        <v>74</v>
      </c>
      <c r="BQ763" t="s">
        <v>74</v>
      </c>
      <c r="BR763" t="s">
        <v>95</v>
      </c>
      <c r="BS763" t="s">
        <v>6316</v>
      </c>
      <c r="BT763" t="str">
        <f>HYPERLINK("https%3A%2F%2Fwww.webofscience.com%2Fwos%2Fwoscc%2Ffull-record%2FWOS:A1989BQ07V00001","View Full Record in Web of Science")</f>
        <v>View Full Record in Web of Science</v>
      </c>
    </row>
    <row r="764" spans="1:72" x14ac:dyDescent="0.15">
      <c r="A764" t="s">
        <v>569</v>
      </c>
      <c r="B764" t="s">
        <v>6317</v>
      </c>
      <c r="C764" t="s">
        <v>74</v>
      </c>
      <c r="D764" t="s">
        <v>6306</v>
      </c>
      <c r="E764" t="s">
        <v>74</v>
      </c>
      <c r="F764" t="s">
        <v>6317</v>
      </c>
      <c r="G764" t="s">
        <v>74</v>
      </c>
      <c r="H764" t="s">
        <v>74</v>
      </c>
      <c r="I764" t="s">
        <v>6318</v>
      </c>
      <c r="J764" t="s">
        <v>6308</v>
      </c>
      <c r="K764" t="s">
        <v>1081</v>
      </c>
      <c r="L764" t="s">
        <v>74</v>
      </c>
      <c r="M764" t="s">
        <v>77</v>
      </c>
      <c r="N764" t="s">
        <v>575</v>
      </c>
      <c r="O764" t="s">
        <v>6309</v>
      </c>
      <c r="P764" t="s">
        <v>6310</v>
      </c>
      <c r="Q764" t="s">
        <v>1084</v>
      </c>
      <c r="R764" t="s">
        <v>74</v>
      </c>
      <c r="S764" t="s">
        <v>74</v>
      </c>
      <c r="T764" t="s">
        <v>74</v>
      </c>
      <c r="U764" t="s">
        <v>74</v>
      </c>
      <c r="V764" t="s">
        <v>74</v>
      </c>
      <c r="W764" t="s">
        <v>74</v>
      </c>
      <c r="X764" t="s">
        <v>74</v>
      </c>
      <c r="Y764" t="s">
        <v>74</v>
      </c>
      <c r="Z764" t="s">
        <v>74</v>
      </c>
      <c r="AA764" t="s">
        <v>74</v>
      </c>
      <c r="AB764" t="s">
        <v>74</v>
      </c>
      <c r="AC764" t="s">
        <v>74</v>
      </c>
      <c r="AD764" t="s">
        <v>74</v>
      </c>
      <c r="AE764" t="s">
        <v>74</v>
      </c>
      <c r="AF764" t="s">
        <v>74</v>
      </c>
      <c r="AG764">
        <v>0</v>
      </c>
      <c r="AH764">
        <v>0</v>
      </c>
      <c r="AI764">
        <v>0</v>
      </c>
      <c r="AJ764">
        <v>0</v>
      </c>
      <c r="AK764">
        <v>0</v>
      </c>
      <c r="AL764" t="s">
        <v>1085</v>
      </c>
      <c r="AM764" t="s">
        <v>209</v>
      </c>
      <c r="AN764" t="s">
        <v>209</v>
      </c>
      <c r="AO764" t="s">
        <v>74</v>
      </c>
      <c r="AP764" t="s">
        <v>74</v>
      </c>
      <c r="AQ764" t="s">
        <v>6311</v>
      </c>
      <c r="AR764" t="s">
        <v>1087</v>
      </c>
      <c r="AS764" t="s">
        <v>74</v>
      </c>
      <c r="AT764" t="s">
        <v>74</v>
      </c>
      <c r="AU764">
        <v>1989</v>
      </c>
      <c r="AV764">
        <v>9</v>
      </c>
      <c r="AW764" t="s">
        <v>74</v>
      </c>
      <c r="AX764" t="s">
        <v>74</v>
      </c>
      <c r="AY764" t="s">
        <v>74</v>
      </c>
      <c r="AZ764" t="s">
        <v>74</v>
      </c>
      <c r="BA764" t="s">
        <v>74</v>
      </c>
      <c r="BB764">
        <v>15</v>
      </c>
      <c r="BC764">
        <v>22</v>
      </c>
      <c r="BD764" t="s">
        <v>74</v>
      </c>
      <c r="BE764" t="s">
        <v>6319</v>
      </c>
      <c r="BF764" t="str">
        <f>HYPERLINK("http://dx.doi.org/10.1016/0273-1177(89)90139-7","http://dx.doi.org/10.1016/0273-1177(89)90139-7")</f>
        <v>http://dx.doi.org/10.1016/0273-1177(89)90139-7</v>
      </c>
      <c r="BG764" t="s">
        <v>74</v>
      </c>
      <c r="BH764" t="s">
        <v>74</v>
      </c>
      <c r="BI764">
        <v>8</v>
      </c>
      <c r="BJ764" t="s">
        <v>6313</v>
      </c>
      <c r="BK764" t="s">
        <v>583</v>
      </c>
      <c r="BL764" t="s">
        <v>6314</v>
      </c>
      <c r="BM764" t="s">
        <v>6315</v>
      </c>
      <c r="BN764" t="s">
        <v>74</v>
      </c>
      <c r="BO764" t="s">
        <v>74</v>
      </c>
      <c r="BP764" t="s">
        <v>74</v>
      </c>
      <c r="BQ764" t="s">
        <v>74</v>
      </c>
      <c r="BR764" t="s">
        <v>95</v>
      </c>
      <c r="BS764" t="s">
        <v>6320</v>
      </c>
      <c r="BT764" t="str">
        <f>HYPERLINK("https%3A%2F%2Fwww.webofscience.com%2Fwos%2Fwoscc%2Ffull-record%2FWOS:A1989BQ07V00002","View Full Record in Web of Science")</f>
        <v>View Full Record in Web of Science</v>
      </c>
    </row>
    <row r="765" spans="1:72" x14ac:dyDescent="0.15">
      <c r="A765" t="s">
        <v>569</v>
      </c>
      <c r="B765" t="s">
        <v>6321</v>
      </c>
      <c r="C765" t="s">
        <v>74</v>
      </c>
      <c r="D765" t="s">
        <v>6306</v>
      </c>
      <c r="E765" t="s">
        <v>74</v>
      </c>
      <c r="F765" t="s">
        <v>6321</v>
      </c>
      <c r="G765" t="s">
        <v>74</v>
      </c>
      <c r="H765" t="s">
        <v>74</v>
      </c>
      <c r="I765" t="s">
        <v>6322</v>
      </c>
      <c r="J765" t="s">
        <v>6308</v>
      </c>
      <c r="K765" t="s">
        <v>1081</v>
      </c>
      <c r="L765" t="s">
        <v>74</v>
      </c>
      <c r="M765" t="s">
        <v>77</v>
      </c>
      <c r="N765" t="s">
        <v>575</v>
      </c>
      <c r="O765" t="s">
        <v>6309</v>
      </c>
      <c r="P765" t="s">
        <v>6310</v>
      </c>
      <c r="Q765" t="s">
        <v>1084</v>
      </c>
      <c r="R765" t="s">
        <v>74</v>
      </c>
      <c r="S765" t="s">
        <v>74</v>
      </c>
      <c r="T765" t="s">
        <v>74</v>
      </c>
      <c r="U765" t="s">
        <v>74</v>
      </c>
      <c r="V765" t="s">
        <v>74</v>
      </c>
      <c r="W765" t="s">
        <v>74</v>
      </c>
      <c r="X765" t="s">
        <v>74</v>
      </c>
      <c r="Y765" t="s">
        <v>74</v>
      </c>
      <c r="Z765" t="s">
        <v>74</v>
      </c>
      <c r="AA765" t="s">
        <v>74</v>
      </c>
      <c r="AB765" t="s">
        <v>74</v>
      </c>
      <c r="AC765" t="s">
        <v>74</v>
      </c>
      <c r="AD765" t="s">
        <v>74</v>
      </c>
      <c r="AE765" t="s">
        <v>74</v>
      </c>
      <c r="AF765" t="s">
        <v>74</v>
      </c>
      <c r="AG765">
        <v>0</v>
      </c>
      <c r="AH765">
        <v>0</v>
      </c>
      <c r="AI765">
        <v>0</v>
      </c>
      <c r="AJ765">
        <v>0</v>
      </c>
      <c r="AK765">
        <v>0</v>
      </c>
      <c r="AL765" t="s">
        <v>1085</v>
      </c>
      <c r="AM765" t="s">
        <v>209</v>
      </c>
      <c r="AN765" t="s">
        <v>209</v>
      </c>
      <c r="AO765" t="s">
        <v>74</v>
      </c>
      <c r="AP765" t="s">
        <v>74</v>
      </c>
      <c r="AQ765" t="s">
        <v>6311</v>
      </c>
      <c r="AR765" t="s">
        <v>1087</v>
      </c>
      <c r="AS765" t="s">
        <v>74</v>
      </c>
      <c r="AT765" t="s">
        <v>74</v>
      </c>
      <c r="AU765">
        <v>1989</v>
      </c>
      <c r="AV765">
        <v>9</v>
      </c>
      <c r="AW765" t="s">
        <v>74</v>
      </c>
      <c r="AX765" t="s">
        <v>74</v>
      </c>
      <c r="AY765" t="s">
        <v>74</v>
      </c>
      <c r="AZ765" t="s">
        <v>74</v>
      </c>
      <c r="BA765" t="s">
        <v>74</v>
      </c>
      <c r="BB765">
        <v>23</v>
      </c>
      <c r="BC765">
        <v>27</v>
      </c>
      <c r="BD765" t="s">
        <v>74</v>
      </c>
      <c r="BE765" t="s">
        <v>6323</v>
      </c>
      <c r="BF765" t="str">
        <f>HYPERLINK("http://dx.doi.org/10.1016/0273-1177(89)90140-3","http://dx.doi.org/10.1016/0273-1177(89)90140-3")</f>
        <v>http://dx.doi.org/10.1016/0273-1177(89)90140-3</v>
      </c>
      <c r="BG765" t="s">
        <v>74</v>
      </c>
      <c r="BH765" t="s">
        <v>74</v>
      </c>
      <c r="BI765">
        <v>5</v>
      </c>
      <c r="BJ765" t="s">
        <v>6313</v>
      </c>
      <c r="BK765" t="s">
        <v>583</v>
      </c>
      <c r="BL765" t="s">
        <v>6314</v>
      </c>
      <c r="BM765" t="s">
        <v>6315</v>
      </c>
      <c r="BN765" t="s">
        <v>74</v>
      </c>
      <c r="BO765" t="s">
        <v>74</v>
      </c>
      <c r="BP765" t="s">
        <v>74</v>
      </c>
      <c r="BQ765" t="s">
        <v>74</v>
      </c>
      <c r="BR765" t="s">
        <v>95</v>
      </c>
      <c r="BS765" t="s">
        <v>6324</v>
      </c>
      <c r="BT765" t="str">
        <f>HYPERLINK("https%3A%2F%2Fwww.webofscience.com%2Fwos%2Fwoscc%2Ffull-record%2FWOS:A1989BQ07V00003","View Full Record in Web of Science")</f>
        <v>View Full Record in Web of Science</v>
      </c>
    </row>
    <row r="766" spans="1:72" x14ac:dyDescent="0.15">
      <c r="A766" t="s">
        <v>569</v>
      </c>
      <c r="B766" t="s">
        <v>6325</v>
      </c>
      <c r="C766" t="s">
        <v>74</v>
      </c>
      <c r="D766" t="s">
        <v>6306</v>
      </c>
      <c r="E766" t="s">
        <v>74</v>
      </c>
      <c r="F766" t="s">
        <v>6325</v>
      </c>
      <c r="G766" t="s">
        <v>74</v>
      </c>
      <c r="H766" t="s">
        <v>74</v>
      </c>
      <c r="I766" t="s">
        <v>6326</v>
      </c>
      <c r="J766" t="s">
        <v>6308</v>
      </c>
      <c r="K766" t="s">
        <v>1081</v>
      </c>
      <c r="L766" t="s">
        <v>74</v>
      </c>
      <c r="M766" t="s">
        <v>77</v>
      </c>
      <c r="N766" t="s">
        <v>575</v>
      </c>
      <c r="O766" t="s">
        <v>6309</v>
      </c>
      <c r="P766" t="s">
        <v>6310</v>
      </c>
      <c r="Q766" t="s">
        <v>1084</v>
      </c>
      <c r="R766" t="s">
        <v>74</v>
      </c>
      <c r="S766" t="s">
        <v>74</v>
      </c>
      <c r="T766" t="s">
        <v>74</v>
      </c>
      <c r="U766" t="s">
        <v>74</v>
      </c>
      <c r="V766" t="s">
        <v>74</v>
      </c>
      <c r="W766" t="s">
        <v>74</v>
      </c>
      <c r="X766" t="s">
        <v>74</v>
      </c>
      <c r="Y766" t="s">
        <v>74</v>
      </c>
      <c r="Z766" t="s">
        <v>74</v>
      </c>
      <c r="AA766" t="s">
        <v>74</v>
      </c>
      <c r="AB766" t="s">
        <v>74</v>
      </c>
      <c r="AC766" t="s">
        <v>74</v>
      </c>
      <c r="AD766" t="s">
        <v>74</v>
      </c>
      <c r="AE766" t="s">
        <v>74</v>
      </c>
      <c r="AF766" t="s">
        <v>74</v>
      </c>
      <c r="AG766">
        <v>0</v>
      </c>
      <c r="AH766">
        <v>0</v>
      </c>
      <c r="AI766">
        <v>0</v>
      </c>
      <c r="AJ766">
        <v>0</v>
      </c>
      <c r="AK766">
        <v>0</v>
      </c>
      <c r="AL766" t="s">
        <v>1085</v>
      </c>
      <c r="AM766" t="s">
        <v>209</v>
      </c>
      <c r="AN766" t="s">
        <v>209</v>
      </c>
      <c r="AO766" t="s">
        <v>74</v>
      </c>
      <c r="AP766" t="s">
        <v>74</v>
      </c>
      <c r="AQ766" t="s">
        <v>6311</v>
      </c>
      <c r="AR766" t="s">
        <v>1087</v>
      </c>
      <c r="AS766" t="s">
        <v>74</v>
      </c>
      <c r="AT766" t="s">
        <v>74</v>
      </c>
      <c r="AU766">
        <v>1989</v>
      </c>
      <c r="AV766">
        <v>9</v>
      </c>
      <c r="AW766" t="s">
        <v>74</v>
      </c>
      <c r="AX766" t="s">
        <v>74</v>
      </c>
      <c r="AY766" t="s">
        <v>74</v>
      </c>
      <c r="AZ766" t="s">
        <v>74</v>
      </c>
      <c r="BA766" t="s">
        <v>74</v>
      </c>
      <c r="BB766">
        <v>31</v>
      </c>
      <c r="BC766">
        <v>37</v>
      </c>
      <c r="BD766" t="s">
        <v>74</v>
      </c>
      <c r="BE766" t="s">
        <v>6327</v>
      </c>
      <c r="BF766" t="str">
        <f>HYPERLINK("http://dx.doi.org/10.1016/0273-1177(89)90141-5","http://dx.doi.org/10.1016/0273-1177(89)90141-5")</f>
        <v>http://dx.doi.org/10.1016/0273-1177(89)90141-5</v>
      </c>
      <c r="BG766" t="s">
        <v>74</v>
      </c>
      <c r="BH766" t="s">
        <v>74</v>
      </c>
      <c r="BI766">
        <v>7</v>
      </c>
      <c r="BJ766" t="s">
        <v>6313</v>
      </c>
      <c r="BK766" t="s">
        <v>583</v>
      </c>
      <c r="BL766" t="s">
        <v>6314</v>
      </c>
      <c r="BM766" t="s">
        <v>6315</v>
      </c>
      <c r="BN766" t="s">
        <v>74</v>
      </c>
      <c r="BO766" t="s">
        <v>74</v>
      </c>
      <c r="BP766" t="s">
        <v>74</v>
      </c>
      <c r="BQ766" t="s">
        <v>74</v>
      </c>
      <c r="BR766" t="s">
        <v>95</v>
      </c>
      <c r="BS766" t="s">
        <v>6328</v>
      </c>
      <c r="BT766" t="str">
        <f>HYPERLINK("https%3A%2F%2Fwww.webofscience.com%2Fwos%2Fwoscc%2Ffull-record%2FWOS:A1989BQ07V00004","View Full Record in Web of Science")</f>
        <v>View Full Record in Web of Science</v>
      </c>
    </row>
    <row r="767" spans="1:72" x14ac:dyDescent="0.15">
      <c r="A767" t="s">
        <v>569</v>
      </c>
      <c r="B767" t="s">
        <v>6329</v>
      </c>
      <c r="C767" t="s">
        <v>74</v>
      </c>
      <c r="D767" t="s">
        <v>6306</v>
      </c>
      <c r="E767" t="s">
        <v>74</v>
      </c>
      <c r="F767" t="s">
        <v>6329</v>
      </c>
      <c r="G767" t="s">
        <v>74</v>
      </c>
      <c r="H767" t="s">
        <v>74</v>
      </c>
      <c r="I767" t="s">
        <v>6330</v>
      </c>
      <c r="J767" t="s">
        <v>6308</v>
      </c>
      <c r="K767" t="s">
        <v>1081</v>
      </c>
      <c r="L767" t="s">
        <v>74</v>
      </c>
      <c r="M767" t="s">
        <v>77</v>
      </c>
      <c r="N767" t="s">
        <v>575</v>
      </c>
      <c r="O767" t="s">
        <v>6309</v>
      </c>
      <c r="P767" t="s">
        <v>6310</v>
      </c>
      <c r="Q767" t="s">
        <v>1084</v>
      </c>
      <c r="R767" t="s">
        <v>74</v>
      </c>
      <c r="S767" t="s">
        <v>74</v>
      </c>
      <c r="T767" t="s">
        <v>74</v>
      </c>
      <c r="U767" t="s">
        <v>74</v>
      </c>
      <c r="V767" t="s">
        <v>74</v>
      </c>
      <c r="W767" t="s">
        <v>74</v>
      </c>
      <c r="X767" t="s">
        <v>74</v>
      </c>
      <c r="Y767" t="s">
        <v>74</v>
      </c>
      <c r="Z767" t="s">
        <v>74</v>
      </c>
      <c r="AA767" t="s">
        <v>74</v>
      </c>
      <c r="AB767" t="s">
        <v>74</v>
      </c>
      <c r="AC767" t="s">
        <v>74</v>
      </c>
      <c r="AD767" t="s">
        <v>74</v>
      </c>
      <c r="AE767" t="s">
        <v>74</v>
      </c>
      <c r="AF767" t="s">
        <v>74</v>
      </c>
      <c r="AG767">
        <v>0</v>
      </c>
      <c r="AH767">
        <v>1</v>
      </c>
      <c r="AI767">
        <v>1</v>
      </c>
      <c r="AJ767">
        <v>1</v>
      </c>
      <c r="AK767">
        <v>1</v>
      </c>
      <c r="AL767" t="s">
        <v>1085</v>
      </c>
      <c r="AM767" t="s">
        <v>209</v>
      </c>
      <c r="AN767" t="s">
        <v>209</v>
      </c>
      <c r="AO767" t="s">
        <v>74</v>
      </c>
      <c r="AP767" t="s">
        <v>74</v>
      </c>
      <c r="AQ767" t="s">
        <v>6311</v>
      </c>
      <c r="AR767" t="s">
        <v>1087</v>
      </c>
      <c r="AS767" t="s">
        <v>74</v>
      </c>
      <c r="AT767" t="s">
        <v>74</v>
      </c>
      <c r="AU767">
        <v>1989</v>
      </c>
      <c r="AV767">
        <v>9</v>
      </c>
      <c r="AW767" t="s">
        <v>74</v>
      </c>
      <c r="AX767" t="s">
        <v>74</v>
      </c>
      <c r="AY767" t="s">
        <v>74</v>
      </c>
      <c r="AZ767" t="s">
        <v>74</v>
      </c>
      <c r="BA767" t="s">
        <v>74</v>
      </c>
      <c r="BB767">
        <v>39</v>
      </c>
      <c r="BC767">
        <v>43</v>
      </c>
      <c r="BD767" t="s">
        <v>74</v>
      </c>
      <c r="BE767" t="s">
        <v>6331</v>
      </c>
      <c r="BF767" t="str">
        <f>HYPERLINK("http://dx.doi.org/10.1016/0273-1177(89)90142-7","http://dx.doi.org/10.1016/0273-1177(89)90142-7")</f>
        <v>http://dx.doi.org/10.1016/0273-1177(89)90142-7</v>
      </c>
      <c r="BG767" t="s">
        <v>74</v>
      </c>
      <c r="BH767" t="s">
        <v>74</v>
      </c>
      <c r="BI767">
        <v>5</v>
      </c>
      <c r="BJ767" t="s">
        <v>6313</v>
      </c>
      <c r="BK767" t="s">
        <v>583</v>
      </c>
      <c r="BL767" t="s">
        <v>6314</v>
      </c>
      <c r="BM767" t="s">
        <v>6315</v>
      </c>
      <c r="BN767" t="s">
        <v>74</v>
      </c>
      <c r="BO767" t="s">
        <v>74</v>
      </c>
      <c r="BP767" t="s">
        <v>74</v>
      </c>
      <c r="BQ767" t="s">
        <v>74</v>
      </c>
      <c r="BR767" t="s">
        <v>95</v>
      </c>
      <c r="BS767" t="s">
        <v>6332</v>
      </c>
      <c r="BT767" t="str">
        <f>HYPERLINK("https%3A%2F%2Fwww.webofscience.com%2Fwos%2Fwoscc%2Ffull-record%2FWOS:A1989BQ07V00005","View Full Record in Web of Science")</f>
        <v>View Full Record in Web of Science</v>
      </c>
    </row>
    <row r="768" spans="1:72" x14ac:dyDescent="0.15">
      <c r="A768" t="s">
        <v>569</v>
      </c>
      <c r="B768" t="s">
        <v>6333</v>
      </c>
      <c r="C768" t="s">
        <v>74</v>
      </c>
      <c r="D768" t="s">
        <v>6306</v>
      </c>
      <c r="E768" t="s">
        <v>74</v>
      </c>
      <c r="F768" t="s">
        <v>6333</v>
      </c>
      <c r="G768" t="s">
        <v>74</v>
      </c>
      <c r="H768" t="s">
        <v>74</v>
      </c>
      <c r="I768" t="s">
        <v>6334</v>
      </c>
      <c r="J768" t="s">
        <v>6308</v>
      </c>
      <c r="K768" t="s">
        <v>1081</v>
      </c>
      <c r="L768" t="s">
        <v>74</v>
      </c>
      <c r="M768" t="s">
        <v>77</v>
      </c>
      <c r="N768" t="s">
        <v>575</v>
      </c>
      <c r="O768" t="s">
        <v>6309</v>
      </c>
      <c r="P768" t="s">
        <v>6310</v>
      </c>
      <c r="Q768" t="s">
        <v>1084</v>
      </c>
      <c r="R768" t="s">
        <v>74</v>
      </c>
      <c r="S768" t="s">
        <v>74</v>
      </c>
      <c r="T768" t="s">
        <v>74</v>
      </c>
      <c r="U768" t="s">
        <v>74</v>
      </c>
      <c r="V768" t="s">
        <v>74</v>
      </c>
      <c r="W768" t="s">
        <v>74</v>
      </c>
      <c r="X768" t="s">
        <v>74</v>
      </c>
      <c r="Y768" t="s">
        <v>74</v>
      </c>
      <c r="Z768" t="s">
        <v>74</v>
      </c>
      <c r="AA768" t="s">
        <v>74</v>
      </c>
      <c r="AB768" t="s">
        <v>74</v>
      </c>
      <c r="AC768" t="s">
        <v>74</v>
      </c>
      <c r="AD768" t="s">
        <v>74</v>
      </c>
      <c r="AE768" t="s">
        <v>74</v>
      </c>
      <c r="AF768" t="s">
        <v>74</v>
      </c>
      <c r="AG768">
        <v>0</v>
      </c>
      <c r="AH768">
        <v>0</v>
      </c>
      <c r="AI768">
        <v>0</v>
      </c>
      <c r="AJ768">
        <v>0</v>
      </c>
      <c r="AK768">
        <v>0</v>
      </c>
      <c r="AL768" t="s">
        <v>1085</v>
      </c>
      <c r="AM768" t="s">
        <v>209</v>
      </c>
      <c r="AN768" t="s">
        <v>209</v>
      </c>
      <c r="AO768" t="s">
        <v>74</v>
      </c>
      <c r="AP768" t="s">
        <v>74</v>
      </c>
      <c r="AQ768" t="s">
        <v>6311</v>
      </c>
      <c r="AR768" t="s">
        <v>1087</v>
      </c>
      <c r="AS768" t="s">
        <v>74</v>
      </c>
      <c r="AT768" t="s">
        <v>74</v>
      </c>
      <c r="AU768">
        <v>1989</v>
      </c>
      <c r="AV768">
        <v>9</v>
      </c>
      <c r="AW768" t="s">
        <v>74</v>
      </c>
      <c r="AX768" t="s">
        <v>74</v>
      </c>
      <c r="AY768" t="s">
        <v>74</v>
      </c>
      <c r="AZ768" t="s">
        <v>74</v>
      </c>
      <c r="BA768" t="s">
        <v>74</v>
      </c>
      <c r="BB768">
        <v>45</v>
      </c>
      <c r="BC768">
        <v>48</v>
      </c>
      <c r="BD768" t="s">
        <v>74</v>
      </c>
      <c r="BE768" t="s">
        <v>6335</v>
      </c>
      <c r="BF768" t="str">
        <f>HYPERLINK("http://dx.doi.org/10.1016/0273-1177(89)90143-9","http://dx.doi.org/10.1016/0273-1177(89)90143-9")</f>
        <v>http://dx.doi.org/10.1016/0273-1177(89)90143-9</v>
      </c>
      <c r="BG768" t="s">
        <v>74</v>
      </c>
      <c r="BH768" t="s">
        <v>74</v>
      </c>
      <c r="BI768">
        <v>4</v>
      </c>
      <c r="BJ768" t="s">
        <v>6313</v>
      </c>
      <c r="BK768" t="s">
        <v>583</v>
      </c>
      <c r="BL768" t="s">
        <v>6314</v>
      </c>
      <c r="BM768" t="s">
        <v>6315</v>
      </c>
      <c r="BN768" t="s">
        <v>74</v>
      </c>
      <c r="BO768" t="s">
        <v>74</v>
      </c>
      <c r="BP768" t="s">
        <v>74</v>
      </c>
      <c r="BQ768" t="s">
        <v>74</v>
      </c>
      <c r="BR768" t="s">
        <v>95</v>
      </c>
      <c r="BS768" t="s">
        <v>6336</v>
      </c>
      <c r="BT768" t="str">
        <f>HYPERLINK("https%3A%2F%2Fwww.webofscience.com%2Fwos%2Fwoscc%2Ffull-record%2FWOS:A1989BQ07V00006","View Full Record in Web of Science")</f>
        <v>View Full Record in Web of Science</v>
      </c>
    </row>
    <row r="769" spans="1:72" x14ac:dyDescent="0.15">
      <c r="A769" t="s">
        <v>569</v>
      </c>
      <c r="B769" t="s">
        <v>6337</v>
      </c>
      <c r="C769" t="s">
        <v>74</v>
      </c>
      <c r="D769" t="s">
        <v>6306</v>
      </c>
      <c r="E769" t="s">
        <v>74</v>
      </c>
      <c r="F769" t="s">
        <v>6337</v>
      </c>
      <c r="G769" t="s">
        <v>74</v>
      </c>
      <c r="H769" t="s">
        <v>74</v>
      </c>
      <c r="I769" t="s">
        <v>6338</v>
      </c>
      <c r="J769" t="s">
        <v>6308</v>
      </c>
      <c r="K769" t="s">
        <v>1081</v>
      </c>
      <c r="L769" t="s">
        <v>74</v>
      </c>
      <c r="M769" t="s">
        <v>77</v>
      </c>
      <c r="N769" t="s">
        <v>575</v>
      </c>
      <c r="O769" t="s">
        <v>6309</v>
      </c>
      <c r="P769" t="s">
        <v>6310</v>
      </c>
      <c r="Q769" t="s">
        <v>1084</v>
      </c>
      <c r="R769" t="s">
        <v>74</v>
      </c>
      <c r="S769" t="s">
        <v>74</v>
      </c>
      <c r="T769" t="s">
        <v>74</v>
      </c>
      <c r="U769" t="s">
        <v>74</v>
      </c>
      <c r="V769" t="s">
        <v>74</v>
      </c>
      <c r="W769" t="s">
        <v>74</v>
      </c>
      <c r="X769" t="s">
        <v>74</v>
      </c>
      <c r="Y769" t="s">
        <v>74</v>
      </c>
      <c r="Z769" t="s">
        <v>74</v>
      </c>
      <c r="AA769" t="s">
        <v>74</v>
      </c>
      <c r="AB769" t="s">
        <v>74</v>
      </c>
      <c r="AC769" t="s">
        <v>74</v>
      </c>
      <c r="AD769" t="s">
        <v>74</v>
      </c>
      <c r="AE769" t="s">
        <v>74</v>
      </c>
      <c r="AF769" t="s">
        <v>74</v>
      </c>
      <c r="AG769">
        <v>0</v>
      </c>
      <c r="AH769">
        <v>2</v>
      </c>
      <c r="AI769">
        <v>2</v>
      </c>
      <c r="AJ769">
        <v>0</v>
      </c>
      <c r="AK769">
        <v>0</v>
      </c>
      <c r="AL769" t="s">
        <v>1085</v>
      </c>
      <c r="AM769" t="s">
        <v>209</v>
      </c>
      <c r="AN769" t="s">
        <v>209</v>
      </c>
      <c r="AO769" t="s">
        <v>74</v>
      </c>
      <c r="AP769" t="s">
        <v>74</v>
      </c>
      <c r="AQ769" t="s">
        <v>6311</v>
      </c>
      <c r="AR769" t="s">
        <v>1087</v>
      </c>
      <c r="AS769" t="s">
        <v>74</v>
      </c>
      <c r="AT769" t="s">
        <v>74</v>
      </c>
      <c r="AU769">
        <v>1989</v>
      </c>
      <c r="AV769">
        <v>9</v>
      </c>
      <c r="AW769" t="s">
        <v>74</v>
      </c>
      <c r="AX769" t="s">
        <v>74</v>
      </c>
      <c r="AY769" t="s">
        <v>74</v>
      </c>
      <c r="AZ769" t="s">
        <v>74</v>
      </c>
      <c r="BA769" t="s">
        <v>74</v>
      </c>
      <c r="BB769">
        <v>51</v>
      </c>
      <c r="BC769">
        <v>61</v>
      </c>
      <c r="BD769" t="s">
        <v>74</v>
      </c>
      <c r="BE769" t="s">
        <v>6339</v>
      </c>
      <c r="BF769" t="str">
        <f>HYPERLINK("http://dx.doi.org/10.1016/0273-1177(89)90144-0","http://dx.doi.org/10.1016/0273-1177(89)90144-0")</f>
        <v>http://dx.doi.org/10.1016/0273-1177(89)90144-0</v>
      </c>
      <c r="BG769" t="s">
        <v>74</v>
      </c>
      <c r="BH769" t="s">
        <v>74</v>
      </c>
      <c r="BI769">
        <v>11</v>
      </c>
      <c r="BJ769" t="s">
        <v>6313</v>
      </c>
      <c r="BK769" t="s">
        <v>583</v>
      </c>
      <c r="BL769" t="s">
        <v>6314</v>
      </c>
      <c r="BM769" t="s">
        <v>6315</v>
      </c>
      <c r="BN769" t="s">
        <v>74</v>
      </c>
      <c r="BO769" t="s">
        <v>74</v>
      </c>
      <c r="BP769" t="s">
        <v>74</v>
      </c>
      <c r="BQ769" t="s">
        <v>74</v>
      </c>
      <c r="BR769" t="s">
        <v>95</v>
      </c>
      <c r="BS769" t="s">
        <v>6340</v>
      </c>
      <c r="BT769" t="str">
        <f>HYPERLINK("https%3A%2F%2Fwww.webofscience.com%2Fwos%2Fwoscc%2Ffull-record%2FWOS:A1989BQ07V00007","View Full Record in Web of Science")</f>
        <v>View Full Record in Web of Science</v>
      </c>
    </row>
    <row r="770" spans="1:72" x14ac:dyDescent="0.15">
      <c r="A770" t="s">
        <v>569</v>
      </c>
      <c r="B770" t="s">
        <v>6341</v>
      </c>
      <c r="C770" t="s">
        <v>74</v>
      </c>
      <c r="D770" t="s">
        <v>6306</v>
      </c>
      <c r="E770" t="s">
        <v>74</v>
      </c>
      <c r="F770" t="s">
        <v>6341</v>
      </c>
      <c r="G770" t="s">
        <v>74</v>
      </c>
      <c r="H770" t="s">
        <v>74</v>
      </c>
      <c r="I770" t="s">
        <v>6342</v>
      </c>
      <c r="J770" t="s">
        <v>6308</v>
      </c>
      <c r="K770" t="s">
        <v>1081</v>
      </c>
      <c r="L770" t="s">
        <v>74</v>
      </c>
      <c r="M770" t="s">
        <v>77</v>
      </c>
      <c r="N770" t="s">
        <v>575</v>
      </c>
      <c r="O770" t="s">
        <v>6309</v>
      </c>
      <c r="P770" t="s">
        <v>6310</v>
      </c>
      <c r="Q770" t="s">
        <v>1084</v>
      </c>
      <c r="R770" t="s">
        <v>74</v>
      </c>
      <c r="S770" t="s">
        <v>74</v>
      </c>
      <c r="T770" t="s">
        <v>74</v>
      </c>
      <c r="U770" t="s">
        <v>74</v>
      </c>
      <c r="V770" t="s">
        <v>74</v>
      </c>
      <c r="W770" t="s">
        <v>74</v>
      </c>
      <c r="X770" t="s">
        <v>74</v>
      </c>
      <c r="Y770" t="s">
        <v>74</v>
      </c>
      <c r="Z770" t="s">
        <v>74</v>
      </c>
      <c r="AA770" t="s">
        <v>6343</v>
      </c>
      <c r="AB770" t="s">
        <v>74</v>
      </c>
      <c r="AC770" t="s">
        <v>74</v>
      </c>
      <c r="AD770" t="s">
        <v>74</v>
      </c>
      <c r="AE770" t="s">
        <v>74</v>
      </c>
      <c r="AF770" t="s">
        <v>74</v>
      </c>
      <c r="AG770">
        <v>0</v>
      </c>
      <c r="AH770">
        <v>0</v>
      </c>
      <c r="AI770">
        <v>0</v>
      </c>
      <c r="AJ770">
        <v>0</v>
      </c>
      <c r="AK770">
        <v>0</v>
      </c>
      <c r="AL770" t="s">
        <v>1085</v>
      </c>
      <c r="AM770" t="s">
        <v>209</v>
      </c>
      <c r="AN770" t="s">
        <v>209</v>
      </c>
      <c r="AO770" t="s">
        <v>74</v>
      </c>
      <c r="AP770" t="s">
        <v>74</v>
      </c>
      <c r="AQ770" t="s">
        <v>6311</v>
      </c>
      <c r="AR770" t="s">
        <v>1087</v>
      </c>
      <c r="AS770" t="s">
        <v>74</v>
      </c>
      <c r="AT770" t="s">
        <v>74</v>
      </c>
      <c r="AU770">
        <v>1989</v>
      </c>
      <c r="AV770">
        <v>9</v>
      </c>
      <c r="AW770" t="s">
        <v>74</v>
      </c>
      <c r="AX770" t="s">
        <v>74</v>
      </c>
      <c r="AY770" t="s">
        <v>74</v>
      </c>
      <c r="AZ770" t="s">
        <v>74</v>
      </c>
      <c r="BA770" t="s">
        <v>74</v>
      </c>
      <c r="BB770">
        <v>63</v>
      </c>
      <c r="BC770">
        <v>73</v>
      </c>
      <c r="BD770" t="s">
        <v>74</v>
      </c>
      <c r="BE770" t="s">
        <v>6344</v>
      </c>
      <c r="BF770" t="str">
        <f>HYPERLINK("http://dx.doi.org/10.1016/0273-1177(89)90145-2","http://dx.doi.org/10.1016/0273-1177(89)90145-2")</f>
        <v>http://dx.doi.org/10.1016/0273-1177(89)90145-2</v>
      </c>
      <c r="BG770" t="s">
        <v>74</v>
      </c>
      <c r="BH770" t="s">
        <v>74</v>
      </c>
      <c r="BI770">
        <v>11</v>
      </c>
      <c r="BJ770" t="s">
        <v>6313</v>
      </c>
      <c r="BK770" t="s">
        <v>583</v>
      </c>
      <c r="BL770" t="s">
        <v>6314</v>
      </c>
      <c r="BM770" t="s">
        <v>6315</v>
      </c>
      <c r="BN770" t="s">
        <v>74</v>
      </c>
      <c r="BO770" t="s">
        <v>74</v>
      </c>
      <c r="BP770" t="s">
        <v>74</v>
      </c>
      <c r="BQ770" t="s">
        <v>74</v>
      </c>
      <c r="BR770" t="s">
        <v>95</v>
      </c>
      <c r="BS770" t="s">
        <v>6345</v>
      </c>
      <c r="BT770" t="str">
        <f>HYPERLINK("https%3A%2F%2Fwww.webofscience.com%2Fwos%2Fwoscc%2Ffull-record%2FWOS:A1989BQ07V00008","View Full Record in Web of Science")</f>
        <v>View Full Record in Web of Science</v>
      </c>
    </row>
    <row r="771" spans="1:72" x14ac:dyDescent="0.15">
      <c r="A771" t="s">
        <v>569</v>
      </c>
      <c r="B771" t="s">
        <v>6346</v>
      </c>
      <c r="C771" t="s">
        <v>74</v>
      </c>
      <c r="D771" t="s">
        <v>6306</v>
      </c>
      <c r="E771" t="s">
        <v>74</v>
      </c>
      <c r="F771" t="s">
        <v>6346</v>
      </c>
      <c r="G771" t="s">
        <v>74</v>
      </c>
      <c r="H771" t="s">
        <v>74</v>
      </c>
      <c r="I771" t="s">
        <v>6347</v>
      </c>
      <c r="J771" t="s">
        <v>6308</v>
      </c>
      <c r="K771" t="s">
        <v>1081</v>
      </c>
      <c r="L771" t="s">
        <v>74</v>
      </c>
      <c r="M771" t="s">
        <v>77</v>
      </c>
      <c r="N771" t="s">
        <v>575</v>
      </c>
      <c r="O771" t="s">
        <v>6309</v>
      </c>
      <c r="P771" t="s">
        <v>6310</v>
      </c>
      <c r="Q771" t="s">
        <v>1084</v>
      </c>
      <c r="R771" t="s">
        <v>74</v>
      </c>
      <c r="S771" t="s">
        <v>74</v>
      </c>
      <c r="T771" t="s">
        <v>74</v>
      </c>
      <c r="U771" t="s">
        <v>74</v>
      </c>
      <c r="V771" t="s">
        <v>74</v>
      </c>
      <c r="W771" t="s">
        <v>74</v>
      </c>
      <c r="X771" t="s">
        <v>74</v>
      </c>
      <c r="Y771" t="s">
        <v>74</v>
      </c>
      <c r="Z771" t="s">
        <v>74</v>
      </c>
      <c r="AA771" t="s">
        <v>6343</v>
      </c>
      <c r="AB771" t="s">
        <v>74</v>
      </c>
      <c r="AC771" t="s">
        <v>74</v>
      </c>
      <c r="AD771" t="s">
        <v>74</v>
      </c>
      <c r="AE771" t="s">
        <v>74</v>
      </c>
      <c r="AF771" t="s">
        <v>74</v>
      </c>
      <c r="AG771">
        <v>0</v>
      </c>
      <c r="AH771">
        <v>3</v>
      </c>
      <c r="AI771">
        <v>4</v>
      </c>
      <c r="AJ771">
        <v>0</v>
      </c>
      <c r="AK771">
        <v>2</v>
      </c>
      <c r="AL771" t="s">
        <v>1085</v>
      </c>
      <c r="AM771" t="s">
        <v>209</v>
      </c>
      <c r="AN771" t="s">
        <v>209</v>
      </c>
      <c r="AO771" t="s">
        <v>74</v>
      </c>
      <c r="AP771" t="s">
        <v>74</v>
      </c>
      <c r="AQ771" t="s">
        <v>6311</v>
      </c>
      <c r="AR771" t="s">
        <v>1087</v>
      </c>
      <c r="AS771" t="s">
        <v>74</v>
      </c>
      <c r="AT771" t="s">
        <v>74</v>
      </c>
      <c r="AU771">
        <v>1989</v>
      </c>
      <c r="AV771">
        <v>9</v>
      </c>
      <c r="AW771" t="s">
        <v>74</v>
      </c>
      <c r="AX771" t="s">
        <v>74</v>
      </c>
      <c r="AY771" t="s">
        <v>74</v>
      </c>
      <c r="AZ771" t="s">
        <v>74</v>
      </c>
      <c r="BA771" t="s">
        <v>74</v>
      </c>
      <c r="BB771">
        <v>75</v>
      </c>
      <c r="BC771">
        <v>82</v>
      </c>
      <c r="BD771" t="s">
        <v>74</v>
      </c>
      <c r="BE771" t="s">
        <v>6348</v>
      </c>
      <c r="BF771" t="str">
        <f>HYPERLINK("http://dx.doi.org/10.1016/0273-1177(89)90146-4","http://dx.doi.org/10.1016/0273-1177(89)90146-4")</f>
        <v>http://dx.doi.org/10.1016/0273-1177(89)90146-4</v>
      </c>
      <c r="BG771" t="s">
        <v>74</v>
      </c>
      <c r="BH771" t="s">
        <v>74</v>
      </c>
      <c r="BI771">
        <v>8</v>
      </c>
      <c r="BJ771" t="s">
        <v>6313</v>
      </c>
      <c r="BK771" t="s">
        <v>583</v>
      </c>
      <c r="BL771" t="s">
        <v>6314</v>
      </c>
      <c r="BM771" t="s">
        <v>6315</v>
      </c>
      <c r="BN771" t="s">
        <v>74</v>
      </c>
      <c r="BO771" t="s">
        <v>74</v>
      </c>
      <c r="BP771" t="s">
        <v>74</v>
      </c>
      <c r="BQ771" t="s">
        <v>74</v>
      </c>
      <c r="BR771" t="s">
        <v>95</v>
      </c>
      <c r="BS771" t="s">
        <v>6349</v>
      </c>
      <c r="BT771" t="str">
        <f>HYPERLINK("https%3A%2F%2Fwww.webofscience.com%2Fwos%2Fwoscc%2Ffull-record%2FWOS:A1989BQ07V00009","View Full Record in Web of Science")</f>
        <v>View Full Record in Web of Science</v>
      </c>
    </row>
    <row r="772" spans="1:72" x14ac:dyDescent="0.15">
      <c r="A772" t="s">
        <v>569</v>
      </c>
      <c r="B772" t="s">
        <v>6350</v>
      </c>
      <c r="C772" t="s">
        <v>74</v>
      </c>
      <c r="D772" t="s">
        <v>6306</v>
      </c>
      <c r="E772" t="s">
        <v>74</v>
      </c>
      <c r="F772" t="s">
        <v>6350</v>
      </c>
      <c r="G772" t="s">
        <v>74</v>
      </c>
      <c r="H772" t="s">
        <v>74</v>
      </c>
      <c r="I772" t="s">
        <v>6351</v>
      </c>
      <c r="J772" t="s">
        <v>6308</v>
      </c>
      <c r="K772" t="s">
        <v>1081</v>
      </c>
      <c r="L772" t="s">
        <v>74</v>
      </c>
      <c r="M772" t="s">
        <v>77</v>
      </c>
      <c r="N772" t="s">
        <v>575</v>
      </c>
      <c r="O772" t="s">
        <v>6309</v>
      </c>
      <c r="P772" t="s">
        <v>6310</v>
      </c>
      <c r="Q772" t="s">
        <v>1084</v>
      </c>
      <c r="R772" t="s">
        <v>74</v>
      </c>
      <c r="S772" t="s">
        <v>74</v>
      </c>
      <c r="T772" t="s">
        <v>74</v>
      </c>
      <c r="U772" t="s">
        <v>74</v>
      </c>
      <c r="V772" t="s">
        <v>74</v>
      </c>
      <c r="W772" t="s">
        <v>74</v>
      </c>
      <c r="X772" t="s">
        <v>74</v>
      </c>
      <c r="Y772" t="s">
        <v>74</v>
      </c>
      <c r="Z772" t="s">
        <v>74</v>
      </c>
      <c r="AA772" t="s">
        <v>74</v>
      </c>
      <c r="AB772" t="s">
        <v>74</v>
      </c>
      <c r="AC772" t="s">
        <v>74</v>
      </c>
      <c r="AD772" t="s">
        <v>74</v>
      </c>
      <c r="AE772" t="s">
        <v>74</v>
      </c>
      <c r="AF772" t="s">
        <v>74</v>
      </c>
      <c r="AG772">
        <v>0</v>
      </c>
      <c r="AH772">
        <v>0</v>
      </c>
      <c r="AI772">
        <v>0</v>
      </c>
      <c r="AJ772">
        <v>0</v>
      </c>
      <c r="AK772">
        <v>0</v>
      </c>
      <c r="AL772" t="s">
        <v>1085</v>
      </c>
      <c r="AM772" t="s">
        <v>209</v>
      </c>
      <c r="AN772" t="s">
        <v>209</v>
      </c>
      <c r="AO772" t="s">
        <v>74</v>
      </c>
      <c r="AP772" t="s">
        <v>74</v>
      </c>
      <c r="AQ772" t="s">
        <v>6311</v>
      </c>
      <c r="AR772" t="s">
        <v>1087</v>
      </c>
      <c r="AS772" t="s">
        <v>74</v>
      </c>
      <c r="AT772" t="s">
        <v>74</v>
      </c>
      <c r="AU772">
        <v>1989</v>
      </c>
      <c r="AV772">
        <v>9</v>
      </c>
      <c r="AW772" t="s">
        <v>74</v>
      </c>
      <c r="AX772" t="s">
        <v>74</v>
      </c>
      <c r="AY772" t="s">
        <v>74</v>
      </c>
      <c r="AZ772" t="s">
        <v>74</v>
      </c>
      <c r="BA772" t="s">
        <v>74</v>
      </c>
      <c r="BB772">
        <v>83</v>
      </c>
      <c r="BC772">
        <v>90</v>
      </c>
      <c r="BD772" t="s">
        <v>74</v>
      </c>
      <c r="BE772" t="s">
        <v>6352</v>
      </c>
      <c r="BF772" t="str">
        <f>HYPERLINK("http://dx.doi.org/10.1016/0273-1177(89)90147-6","http://dx.doi.org/10.1016/0273-1177(89)90147-6")</f>
        <v>http://dx.doi.org/10.1016/0273-1177(89)90147-6</v>
      </c>
      <c r="BG772" t="s">
        <v>74</v>
      </c>
      <c r="BH772" t="s">
        <v>74</v>
      </c>
      <c r="BI772">
        <v>8</v>
      </c>
      <c r="BJ772" t="s">
        <v>6313</v>
      </c>
      <c r="BK772" t="s">
        <v>583</v>
      </c>
      <c r="BL772" t="s">
        <v>6314</v>
      </c>
      <c r="BM772" t="s">
        <v>6315</v>
      </c>
      <c r="BN772" t="s">
        <v>74</v>
      </c>
      <c r="BO772" t="s">
        <v>74</v>
      </c>
      <c r="BP772" t="s">
        <v>74</v>
      </c>
      <c r="BQ772" t="s">
        <v>74</v>
      </c>
      <c r="BR772" t="s">
        <v>95</v>
      </c>
      <c r="BS772" t="s">
        <v>6353</v>
      </c>
      <c r="BT772" t="str">
        <f>HYPERLINK("https%3A%2F%2Fwww.webofscience.com%2Fwos%2Fwoscc%2Ffull-record%2FWOS:A1989BQ07V00010","View Full Record in Web of Science")</f>
        <v>View Full Record in Web of Science</v>
      </c>
    </row>
    <row r="773" spans="1:72" x14ac:dyDescent="0.15">
      <c r="A773" t="s">
        <v>569</v>
      </c>
      <c r="B773" t="s">
        <v>6354</v>
      </c>
      <c r="C773" t="s">
        <v>74</v>
      </c>
      <c r="D773" t="s">
        <v>6306</v>
      </c>
      <c r="E773" t="s">
        <v>74</v>
      </c>
      <c r="F773" t="s">
        <v>6354</v>
      </c>
      <c r="G773" t="s">
        <v>74</v>
      </c>
      <c r="H773" t="s">
        <v>74</v>
      </c>
      <c r="I773" t="s">
        <v>6355</v>
      </c>
      <c r="J773" t="s">
        <v>6308</v>
      </c>
      <c r="K773" t="s">
        <v>1081</v>
      </c>
      <c r="L773" t="s">
        <v>74</v>
      </c>
      <c r="M773" t="s">
        <v>77</v>
      </c>
      <c r="N773" t="s">
        <v>575</v>
      </c>
      <c r="O773" t="s">
        <v>6309</v>
      </c>
      <c r="P773" t="s">
        <v>6310</v>
      </c>
      <c r="Q773" t="s">
        <v>1084</v>
      </c>
      <c r="R773" t="s">
        <v>74</v>
      </c>
      <c r="S773" t="s">
        <v>74</v>
      </c>
      <c r="T773" t="s">
        <v>74</v>
      </c>
      <c r="U773" t="s">
        <v>74</v>
      </c>
      <c r="V773" t="s">
        <v>74</v>
      </c>
      <c r="W773" t="s">
        <v>74</v>
      </c>
      <c r="X773" t="s">
        <v>74</v>
      </c>
      <c r="Y773" t="s">
        <v>74</v>
      </c>
      <c r="Z773" t="s">
        <v>74</v>
      </c>
      <c r="AA773" t="s">
        <v>74</v>
      </c>
      <c r="AB773" t="s">
        <v>74</v>
      </c>
      <c r="AC773" t="s">
        <v>74</v>
      </c>
      <c r="AD773" t="s">
        <v>74</v>
      </c>
      <c r="AE773" t="s">
        <v>74</v>
      </c>
      <c r="AF773" t="s">
        <v>74</v>
      </c>
      <c r="AG773">
        <v>0</v>
      </c>
      <c r="AH773">
        <v>1</v>
      </c>
      <c r="AI773">
        <v>1</v>
      </c>
      <c r="AJ773">
        <v>0</v>
      </c>
      <c r="AK773">
        <v>0</v>
      </c>
      <c r="AL773" t="s">
        <v>1085</v>
      </c>
      <c r="AM773" t="s">
        <v>209</v>
      </c>
      <c r="AN773" t="s">
        <v>209</v>
      </c>
      <c r="AO773" t="s">
        <v>74</v>
      </c>
      <c r="AP773" t="s">
        <v>74</v>
      </c>
      <c r="AQ773" t="s">
        <v>6311</v>
      </c>
      <c r="AR773" t="s">
        <v>1087</v>
      </c>
      <c r="AS773" t="s">
        <v>74</v>
      </c>
      <c r="AT773" t="s">
        <v>74</v>
      </c>
      <c r="AU773">
        <v>1989</v>
      </c>
      <c r="AV773">
        <v>9</v>
      </c>
      <c r="AW773" t="s">
        <v>74</v>
      </c>
      <c r="AX773" t="s">
        <v>74</v>
      </c>
      <c r="AY773" t="s">
        <v>74</v>
      </c>
      <c r="AZ773" t="s">
        <v>74</v>
      </c>
      <c r="BA773" t="s">
        <v>74</v>
      </c>
      <c r="BB773">
        <v>91</v>
      </c>
      <c r="BC773">
        <v>99</v>
      </c>
      <c r="BD773" t="s">
        <v>74</v>
      </c>
      <c r="BE773" t="s">
        <v>6356</v>
      </c>
      <c r="BF773" t="str">
        <f>HYPERLINK("http://dx.doi.org/10.1016/0273-1177(89)90148-8","http://dx.doi.org/10.1016/0273-1177(89)90148-8")</f>
        <v>http://dx.doi.org/10.1016/0273-1177(89)90148-8</v>
      </c>
      <c r="BG773" t="s">
        <v>74</v>
      </c>
      <c r="BH773" t="s">
        <v>74</v>
      </c>
      <c r="BI773">
        <v>9</v>
      </c>
      <c r="BJ773" t="s">
        <v>6313</v>
      </c>
      <c r="BK773" t="s">
        <v>583</v>
      </c>
      <c r="BL773" t="s">
        <v>6314</v>
      </c>
      <c r="BM773" t="s">
        <v>6315</v>
      </c>
      <c r="BN773" t="s">
        <v>74</v>
      </c>
      <c r="BO773" t="s">
        <v>74</v>
      </c>
      <c r="BP773" t="s">
        <v>74</v>
      </c>
      <c r="BQ773" t="s">
        <v>74</v>
      </c>
      <c r="BR773" t="s">
        <v>95</v>
      </c>
      <c r="BS773" t="s">
        <v>6357</v>
      </c>
      <c r="BT773" t="str">
        <f>HYPERLINK("https%3A%2F%2Fwww.webofscience.com%2Fwos%2Fwoscc%2Ffull-record%2FWOS:A1989BQ07V00011","View Full Record in Web of Science")</f>
        <v>View Full Record in Web of Science</v>
      </c>
    </row>
    <row r="774" spans="1:72" x14ac:dyDescent="0.15">
      <c r="A774" t="s">
        <v>569</v>
      </c>
      <c r="B774" t="s">
        <v>6358</v>
      </c>
      <c r="C774" t="s">
        <v>74</v>
      </c>
      <c r="D774" t="s">
        <v>6306</v>
      </c>
      <c r="E774" t="s">
        <v>74</v>
      </c>
      <c r="F774" t="s">
        <v>6358</v>
      </c>
      <c r="G774" t="s">
        <v>74</v>
      </c>
      <c r="H774" t="s">
        <v>74</v>
      </c>
      <c r="I774" t="s">
        <v>6359</v>
      </c>
      <c r="J774" t="s">
        <v>6308</v>
      </c>
      <c r="K774" t="s">
        <v>1081</v>
      </c>
      <c r="L774" t="s">
        <v>74</v>
      </c>
      <c r="M774" t="s">
        <v>77</v>
      </c>
      <c r="N774" t="s">
        <v>575</v>
      </c>
      <c r="O774" t="s">
        <v>6309</v>
      </c>
      <c r="P774" t="s">
        <v>6310</v>
      </c>
      <c r="Q774" t="s">
        <v>1084</v>
      </c>
      <c r="R774" t="s">
        <v>74</v>
      </c>
      <c r="S774" t="s">
        <v>74</v>
      </c>
      <c r="T774" t="s">
        <v>74</v>
      </c>
      <c r="U774" t="s">
        <v>74</v>
      </c>
      <c r="V774" t="s">
        <v>74</v>
      </c>
      <c r="W774" t="s">
        <v>74</v>
      </c>
      <c r="X774" t="s">
        <v>74</v>
      </c>
      <c r="Y774" t="s">
        <v>74</v>
      </c>
      <c r="Z774" t="s">
        <v>74</v>
      </c>
      <c r="AA774" t="s">
        <v>74</v>
      </c>
      <c r="AB774" t="s">
        <v>74</v>
      </c>
      <c r="AC774" t="s">
        <v>74</v>
      </c>
      <c r="AD774" t="s">
        <v>74</v>
      </c>
      <c r="AE774" t="s">
        <v>74</v>
      </c>
      <c r="AF774" t="s">
        <v>74</v>
      </c>
      <c r="AG774">
        <v>0</v>
      </c>
      <c r="AH774">
        <v>4</v>
      </c>
      <c r="AI774">
        <v>4</v>
      </c>
      <c r="AJ774">
        <v>0</v>
      </c>
      <c r="AK774">
        <v>0</v>
      </c>
      <c r="AL774" t="s">
        <v>1085</v>
      </c>
      <c r="AM774" t="s">
        <v>209</v>
      </c>
      <c r="AN774" t="s">
        <v>209</v>
      </c>
      <c r="AO774" t="s">
        <v>74</v>
      </c>
      <c r="AP774" t="s">
        <v>74</v>
      </c>
      <c r="AQ774" t="s">
        <v>6311</v>
      </c>
      <c r="AR774" t="s">
        <v>1087</v>
      </c>
      <c r="AS774" t="s">
        <v>74</v>
      </c>
      <c r="AT774" t="s">
        <v>74</v>
      </c>
      <c r="AU774">
        <v>1989</v>
      </c>
      <c r="AV774">
        <v>9</v>
      </c>
      <c r="AW774" t="s">
        <v>74</v>
      </c>
      <c r="AX774" t="s">
        <v>74</v>
      </c>
      <c r="AY774" t="s">
        <v>74</v>
      </c>
      <c r="AZ774" t="s">
        <v>74</v>
      </c>
      <c r="BA774" t="s">
        <v>74</v>
      </c>
      <c r="BB774">
        <v>101</v>
      </c>
      <c r="BC774">
        <v>104</v>
      </c>
      <c r="BD774" t="s">
        <v>74</v>
      </c>
      <c r="BE774" t="s">
        <v>6360</v>
      </c>
      <c r="BF774" t="str">
        <f>HYPERLINK("http://dx.doi.org/10.1016/0273-1177(89)90149-X","http://dx.doi.org/10.1016/0273-1177(89)90149-X")</f>
        <v>http://dx.doi.org/10.1016/0273-1177(89)90149-X</v>
      </c>
      <c r="BG774" t="s">
        <v>74</v>
      </c>
      <c r="BH774" t="s">
        <v>74</v>
      </c>
      <c r="BI774">
        <v>4</v>
      </c>
      <c r="BJ774" t="s">
        <v>6313</v>
      </c>
      <c r="BK774" t="s">
        <v>583</v>
      </c>
      <c r="BL774" t="s">
        <v>6314</v>
      </c>
      <c r="BM774" t="s">
        <v>6315</v>
      </c>
      <c r="BN774" t="s">
        <v>74</v>
      </c>
      <c r="BO774" t="s">
        <v>74</v>
      </c>
      <c r="BP774" t="s">
        <v>74</v>
      </c>
      <c r="BQ774" t="s">
        <v>74</v>
      </c>
      <c r="BR774" t="s">
        <v>95</v>
      </c>
      <c r="BS774" t="s">
        <v>6361</v>
      </c>
      <c r="BT774" t="str">
        <f>HYPERLINK("https%3A%2F%2Fwww.webofscience.com%2Fwos%2Fwoscc%2Ffull-record%2FWOS:A1989BQ07V00012","View Full Record in Web of Science")</f>
        <v>View Full Record in Web of Science</v>
      </c>
    </row>
    <row r="775" spans="1:72" x14ac:dyDescent="0.15">
      <c r="A775" t="s">
        <v>569</v>
      </c>
      <c r="B775" t="s">
        <v>6362</v>
      </c>
      <c r="C775" t="s">
        <v>74</v>
      </c>
      <c r="D775" t="s">
        <v>6306</v>
      </c>
      <c r="E775" t="s">
        <v>74</v>
      </c>
      <c r="F775" t="s">
        <v>6362</v>
      </c>
      <c r="G775" t="s">
        <v>74</v>
      </c>
      <c r="H775" t="s">
        <v>74</v>
      </c>
      <c r="I775" t="s">
        <v>6363</v>
      </c>
      <c r="J775" t="s">
        <v>6308</v>
      </c>
      <c r="K775" t="s">
        <v>1081</v>
      </c>
      <c r="L775" t="s">
        <v>74</v>
      </c>
      <c r="M775" t="s">
        <v>77</v>
      </c>
      <c r="N775" t="s">
        <v>575</v>
      </c>
      <c r="O775" t="s">
        <v>6309</v>
      </c>
      <c r="P775" t="s">
        <v>6310</v>
      </c>
      <c r="Q775" t="s">
        <v>1084</v>
      </c>
      <c r="R775" t="s">
        <v>74</v>
      </c>
      <c r="S775" t="s">
        <v>74</v>
      </c>
      <c r="T775" t="s">
        <v>74</v>
      </c>
      <c r="U775" t="s">
        <v>74</v>
      </c>
      <c r="V775" t="s">
        <v>74</v>
      </c>
      <c r="W775" t="s">
        <v>74</v>
      </c>
      <c r="X775" t="s">
        <v>74</v>
      </c>
      <c r="Y775" t="s">
        <v>74</v>
      </c>
      <c r="Z775" t="s">
        <v>74</v>
      </c>
      <c r="AA775" t="s">
        <v>74</v>
      </c>
      <c r="AB775" t="s">
        <v>74</v>
      </c>
      <c r="AC775" t="s">
        <v>74</v>
      </c>
      <c r="AD775" t="s">
        <v>74</v>
      </c>
      <c r="AE775" t="s">
        <v>74</v>
      </c>
      <c r="AF775" t="s">
        <v>74</v>
      </c>
      <c r="AG775">
        <v>0</v>
      </c>
      <c r="AH775">
        <v>2</v>
      </c>
      <c r="AI775">
        <v>2</v>
      </c>
      <c r="AJ775">
        <v>0</v>
      </c>
      <c r="AK775">
        <v>0</v>
      </c>
      <c r="AL775" t="s">
        <v>1085</v>
      </c>
      <c r="AM775" t="s">
        <v>209</v>
      </c>
      <c r="AN775" t="s">
        <v>209</v>
      </c>
      <c r="AO775" t="s">
        <v>74</v>
      </c>
      <c r="AP775" t="s">
        <v>74</v>
      </c>
      <c r="AQ775" t="s">
        <v>6311</v>
      </c>
      <c r="AR775" t="s">
        <v>1087</v>
      </c>
      <c r="AS775" t="s">
        <v>74</v>
      </c>
      <c r="AT775" t="s">
        <v>74</v>
      </c>
      <c r="AU775">
        <v>1989</v>
      </c>
      <c r="AV775">
        <v>9</v>
      </c>
      <c r="AW775" t="s">
        <v>74</v>
      </c>
      <c r="AX775" t="s">
        <v>74</v>
      </c>
      <c r="AY775" t="s">
        <v>74</v>
      </c>
      <c r="AZ775" t="s">
        <v>74</v>
      </c>
      <c r="BA775" t="s">
        <v>74</v>
      </c>
      <c r="BB775">
        <v>105</v>
      </c>
      <c r="BC775">
        <v>109</v>
      </c>
      <c r="BD775" t="s">
        <v>74</v>
      </c>
      <c r="BE775" t="s">
        <v>6364</v>
      </c>
      <c r="BF775" t="str">
        <f>HYPERLINK("http://dx.doi.org/10.1016/0273-1177(89)90150-6","http://dx.doi.org/10.1016/0273-1177(89)90150-6")</f>
        <v>http://dx.doi.org/10.1016/0273-1177(89)90150-6</v>
      </c>
      <c r="BG775" t="s">
        <v>74</v>
      </c>
      <c r="BH775" t="s">
        <v>74</v>
      </c>
      <c r="BI775">
        <v>5</v>
      </c>
      <c r="BJ775" t="s">
        <v>6313</v>
      </c>
      <c r="BK775" t="s">
        <v>583</v>
      </c>
      <c r="BL775" t="s">
        <v>6314</v>
      </c>
      <c r="BM775" t="s">
        <v>6315</v>
      </c>
      <c r="BN775" t="s">
        <v>74</v>
      </c>
      <c r="BO775" t="s">
        <v>74</v>
      </c>
      <c r="BP775" t="s">
        <v>74</v>
      </c>
      <c r="BQ775" t="s">
        <v>74</v>
      </c>
      <c r="BR775" t="s">
        <v>95</v>
      </c>
      <c r="BS775" t="s">
        <v>6365</v>
      </c>
      <c r="BT775" t="str">
        <f>HYPERLINK("https%3A%2F%2Fwww.webofscience.com%2Fwos%2Fwoscc%2Ffull-record%2FWOS:A1989BQ07V00013","View Full Record in Web of Science")</f>
        <v>View Full Record in Web of Science</v>
      </c>
    </row>
    <row r="776" spans="1:72" x14ac:dyDescent="0.15">
      <c r="A776" t="s">
        <v>569</v>
      </c>
      <c r="B776" t="s">
        <v>6366</v>
      </c>
      <c r="C776" t="s">
        <v>74</v>
      </c>
      <c r="D776" t="s">
        <v>6306</v>
      </c>
      <c r="E776" t="s">
        <v>74</v>
      </c>
      <c r="F776" t="s">
        <v>6366</v>
      </c>
      <c r="G776" t="s">
        <v>74</v>
      </c>
      <c r="H776" t="s">
        <v>74</v>
      </c>
      <c r="I776" t="s">
        <v>6367</v>
      </c>
      <c r="J776" t="s">
        <v>6308</v>
      </c>
      <c r="K776" t="s">
        <v>1081</v>
      </c>
      <c r="L776" t="s">
        <v>74</v>
      </c>
      <c r="M776" t="s">
        <v>77</v>
      </c>
      <c r="N776" t="s">
        <v>575</v>
      </c>
      <c r="O776" t="s">
        <v>6309</v>
      </c>
      <c r="P776" t="s">
        <v>6310</v>
      </c>
      <c r="Q776" t="s">
        <v>1084</v>
      </c>
      <c r="R776" t="s">
        <v>74</v>
      </c>
      <c r="S776" t="s">
        <v>74</v>
      </c>
      <c r="T776" t="s">
        <v>74</v>
      </c>
      <c r="U776" t="s">
        <v>74</v>
      </c>
      <c r="V776" t="s">
        <v>74</v>
      </c>
      <c r="W776" t="s">
        <v>74</v>
      </c>
      <c r="X776" t="s">
        <v>74</v>
      </c>
      <c r="Y776" t="s">
        <v>74</v>
      </c>
      <c r="Z776" t="s">
        <v>74</v>
      </c>
      <c r="AA776" t="s">
        <v>6368</v>
      </c>
      <c r="AB776" t="s">
        <v>6369</v>
      </c>
      <c r="AC776" t="s">
        <v>74</v>
      </c>
      <c r="AD776" t="s">
        <v>74</v>
      </c>
      <c r="AE776" t="s">
        <v>74</v>
      </c>
      <c r="AF776" t="s">
        <v>74</v>
      </c>
      <c r="AG776">
        <v>0</v>
      </c>
      <c r="AH776">
        <v>0</v>
      </c>
      <c r="AI776">
        <v>0</v>
      </c>
      <c r="AJ776">
        <v>0</v>
      </c>
      <c r="AK776">
        <v>2</v>
      </c>
      <c r="AL776" t="s">
        <v>1085</v>
      </c>
      <c r="AM776" t="s">
        <v>209</v>
      </c>
      <c r="AN776" t="s">
        <v>209</v>
      </c>
      <c r="AO776" t="s">
        <v>74</v>
      </c>
      <c r="AP776" t="s">
        <v>74</v>
      </c>
      <c r="AQ776" t="s">
        <v>6311</v>
      </c>
      <c r="AR776" t="s">
        <v>1087</v>
      </c>
      <c r="AS776" t="s">
        <v>74</v>
      </c>
      <c r="AT776" t="s">
        <v>74</v>
      </c>
      <c r="AU776">
        <v>1989</v>
      </c>
      <c r="AV776">
        <v>9</v>
      </c>
      <c r="AW776" t="s">
        <v>74</v>
      </c>
      <c r="AX776" t="s">
        <v>74</v>
      </c>
      <c r="AY776" t="s">
        <v>74</v>
      </c>
      <c r="AZ776" t="s">
        <v>74</v>
      </c>
      <c r="BA776" t="s">
        <v>74</v>
      </c>
      <c r="BB776">
        <v>111</v>
      </c>
      <c r="BC776">
        <v>114</v>
      </c>
      <c r="BD776" t="s">
        <v>74</v>
      </c>
      <c r="BE776" t="s">
        <v>6370</v>
      </c>
      <c r="BF776" t="str">
        <f>HYPERLINK("http://dx.doi.org/10.1016/0273-1177(89)90151-8","http://dx.doi.org/10.1016/0273-1177(89)90151-8")</f>
        <v>http://dx.doi.org/10.1016/0273-1177(89)90151-8</v>
      </c>
      <c r="BG776" t="s">
        <v>74</v>
      </c>
      <c r="BH776" t="s">
        <v>74</v>
      </c>
      <c r="BI776">
        <v>4</v>
      </c>
      <c r="BJ776" t="s">
        <v>6313</v>
      </c>
      <c r="BK776" t="s">
        <v>583</v>
      </c>
      <c r="BL776" t="s">
        <v>6314</v>
      </c>
      <c r="BM776" t="s">
        <v>6315</v>
      </c>
      <c r="BN776" t="s">
        <v>74</v>
      </c>
      <c r="BO776" t="s">
        <v>74</v>
      </c>
      <c r="BP776" t="s">
        <v>74</v>
      </c>
      <c r="BQ776" t="s">
        <v>74</v>
      </c>
      <c r="BR776" t="s">
        <v>95</v>
      </c>
      <c r="BS776" t="s">
        <v>6371</v>
      </c>
      <c r="BT776" t="str">
        <f>HYPERLINK("https%3A%2F%2Fwww.webofscience.com%2Fwos%2Fwoscc%2Ffull-record%2FWOS:A1989BQ07V00014","View Full Record in Web of Science")</f>
        <v>View Full Record in Web of Science</v>
      </c>
    </row>
    <row r="777" spans="1:72" x14ac:dyDescent="0.15">
      <c r="A777" t="s">
        <v>569</v>
      </c>
      <c r="B777" t="s">
        <v>6372</v>
      </c>
      <c r="C777" t="s">
        <v>74</v>
      </c>
      <c r="D777" t="s">
        <v>6306</v>
      </c>
      <c r="E777" t="s">
        <v>74</v>
      </c>
      <c r="F777" t="s">
        <v>6372</v>
      </c>
      <c r="G777" t="s">
        <v>74</v>
      </c>
      <c r="H777" t="s">
        <v>74</v>
      </c>
      <c r="I777" t="s">
        <v>6373</v>
      </c>
      <c r="J777" t="s">
        <v>6308</v>
      </c>
      <c r="K777" t="s">
        <v>1081</v>
      </c>
      <c r="L777" t="s">
        <v>74</v>
      </c>
      <c r="M777" t="s">
        <v>77</v>
      </c>
      <c r="N777" t="s">
        <v>575</v>
      </c>
      <c r="O777" t="s">
        <v>6309</v>
      </c>
      <c r="P777" t="s">
        <v>6310</v>
      </c>
      <c r="Q777" t="s">
        <v>1084</v>
      </c>
      <c r="R777" t="s">
        <v>74</v>
      </c>
      <c r="S777" t="s">
        <v>74</v>
      </c>
      <c r="T777" t="s">
        <v>74</v>
      </c>
      <c r="U777" t="s">
        <v>74</v>
      </c>
      <c r="V777" t="s">
        <v>74</v>
      </c>
      <c r="W777" t="s">
        <v>74</v>
      </c>
      <c r="X777" t="s">
        <v>74</v>
      </c>
      <c r="Y777" t="s">
        <v>74</v>
      </c>
      <c r="Z777" t="s">
        <v>74</v>
      </c>
      <c r="AA777" t="s">
        <v>74</v>
      </c>
      <c r="AB777" t="s">
        <v>74</v>
      </c>
      <c r="AC777" t="s">
        <v>74</v>
      </c>
      <c r="AD777" t="s">
        <v>74</v>
      </c>
      <c r="AE777" t="s">
        <v>74</v>
      </c>
      <c r="AF777" t="s">
        <v>74</v>
      </c>
      <c r="AG777">
        <v>0</v>
      </c>
      <c r="AH777">
        <v>0</v>
      </c>
      <c r="AI777">
        <v>0</v>
      </c>
      <c r="AJ777">
        <v>0</v>
      </c>
      <c r="AK777">
        <v>1</v>
      </c>
      <c r="AL777" t="s">
        <v>1085</v>
      </c>
      <c r="AM777" t="s">
        <v>209</v>
      </c>
      <c r="AN777" t="s">
        <v>209</v>
      </c>
      <c r="AO777" t="s">
        <v>74</v>
      </c>
      <c r="AP777" t="s">
        <v>74</v>
      </c>
      <c r="AQ777" t="s">
        <v>6311</v>
      </c>
      <c r="AR777" t="s">
        <v>1087</v>
      </c>
      <c r="AS777" t="s">
        <v>74</v>
      </c>
      <c r="AT777" t="s">
        <v>74</v>
      </c>
      <c r="AU777">
        <v>1989</v>
      </c>
      <c r="AV777">
        <v>9</v>
      </c>
      <c r="AW777" t="s">
        <v>74</v>
      </c>
      <c r="AX777" t="s">
        <v>74</v>
      </c>
      <c r="AY777" t="s">
        <v>74</v>
      </c>
      <c r="AZ777" t="s">
        <v>74</v>
      </c>
      <c r="BA777" t="s">
        <v>74</v>
      </c>
      <c r="BB777">
        <v>115</v>
      </c>
      <c r="BC777">
        <v>118</v>
      </c>
      <c r="BD777" t="s">
        <v>74</v>
      </c>
      <c r="BE777" t="s">
        <v>6374</v>
      </c>
      <c r="BF777" t="str">
        <f>HYPERLINK("http://dx.doi.org/10.1016/0273-1177(89)90152-X","http://dx.doi.org/10.1016/0273-1177(89)90152-X")</f>
        <v>http://dx.doi.org/10.1016/0273-1177(89)90152-X</v>
      </c>
      <c r="BG777" t="s">
        <v>74</v>
      </c>
      <c r="BH777" t="s">
        <v>74</v>
      </c>
      <c r="BI777">
        <v>4</v>
      </c>
      <c r="BJ777" t="s">
        <v>6313</v>
      </c>
      <c r="BK777" t="s">
        <v>583</v>
      </c>
      <c r="BL777" t="s">
        <v>6314</v>
      </c>
      <c r="BM777" t="s">
        <v>6315</v>
      </c>
      <c r="BN777" t="s">
        <v>74</v>
      </c>
      <c r="BO777" t="s">
        <v>74</v>
      </c>
      <c r="BP777" t="s">
        <v>74</v>
      </c>
      <c r="BQ777" t="s">
        <v>74</v>
      </c>
      <c r="BR777" t="s">
        <v>95</v>
      </c>
      <c r="BS777" t="s">
        <v>6375</v>
      </c>
      <c r="BT777" t="str">
        <f>HYPERLINK("https%3A%2F%2Fwww.webofscience.com%2Fwos%2Fwoscc%2Ffull-record%2FWOS:A1989BQ07V00015","View Full Record in Web of Science")</f>
        <v>View Full Record in Web of Science</v>
      </c>
    </row>
    <row r="778" spans="1:72" x14ac:dyDescent="0.15">
      <c r="A778" t="s">
        <v>569</v>
      </c>
      <c r="B778" t="s">
        <v>6376</v>
      </c>
      <c r="C778" t="s">
        <v>74</v>
      </c>
      <c r="D778" t="s">
        <v>6306</v>
      </c>
      <c r="E778" t="s">
        <v>74</v>
      </c>
      <c r="F778" t="s">
        <v>6376</v>
      </c>
      <c r="G778" t="s">
        <v>74</v>
      </c>
      <c r="H778" t="s">
        <v>74</v>
      </c>
      <c r="I778" t="s">
        <v>6377</v>
      </c>
      <c r="J778" t="s">
        <v>6308</v>
      </c>
      <c r="K778" t="s">
        <v>1081</v>
      </c>
      <c r="L778" t="s">
        <v>74</v>
      </c>
      <c r="M778" t="s">
        <v>77</v>
      </c>
      <c r="N778" t="s">
        <v>575</v>
      </c>
      <c r="O778" t="s">
        <v>6309</v>
      </c>
      <c r="P778" t="s">
        <v>6310</v>
      </c>
      <c r="Q778" t="s">
        <v>1084</v>
      </c>
      <c r="R778" t="s">
        <v>74</v>
      </c>
      <c r="S778" t="s">
        <v>74</v>
      </c>
      <c r="T778" t="s">
        <v>74</v>
      </c>
      <c r="U778" t="s">
        <v>74</v>
      </c>
      <c r="V778" t="s">
        <v>74</v>
      </c>
      <c r="W778" t="s">
        <v>74</v>
      </c>
      <c r="X778" t="s">
        <v>74</v>
      </c>
      <c r="Y778" t="s">
        <v>74</v>
      </c>
      <c r="Z778" t="s">
        <v>74</v>
      </c>
      <c r="AA778" t="s">
        <v>74</v>
      </c>
      <c r="AB778" t="s">
        <v>74</v>
      </c>
      <c r="AC778" t="s">
        <v>74</v>
      </c>
      <c r="AD778" t="s">
        <v>74</v>
      </c>
      <c r="AE778" t="s">
        <v>74</v>
      </c>
      <c r="AF778" t="s">
        <v>74</v>
      </c>
      <c r="AG778">
        <v>0</v>
      </c>
      <c r="AH778">
        <v>0</v>
      </c>
      <c r="AI778">
        <v>0</v>
      </c>
      <c r="AJ778">
        <v>0</v>
      </c>
      <c r="AK778">
        <v>0</v>
      </c>
      <c r="AL778" t="s">
        <v>1085</v>
      </c>
      <c r="AM778" t="s">
        <v>209</v>
      </c>
      <c r="AN778" t="s">
        <v>209</v>
      </c>
      <c r="AO778" t="s">
        <v>74</v>
      </c>
      <c r="AP778" t="s">
        <v>74</v>
      </c>
      <c r="AQ778" t="s">
        <v>6311</v>
      </c>
      <c r="AR778" t="s">
        <v>1087</v>
      </c>
      <c r="AS778" t="s">
        <v>74</v>
      </c>
      <c r="AT778" t="s">
        <v>74</v>
      </c>
      <c r="AU778">
        <v>1989</v>
      </c>
      <c r="AV778">
        <v>9</v>
      </c>
      <c r="AW778" t="s">
        <v>74</v>
      </c>
      <c r="AX778" t="s">
        <v>74</v>
      </c>
      <c r="AY778" t="s">
        <v>74</v>
      </c>
      <c r="AZ778" t="s">
        <v>74</v>
      </c>
      <c r="BA778" t="s">
        <v>74</v>
      </c>
      <c r="BB778">
        <v>119</v>
      </c>
      <c r="BC778">
        <v>122</v>
      </c>
      <c r="BD778" t="s">
        <v>74</v>
      </c>
      <c r="BE778" t="s">
        <v>74</v>
      </c>
      <c r="BF778" t="s">
        <v>74</v>
      </c>
      <c r="BG778" t="s">
        <v>74</v>
      </c>
      <c r="BH778" t="s">
        <v>74</v>
      </c>
      <c r="BI778">
        <v>4</v>
      </c>
      <c r="BJ778" t="s">
        <v>6313</v>
      </c>
      <c r="BK778" t="s">
        <v>583</v>
      </c>
      <c r="BL778" t="s">
        <v>6314</v>
      </c>
      <c r="BM778" t="s">
        <v>6315</v>
      </c>
      <c r="BN778" t="s">
        <v>74</v>
      </c>
      <c r="BO778" t="s">
        <v>74</v>
      </c>
      <c r="BP778" t="s">
        <v>74</v>
      </c>
      <c r="BQ778" t="s">
        <v>74</v>
      </c>
      <c r="BR778" t="s">
        <v>95</v>
      </c>
      <c r="BS778" t="s">
        <v>6378</v>
      </c>
      <c r="BT778" t="str">
        <f>HYPERLINK("https%3A%2F%2Fwww.webofscience.com%2Fwos%2Fwoscc%2Ffull-record%2FWOS:A1989BQ07V00016","View Full Record in Web of Science")</f>
        <v>View Full Record in Web of Science</v>
      </c>
    </row>
    <row r="779" spans="1:72" x14ac:dyDescent="0.15">
      <c r="A779" t="s">
        <v>569</v>
      </c>
      <c r="B779" t="s">
        <v>6379</v>
      </c>
      <c r="C779" t="s">
        <v>74</v>
      </c>
      <c r="D779" t="s">
        <v>6306</v>
      </c>
      <c r="E779" t="s">
        <v>74</v>
      </c>
      <c r="F779" t="s">
        <v>6379</v>
      </c>
      <c r="G779" t="s">
        <v>74</v>
      </c>
      <c r="H779" t="s">
        <v>74</v>
      </c>
      <c r="I779" t="s">
        <v>6380</v>
      </c>
      <c r="J779" t="s">
        <v>6308</v>
      </c>
      <c r="K779" t="s">
        <v>1081</v>
      </c>
      <c r="L779" t="s">
        <v>74</v>
      </c>
      <c r="M779" t="s">
        <v>77</v>
      </c>
      <c r="N779" t="s">
        <v>575</v>
      </c>
      <c r="O779" t="s">
        <v>6309</v>
      </c>
      <c r="P779" t="s">
        <v>6310</v>
      </c>
      <c r="Q779" t="s">
        <v>1084</v>
      </c>
      <c r="R779" t="s">
        <v>74</v>
      </c>
      <c r="S779" t="s">
        <v>74</v>
      </c>
      <c r="T779" t="s">
        <v>74</v>
      </c>
      <c r="U779" t="s">
        <v>74</v>
      </c>
      <c r="V779" t="s">
        <v>74</v>
      </c>
      <c r="W779" t="s">
        <v>74</v>
      </c>
      <c r="X779" t="s">
        <v>74</v>
      </c>
      <c r="Y779" t="s">
        <v>74</v>
      </c>
      <c r="Z779" t="s">
        <v>74</v>
      </c>
      <c r="AA779" t="s">
        <v>74</v>
      </c>
      <c r="AB779" t="s">
        <v>74</v>
      </c>
      <c r="AC779" t="s">
        <v>74</v>
      </c>
      <c r="AD779" t="s">
        <v>74</v>
      </c>
      <c r="AE779" t="s">
        <v>74</v>
      </c>
      <c r="AF779" t="s">
        <v>74</v>
      </c>
      <c r="AG779">
        <v>0</v>
      </c>
      <c r="AH779">
        <v>0</v>
      </c>
      <c r="AI779">
        <v>0</v>
      </c>
      <c r="AJ779">
        <v>0</v>
      </c>
      <c r="AK779">
        <v>0</v>
      </c>
      <c r="AL779" t="s">
        <v>1085</v>
      </c>
      <c r="AM779" t="s">
        <v>209</v>
      </c>
      <c r="AN779" t="s">
        <v>209</v>
      </c>
      <c r="AO779" t="s">
        <v>74</v>
      </c>
      <c r="AP779" t="s">
        <v>74</v>
      </c>
      <c r="AQ779" t="s">
        <v>6311</v>
      </c>
      <c r="AR779" t="s">
        <v>1087</v>
      </c>
      <c r="AS779" t="s">
        <v>74</v>
      </c>
      <c r="AT779" t="s">
        <v>74</v>
      </c>
      <c r="AU779">
        <v>1989</v>
      </c>
      <c r="AV779">
        <v>9</v>
      </c>
      <c r="AW779" t="s">
        <v>74</v>
      </c>
      <c r="AX779" t="s">
        <v>74</v>
      </c>
      <c r="AY779" t="s">
        <v>74</v>
      </c>
      <c r="AZ779" t="s">
        <v>74</v>
      </c>
      <c r="BA779" t="s">
        <v>74</v>
      </c>
      <c r="BB779">
        <v>123</v>
      </c>
      <c r="BC779">
        <v>128</v>
      </c>
      <c r="BD779" t="s">
        <v>74</v>
      </c>
      <c r="BE779" t="s">
        <v>6381</v>
      </c>
      <c r="BF779" t="str">
        <f>HYPERLINK("http://dx.doi.org/10.1016/0273-1177(89)90153-1","http://dx.doi.org/10.1016/0273-1177(89)90153-1")</f>
        <v>http://dx.doi.org/10.1016/0273-1177(89)90153-1</v>
      </c>
      <c r="BG779" t="s">
        <v>74</v>
      </c>
      <c r="BH779" t="s">
        <v>74</v>
      </c>
      <c r="BI779">
        <v>6</v>
      </c>
      <c r="BJ779" t="s">
        <v>6313</v>
      </c>
      <c r="BK779" t="s">
        <v>583</v>
      </c>
      <c r="BL779" t="s">
        <v>6314</v>
      </c>
      <c r="BM779" t="s">
        <v>6315</v>
      </c>
      <c r="BN779" t="s">
        <v>74</v>
      </c>
      <c r="BO779" t="s">
        <v>74</v>
      </c>
      <c r="BP779" t="s">
        <v>74</v>
      </c>
      <c r="BQ779" t="s">
        <v>74</v>
      </c>
      <c r="BR779" t="s">
        <v>95</v>
      </c>
      <c r="BS779" t="s">
        <v>6382</v>
      </c>
      <c r="BT779" t="str">
        <f>HYPERLINK("https%3A%2F%2Fwww.webofscience.com%2Fwos%2Fwoscc%2Ffull-record%2FWOS:A1989BQ07V00017","View Full Record in Web of Science")</f>
        <v>View Full Record in Web of Science</v>
      </c>
    </row>
    <row r="780" spans="1:72" x14ac:dyDescent="0.15">
      <c r="A780" t="s">
        <v>569</v>
      </c>
      <c r="B780" t="s">
        <v>6383</v>
      </c>
      <c r="C780" t="s">
        <v>74</v>
      </c>
      <c r="D780" t="s">
        <v>6306</v>
      </c>
      <c r="E780" t="s">
        <v>74</v>
      </c>
      <c r="F780" t="s">
        <v>6383</v>
      </c>
      <c r="G780" t="s">
        <v>74</v>
      </c>
      <c r="H780" t="s">
        <v>74</v>
      </c>
      <c r="I780" t="s">
        <v>6384</v>
      </c>
      <c r="J780" t="s">
        <v>6308</v>
      </c>
      <c r="K780" t="s">
        <v>1081</v>
      </c>
      <c r="L780" t="s">
        <v>74</v>
      </c>
      <c r="M780" t="s">
        <v>77</v>
      </c>
      <c r="N780" t="s">
        <v>575</v>
      </c>
      <c r="O780" t="s">
        <v>6309</v>
      </c>
      <c r="P780" t="s">
        <v>6310</v>
      </c>
      <c r="Q780" t="s">
        <v>1084</v>
      </c>
      <c r="R780" t="s">
        <v>74</v>
      </c>
      <c r="S780" t="s">
        <v>74</v>
      </c>
      <c r="T780" t="s">
        <v>74</v>
      </c>
      <c r="U780" t="s">
        <v>74</v>
      </c>
      <c r="V780" t="s">
        <v>74</v>
      </c>
      <c r="W780" t="s">
        <v>74</v>
      </c>
      <c r="X780" t="s">
        <v>74</v>
      </c>
      <c r="Y780" t="s">
        <v>74</v>
      </c>
      <c r="Z780" t="s">
        <v>74</v>
      </c>
      <c r="AA780" t="s">
        <v>74</v>
      </c>
      <c r="AB780" t="s">
        <v>74</v>
      </c>
      <c r="AC780" t="s">
        <v>74</v>
      </c>
      <c r="AD780" t="s">
        <v>74</v>
      </c>
      <c r="AE780" t="s">
        <v>74</v>
      </c>
      <c r="AF780" t="s">
        <v>74</v>
      </c>
      <c r="AG780">
        <v>0</v>
      </c>
      <c r="AH780">
        <v>0</v>
      </c>
      <c r="AI780">
        <v>0</v>
      </c>
      <c r="AJ780">
        <v>0</v>
      </c>
      <c r="AK780">
        <v>0</v>
      </c>
      <c r="AL780" t="s">
        <v>1085</v>
      </c>
      <c r="AM780" t="s">
        <v>209</v>
      </c>
      <c r="AN780" t="s">
        <v>209</v>
      </c>
      <c r="AO780" t="s">
        <v>74</v>
      </c>
      <c r="AP780" t="s">
        <v>74</v>
      </c>
      <c r="AQ780" t="s">
        <v>6311</v>
      </c>
      <c r="AR780" t="s">
        <v>1087</v>
      </c>
      <c r="AS780" t="s">
        <v>74</v>
      </c>
      <c r="AT780" t="s">
        <v>74</v>
      </c>
      <c r="AU780">
        <v>1989</v>
      </c>
      <c r="AV780">
        <v>9</v>
      </c>
      <c r="AW780" t="s">
        <v>74</v>
      </c>
      <c r="AX780" t="s">
        <v>74</v>
      </c>
      <c r="AY780" t="s">
        <v>74</v>
      </c>
      <c r="AZ780" t="s">
        <v>74</v>
      </c>
      <c r="BA780" t="s">
        <v>74</v>
      </c>
      <c r="BB780">
        <v>129</v>
      </c>
      <c r="BC780">
        <v>138</v>
      </c>
      <c r="BD780" t="s">
        <v>74</v>
      </c>
      <c r="BE780" t="s">
        <v>6385</v>
      </c>
      <c r="BF780" t="str">
        <f>HYPERLINK("http://dx.doi.org/10.1016/0273-1177(89)90154-3","http://dx.doi.org/10.1016/0273-1177(89)90154-3")</f>
        <v>http://dx.doi.org/10.1016/0273-1177(89)90154-3</v>
      </c>
      <c r="BG780" t="s">
        <v>74</v>
      </c>
      <c r="BH780" t="s">
        <v>74</v>
      </c>
      <c r="BI780">
        <v>10</v>
      </c>
      <c r="BJ780" t="s">
        <v>6313</v>
      </c>
      <c r="BK780" t="s">
        <v>583</v>
      </c>
      <c r="BL780" t="s">
        <v>6314</v>
      </c>
      <c r="BM780" t="s">
        <v>6315</v>
      </c>
      <c r="BN780" t="s">
        <v>74</v>
      </c>
      <c r="BO780" t="s">
        <v>74</v>
      </c>
      <c r="BP780" t="s">
        <v>74</v>
      </c>
      <c r="BQ780" t="s">
        <v>74</v>
      </c>
      <c r="BR780" t="s">
        <v>95</v>
      </c>
      <c r="BS780" t="s">
        <v>6386</v>
      </c>
      <c r="BT780" t="str">
        <f>HYPERLINK("https%3A%2F%2Fwww.webofscience.com%2Fwos%2Fwoscc%2Ffull-record%2FWOS:A1989BQ07V00018","View Full Record in Web of Science")</f>
        <v>View Full Record in Web of Science</v>
      </c>
    </row>
    <row r="781" spans="1:72" x14ac:dyDescent="0.15">
      <c r="A781" t="s">
        <v>569</v>
      </c>
      <c r="B781" t="s">
        <v>6387</v>
      </c>
      <c r="C781" t="s">
        <v>74</v>
      </c>
      <c r="D781" t="s">
        <v>6306</v>
      </c>
      <c r="E781" t="s">
        <v>74</v>
      </c>
      <c r="F781" t="s">
        <v>6387</v>
      </c>
      <c r="G781" t="s">
        <v>74</v>
      </c>
      <c r="H781" t="s">
        <v>74</v>
      </c>
      <c r="I781" t="s">
        <v>6388</v>
      </c>
      <c r="J781" t="s">
        <v>6308</v>
      </c>
      <c r="K781" t="s">
        <v>1081</v>
      </c>
      <c r="L781" t="s">
        <v>74</v>
      </c>
      <c r="M781" t="s">
        <v>77</v>
      </c>
      <c r="N781" t="s">
        <v>575</v>
      </c>
      <c r="O781" t="s">
        <v>6309</v>
      </c>
      <c r="P781" t="s">
        <v>6310</v>
      </c>
      <c r="Q781" t="s">
        <v>1084</v>
      </c>
      <c r="R781" t="s">
        <v>74</v>
      </c>
      <c r="S781" t="s">
        <v>74</v>
      </c>
      <c r="T781" t="s">
        <v>74</v>
      </c>
      <c r="U781" t="s">
        <v>74</v>
      </c>
      <c r="V781" t="s">
        <v>74</v>
      </c>
      <c r="W781" t="s">
        <v>74</v>
      </c>
      <c r="X781" t="s">
        <v>74</v>
      </c>
      <c r="Y781" t="s">
        <v>74</v>
      </c>
      <c r="Z781" t="s">
        <v>74</v>
      </c>
      <c r="AA781" t="s">
        <v>6389</v>
      </c>
      <c r="AB781" t="s">
        <v>6390</v>
      </c>
      <c r="AC781" t="s">
        <v>74</v>
      </c>
      <c r="AD781" t="s">
        <v>74</v>
      </c>
      <c r="AE781" t="s">
        <v>74</v>
      </c>
      <c r="AF781" t="s">
        <v>74</v>
      </c>
      <c r="AG781">
        <v>0</v>
      </c>
      <c r="AH781">
        <v>0</v>
      </c>
      <c r="AI781">
        <v>0</v>
      </c>
      <c r="AJ781">
        <v>0</v>
      </c>
      <c r="AK781">
        <v>2</v>
      </c>
      <c r="AL781" t="s">
        <v>1085</v>
      </c>
      <c r="AM781" t="s">
        <v>209</v>
      </c>
      <c r="AN781" t="s">
        <v>209</v>
      </c>
      <c r="AO781" t="s">
        <v>74</v>
      </c>
      <c r="AP781" t="s">
        <v>74</v>
      </c>
      <c r="AQ781" t="s">
        <v>6311</v>
      </c>
      <c r="AR781" t="s">
        <v>1087</v>
      </c>
      <c r="AS781" t="s">
        <v>74</v>
      </c>
      <c r="AT781" t="s">
        <v>74</v>
      </c>
      <c r="AU781">
        <v>1989</v>
      </c>
      <c r="AV781">
        <v>9</v>
      </c>
      <c r="AW781" t="s">
        <v>74</v>
      </c>
      <c r="AX781" t="s">
        <v>74</v>
      </c>
      <c r="AY781" t="s">
        <v>74</v>
      </c>
      <c r="AZ781" t="s">
        <v>74</v>
      </c>
      <c r="BA781" t="s">
        <v>74</v>
      </c>
      <c r="BB781">
        <v>139</v>
      </c>
      <c r="BC781">
        <v>148</v>
      </c>
      <c r="BD781" t="s">
        <v>74</v>
      </c>
      <c r="BE781" t="s">
        <v>6391</v>
      </c>
      <c r="BF781" t="str">
        <f>HYPERLINK("http://dx.doi.org/10.1016/0273-1177(89)90155-5","http://dx.doi.org/10.1016/0273-1177(89)90155-5")</f>
        <v>http://dx.doi.org/10.1016/0273-1177(89)90155-5</v>
      </c>
      <c r="BG781" t="s">
        <v>74</v>
      </c>
      <c r="BH781" t="s">
        <v>74</v>
      </c>
      <c r="BI781">
        <v>10</v>
      </c>
      <c r="BJ781" t="s">
        <v>6313</v>
      </c>
      <c r="BK781" t="s">
        <v>583</v>
      </c>
      <c r="BL781" t="s">
        <v>6314</v>
      </c>
      <c r="BM781" t="s">
        <v>6315</v>
      </c>
      <c r="BN781" t="s">
        <v>74</v>
      </c>
      <c r="BO781" t="s">
        <v>74</v>
      </c>
      <c r="BP781" t="s">
        <v>74</v>
      </c>
      <c r="BQ781" t="s">
        <v>74</v>
      </c>
      <c r="BR781" t="s">
        <v>95</v>
      </c>
      <c r="BS781" t="s">
        <v>6392</v>
      </c>
      <c r="BT781" t="str">
        <f>HYPERLINK("https%3A%2F%2Fwww.webofscience.com%2Fwos%2Fwoscc%2Ffull-record%2FWOS:A1989BQ07V00019","View Full Record in Web of Science")</f>
        <v>View Full Record in Web of Science</v>
      </c>
    </row>
    <row r="782" spans="1:72" x14ac:dyDescent="0.15">
      <c r="A782" t="s">
        <v>569</v>
      </c>
      <c r="B782" t="s">
        <v>6393</v>
      </c>
      <c r="C782" t="s">
        <v>74</v>
      </c>
      <c r="D782" t="s">
        <v>6306</v>
      </c>
      <c r="E782" t="s">
        <v>74</v>
      </c>
      <c r="F782" t="s">
        <v>6393</v>
      </c>
      <c r="G782" t="s">
        <v>74</v>
      </c>
      <c r="H782" t="s">
        <v>74</v>
      </c>
      <c r="I782" t="s">
        <v>6394</v>
      </c>
      <c r="J782" t="s">
        <v>6308</v>
      </c>
      <c r="K782" t="s">
        <v>1081</v>
      </c>
      <c r="L782" t="s">
        <v>74</v>
      </c>
      <c r="M782" t="s">
        <v>77</v>
      </c>
      <c r="N782" t="s">
        <v>575</v>
      </c>
      <c r="O782" t="s">
        <v>6309</v>
      </c>
      <c r="P782" t="s">
        <v>6310</v>
      </c>
      <c r="Q782" t="s">
        <v>1084</v>
      </c>
      <c r="R782" t="s">
        <v>74</v>
      </c>
      <c r="S782" t="s">
        <v>74</v>
      </c>
      <c r="T782" t="s">
        <v>74</v>
      </c>
      <c r="U782" t="s">
        <v>74</v>
      </c>
      <c r="V782" t="s">
        <v>74</v>
      </c>
      <c r="W782" t="s">
        <v>74</v>
      </c>
      <c r="X782" t="s">
        <v>74</v>
      </c>
      <c r="Y782" t="s">
        <v>74</v>
      </c>
      <c r="Z782" t="s">
        <v>74</v>
      </c>
      <c r="AA782" t="s">
        <v>6395</v>
      </c>
      <c r="AB782" t="s">
        <v>74</v>
      </c>
      <c r="AC782" t="s">
        <v>74</v>
      </c>
      <c r="AD782" t="s">
        <v>74</v>
      </c>
      <c r="AE782" t="s">
        <v>74</v>
      </c>
      <c r="AF782" t="s">
        <v>74</v>
      </c>
      <c r="AG782">
        <v>0</v>
      </c>
      <c r="AH782">
        <v>0</v>
      </c>
      <c r="AI782">
        <v>0</v>
      </c>
      <c r="AJ782">
        <v>0</v>
      </c>
      <c r="AK782">
        <v>0</v>
      </c>
      <c r="AL782" t="s">
        <v>1085</v>
      </c>
      <c r="AM782" t="s">
        <v>209</v>
      </c>
      <c r="AN782" t="s">
        <v>209</v>
      </c>
      <c r="AO782" t="s">
        <v>74</v>
      </c>
      <c r="AP782" t="s">
        <v>74</v>
      </c>
      <c r="AQ782" t="s">
        <v>6311</v>
      </c>
      <c r="AR782" t="s">
        <v>1087</v>
      </c>
      <c r="AS782" t="s">
        <v>74</v>
      </c>
      <c r="AT782" t="s">
        <v>74</v>
      </c>
      <c r="AU782">
        <v>1989</v>
      </c>
      <c r="AV782">
        <v>9</v>
      </c>
      <c r="AW782" t="s">
        <v>74</v>
      </c>
      <c r="AX782" t="s">
        <v>74</v>
      </c>
      <c r="AY782" t="s">
        <v>74</v>
      </c>
      <c r="AZ782" t="s">
        <v>74</v>
      </c>
      <c r="BA782" t="s">
        <v>74</v>
      </c>
      <c r="BB782">
        <v>149</v>
      </c>
      <c r="BC782">
        <v>152</v>
      </c>
      <c r="BD782" t="s">
        <v>74</v>
      </c>
      <c r="BE782" t="s">
        <v>6396</v>
      </c>
      <c r="BF782" t="str">
        <f>HYPERLINK("http://dx.doi.org/10.1016/0273-1177(89)90156-7","http://dx.doi.org/10.1016/0273-1177(89)90156-7")</f>
        <v>http://dx.doi.org/10.1016/0273-1177(89)90156-7</v>
      </c>
      <c r="BG782" t="s">
        <v>74</v>
      </c>
      <c r="BH782" t="s">
        <v>74</v>
      </c>
      <c r="BI782">
        <v>4</v>
      </c>
      <c r="BJ782" t="s">
        <v>6313</v>
      </c>
      <c r="BK782" t="s">
        <v>583</v>
      </c>
      <c r="BL782" t="s">
        <v>6314</v>
      </c>
      <c r="BM782" t="s">
        <v>6315</v>
      </c>
      <c r="BN782" t="s">
        <v>74</v>
      </c>
      <c r="BO782" t="s">
        <v>74</v>
      </c>
      <c r="BP782" t="s">
        <v>74</v>
      </c>
      <c r="BQ782" t="s">
        <v>74</v>
      </c>
      <c r="BR782" t="s">
        <v>95</v>
      </c>
      <c r="BS782" t="s">
        <v>6397</v>
      </c>
      <c r="BT782" t="str">
        <f>HYPERLINK("https%3A%2F%2Fwww.webofscience.com%2Fwos%2Fwoscc%2Ffull-record%2FWOS:A1989BQ07V00020","View Full Record in Web of Science")</f>
        <v>View Full Record in Web of Science</v>
      </c>
    </row>
    <row r="783" spans="1:72" x14ac:dyDescent="0.15">
      <c r="A783" t="s">
        <v>569</v>
      </c>
      <c r="B783" t="s">
        <v>6398</v>
      </c>
      <c r="C783" t="s">
        <v>74</v>
      </c>
      <c r="D783" t="s">
        <v>6306</v>
      </c>
      <c r="E783" t="s">
        <v>74</v>
      </c>
      <c r="F783" t="s">
        <v>6398</v>
      </c>
      <c r="G783" t="s">
        <v>74</v>
      </c>
      <c r="H783" t="s">
        <v>74</v>
      </c>
      <c r="I783" t="s">
        <v>6399</v>
      </c>
      <c r="J783" t="s">
        <v>6308</v>
      </c>
      <c r="K783" t="s">
        <v>1081</v>
      </c>
      <c r="L783" t="s">
        <v>74</v>
      </c>
      <c r="M783" t="s">
        <v>77</v>
      </c>
      <c r="N783" t="s">
        <v>575</v>
      </c>
      <c r="O783" t="s">
        <v>6309</v>
      </c>
      <c r="P783" t="s">
        <v>6310</v>
      </c>
      <c r="Q783" t="s">
        <v>1084</v>
      </c>
      <c r="R783" t="s">
        <v>74</v>
      </c>
      <c r="S783" t="s">
        <v>74</v>
      </c>
      <c r="T783" t="s">
        <v>74</v>
      </c>
      <c r="U783" t="s">
        <v>74</v>
      </c>
      <c r="V783" t="s">
        <v>74</v>
      </c>
      <c r="W783" t="s">
        <v>74</v>
      </c>
      <c r="X783" t="s">
        <v>74</v>
      </c>
      <c r="Y783" t="s">
        <v>74</v>
      </c>
      <c r="Z783" t="s">
        <v>74</v>
      </c>
      <c r="AA783" t="s">
        <v>6400</v>
      </c>
      <c r="AB783" t="s">
        <v>6401</v>
      </c>
      <c r="AC783" t="s">
        <v>74</v>
      </c>
      <c r="AD783" t="s">
        <v>74</v>
      </c>
      <c r="AE783" t="s">
        <v>74</v>
      </c>
      <c r="AF783" t="s">
        <v>74</v>
      </c>
      <c r="AG783">
        <v>0</v>
      </c>
      <c r="AH783">
        <v>0</v>
      </c>
      <c r="AI783">
        <v>0</v>
      </c>
      <c r="AJ783">
        <v>0</v>
      </c>
      <c r="AK783">
        <v>1</v>
      </c>
      <c r="AL783" t="s">
        <v>1085</v>
      </c>
      <c r="AM783" t="s">
        <v>209</v>
      </c>
      <c r="AN783" t="s">
        <v>209</v>
      </c>
      <c r="AO783" t="s">
        <v>74</v>
      </c>
      <c r="AP783" t="s">
        <v>74</v>
      </c>
      <c r="AQ783" t="s">
        <v>6311</v>
      </c>
      <c r="AR783" t="s">
        <v>1087</v>
      </c>
      <c r="AS783" t="s">
        <v>74</v>
      </c>
      <c r="AT783" t="s">
        <v>74</v>
      </c>
      <c r="AU783">
        <v>1989</v>
      </c>
      <c r="AV783">
        <v>9</v>
      </c>
      <c r="AW783" t="s">
        <v>74</v>
      </c>
      <c r="AX783" t="s">
        <v>74</v>
      </c>
      <c r="AY783" t="s">
        <v>74</v>
      </c>
      <c r="AZ783" t="s">
        <v>74</v>
      </c>
      <c r="BA783" t="s">
        <v>74</v>
      </c>
      <c r="BB783">
        <v>153</v>
      </c>
      <c r="BC783">
        <v>159</v>
      </c>
      <c r="BD783" t="s">
        <v>74</v>
      </c>
      <c r="BE783" t="s">
        <v>6402</v>
      </c>
      <c r="BF783" t="str">
        <f>HYPERLINK("http://dx.doi.org/10.1016/0273-1177(89)90157-9","http://dx.doi.org/10.1016/0273-1177(89)90157-9")</f>
        <v>http://dx.doi.org/10.1016/0273-1177(89)90157-9</v>
      </c>
      <c r="BG783" t="s">
        <v>74</v>
      </c>
      <c r="BH783" t="s">
        <v>74</v>
      </c>
      <c r="BI783">
        <v>7</v>
      </c>
      <c r="BJ783" t="s">
        <v>6313</v>
      </c>
      <c r="BK783" t="s">
        <v>583</v>
      </c>
      <c r="BL783" t="s">
        <v>6314</v>
      </c>
      <c r="BM783" t="s">
        <v>6315</v>
      </c>
      <c r="BN783" t="s">
        <v>74</v>
      </c>
      <c r="BO783" t="s">
        <v>74</v>
      </c>
      <c r="BP783" t="s">
        <v>74</v>
      </c>
      <c r="BQ783" t="s">
        <v>74</v>
      </c>
      <c r="BR783" t="s">
        <v>95</v>
      </c>
      <c r="BS783" t="s">
        <v>6403</v>
      </c>
      <c r="BT783" t="str">
        <f>HYPERLINK("https%3A%2F%2Fwww.webofscience.com%2Fwos%2Fwoscc%2Ffull-record%2FWOS:A1989BQ07V00021","View Full Record in Web of Science")</f>
        <v>View Full Record in Web of Science</v>
      </c>
    </row>
    <row r="784" spans="1:72" x14ac:dyDescent="0.15">
      <c r="A784" t="s">
        <v>569</v>
      </c>
      <c r="B784" t="s">
        <v>6404</v>
      </c>
      <c r="C784" t="s">
        <v>74</v>
      </c>
      <c r="D784" t="s">
        <v>6306</v>
      </c>
      <c r="E784" t="s">
        <v>74</v>
      </c>
      <c r="F784" t="s">
        <v>6404</v>
      </c>
      <c r="G784" t="s">
        <v>74</v>
      </c>
      <c r="H784" t="s">
        <v>74</v>
      </c>
      <c r="I784" t="s">
        <v>6405</v>
      </c>
      <c r="J784" t="s">
        <v>6308</v>
      </c>
      <c r="K784" t="s">
        <v>1081</v>
      </c>
      <c r="L784" t="s">
        <v>74</v>
      </c>
      <c r="M784" t="s">
        <v>77</v>
      </c>
      <c r="N784" t="s">
        <v>575</v>
      </c>
      <c r="O784" t="s">
        <v>6309</v>
      </c>
      <c r="P784" t="s">
        <v>6310</v>
      </c>
      <c r="Q784" t="s">
        <v>1084</v>
      </c>
      <c r="R784" t="s">
        <v>74</v>
      </c>
      <c r="S784" t="s">
        <v>74</v>
      </c>
      <c r="T784" t="s">
        <v>74</v>
      </c>
      <c r="U784" t="s">
        <v>74</v>
      </c>
      <c r="V784" t="s">
        <v>74</v>
      </c>
      <c r="W784" t="s">
        <v>74</v>
      </c>
      <c r="X784" t="s">
        <v>74</v>
      </c>
      <c r="Y784" t="s">
        <v>74</v>
      </c>
      <c r="Z784" t="s">
        <v>74</v>
      </c>
      <c r="AA784" t="s">
        <v>74</v>
      </c>
      <c r="AB784" t="s">
        <v>74</v>
      </c>
      <c r="AC784" t="s">
        <v>74</v>
      </c>
      <c r="AD784" t="s">
        <v>74</v>
      </c>
      <c r="AE784" t="s">
        <v>74</v>
      </c>
      <c r="AF784" t="s">
        <v>74</v>
      </c>
      <c r="AG784">
        <v>0</v>
      </c>
      <c r="AH784">
        <v>3</v>
      </c>
      <c r="AI784">
        <v>3</v>
      </c>
      <c r="AJ784">
        <v>0</v>
      </c>
      <c r="AK784">
        <v>1</v>
      </c>
      <c r="AL784" t="s">
        <v>1085</v>
      </c>
      <c r="AM784" t="s">
        <v>209</v>
      </c>
      <c r="AN784" t="s">
        <v>209</v>
      </c>
      <c r="AO784" t="s">
        <v>74</v>
      </c>
      <c r="AP784" t="s">
        <v>74</v>
      </c>
      <c r="AQ784" t="s">
        <v>6311</v>
      </c>
      <c r="AR784" t="s">
        <v>1087</v>
      </c>
      <c r="AS784" t="s">
        <v>74</v>
      </c>
      <c r="AT784" t="s">
        <v>74</v>
      </c>
      <c r="AU784">
        <v>1989</v>
      </c>
      <c r="AV784">
        <v>9</v>
      </c>
      <c r="AW784" t="s">
        <v>74</v>
      </c>
      <c r="AX784" t="s">
        <v>74</v>
      </c>
      <c r="AY784" t="s">
        <v>74</v>
      </c>
      <c r="AZ784" t="s">
        <v>74</v>
      </c>
      <c r="BA784" t="s">
        <v>74</v>
      </c>
      <c r="BB784">
        <v>161</v>
      </c>
      <c r="BC784">
        <v>165</v>
      </c>
      <c r="BD784" t="s">
        <v>74</v>
      </c>
      <c r="BE784" t="s">
        <v>6406</v>
      </c>
      <c r="BF784" t="str">
        <f>HYPERLINK("http://dx.doi.org/10.1016/0273-1177(89)90158-0","http://dx.doi.org/10.1016/0273-1177(89)90158-0")</f>
        <v>http://dx.doi.org/10.1016/0273-1177(89)90158-0</v>
      </c>
      <c r="BG784" t="s">
        <v>74</v>
      </c>
      <c r="BH784" t="s">
        <v>74</v>
      </c>
      <c r="BI784">
        <v>5</v>
      </c>
      <c r="BJ784" t="s">
        <v>6313</v>
      </c>
      <c r="BK784" t="s">
        <v>583</v>
      </c>
      <c r="BL784" t="s">
        <v>6314</v>
      </c>
      <c r="BM784" t="s">
        <v>6315</v>
      </c>
      <c r="BN784" t="s">
        <v>74</v>
      </c>
      <c r="BO784" t="s">
        <v>74</v>
      </c>
      <c r="BP784" t="s">
        <v>74</v>
      </c>
      <c r="BQ784" t="s">
        <v>74</v>
      </c>
      <c r="BR784" t="s">
        <v>95</v>
      </c>
      <c r="BS784" t="s">
        <v>6407</v>
      </c>
      <c r="BT784" t="str">
        <f>HYPERLINK("https%3A%2F%2Fwww.webofscience.com%2Fwos%2Fwoscc%2Ffull-record%2FWOS:A1989BQ07V00022","View Full Record in Web of Science")</f>
        <v>View Full Record in Web of Science</v>
      </c>
    </row>
    <row r="785" spans="1:72" x14ac:dyDescent="0.15">
      <c r="A785" t="s">
        <v>569</v>
      </c>
      <c r="B785" t="s">
        <v>6408</v>
      </c>
      <c r="C785" t="s">
        <v>74</v>
      </c>
      <c r="D785" t="s">
        <v>6306</v>
      </c>
      <c r="E785" t="s">
        <v>74</v>
      </c>
      <c r="F785" t="s">
        <v>6408</v>
      </c>
      <c r="G785" t="s">
        <v>74</v>
      </c>
      <c r="H785" t="s">
        <v>74</v>
      </c>
      <c r="I785" t="s">
        <v>6409</v>
      </c>
      <c r="J785" t="s">
        <v>6308</v>
      </c>
      <c r="K785" t="s">
        <v>1081</v>
      </c>
      <c r="L785" t="s">
        <v>74</v>
      </c>
      <c r="M785" t="s">
        <v>77</v>
      </c>
      <c r="N785" t="s">
        <v>575</v>
      </c>
      <c r="O785" t="s">
        <v>6309</v>
      </c>
      <c r="P785" t="s">
        <v>6310</v>
      </c>
      <c r="Q785" t="s">
        <v>1084</v>
      </c>
      <c r="R785" t="s">
        <v>74</v>
      </c>
      <c r="S785" t="s">
        <v>74</v>
      </c>
      <c r="T785" t="s">
        <v>74</v>
      </c>
      <c r="U785" t="s">
        <v>74</v>
      </c>
      <c r="V785" t="s">
        <v>74</v>
      </c>
      <c r="W785" t="s">
        <v>74</v>
      </c>
      <c r="X785" t="s">
        <v>74</v>
      </c>
      <c r="Y785" t="s">
        <v>74</v>
      </c>
      <c r="Z785" t="s">
        <v>74</v>
      </c>
      <c r="AA785" t="s">
        <v>6410</v>
      </c>
      <c r="AB785" t="s">
        <v>6411</v>
      </c>
      <c r="AC785" t="s">
        <v>74</v>
      </c>
      <c r="AD785" t="s">
        <v>74</v>
      </c>
      <c r="AE785" t="s">
        <v>74</v>
      </c>
      <c r="AF785" t="s">
        <v>74</v>
      </c>
      <c r="AG785">
        <v>0</v>
      </c>
      <c r="AH785">
        <v>2</v>
      </c>
      <c r="AI785">
        <v>2</v>
      </c>
      <c r="AJ785">
        <v>0</v>
      </c>
      <c r="AK785">
        <v>1</v>
      </c>
      <c r="AL785" t="s">
        <v>1085</v>
      </c>
      <c r="AM785" t="s">
        <v>209</v>
      </c>
      <c r="AN785" t="s">
        <v>209</v>
      </c>
      <c r="AO785" t="s">
        <v>74</v>
      </c>
      <c r="AP785" t="s">
        <v>74</v>
      </c>
      <c r="AQ785" t="s">
        <v>6311</v>
      </c>
      <c r="AR785" t="s">
        <v>1087</v>
      </c>
      <c r="AS785" t="s">
        <v>74</v>
      </c>
      <c r="AT785" t="s">
        <v>74</v>
      </c>
      <c r="AU785">
        <v>1989</v>
      </c>
      <c r="AV785">
        <v>9</v>
      </c>
      <c r="AW785" t="s">
        <v>74</v>
      </c>
      <c r="AX785" t="s">
        <v>74</v>
      </c>
      <c r="AY785" t="s">
        <v>74</v>
      </c>
      <c r="AZ785" t="s">
        <v>74</v>
      </c>
      <c r="BA785" t="s">
        <v>74</v>
      </c>
      <c r="BB785">
        <v>167</v>
      </c>
      <c r="BC785">
        <v>173</v>
      </c>
      <c r="BD785" t="s">
        <v>74</v>
      </c>
      <c r="BE785" t="s">
        <v>6412</v>
      </c>
      <c r="BF785" t="str">
        <f>HYPERLINK("http://dx.doi.org/10.1016/0273-1177(89)90159-2","http://dx.doi.org/10.1016/0273-1177(89)90159-2")</f>
        <v>http://dx.doi.org/10.1016/0273-1177(89)90159-2</v>
      </c>
      <c r="BG785" t="s">
        <v>74</v>
      </c>
      <c r="BH785" t="s">
        <v>74</v>
      </c>
      <c r="BI785">
        <v>7</v>
      </c>
      <c r="BJ785" t="s">
        <v>6313</v>
      </c>
      <c r="BK785" t="s">
        <v>583</v>
      </c>
      <c r="BL785" t="s">
        <v>6314</v>
      </c>
      <c r="BM785" t="s">
        <v>6315</v>
      </c>
      <c r="BN785" t="s">
        <v>74</v>
      </c>
      <c r="BO785" t="s">
        <v>74</v>
      </c>
      <c r="BP785" t="s">
        <v>74</v>
      </c>
      <c r="BQ785" t="s">
        <v>74</v>
      </c>
      <c r="BR785" t="s">
        <v>95</v>
      </c>
      <c r="BS785" t="s">
        <v>6413</v>
      </c>
      <c r="BT785" t="str">
        <f>HYPERLINK("https%3A%2F%2Fwww.webofscience.com%2Fwos%2Fwoscc%2Ffull-record%2FWOS:A1989BQ07V00023","View Full Record in Web of Science")</f>
        <v>View Full Record in Web of Science</v>
      </c>
    </row>
    <row r="786" spans="1:72" x14ac:dyDescent="0.15">
      <c r="A786" t="s">
        <v>569</v>
      </c>
      <c r="B786" t="s">
        <v>6414</v>
      </c>
      <c r="C786" t="s">
        <v>74</v>
      </c>
      <c r="D786" t="s">
        <v>6306</v>
      </c>
      <c r="E786" t="s">
        <v>74</v>
      </c>
      <c r="F786" t="s">
        <v>6414</v>
      </c>
      <c r="G786" t="s">
        <v>74</v>
      </c>
      <c r="H786" t="s">
        <v>74</v>
      </c>
      <c r="I786" t="s">
        <v>6415</v>
      </c>
      <c r="J786" t="s">
        <v>6308</v>
      </c>
      <c r="K786" t="s">
        <v>1081</v>
      </c>
      <c r="L786" t="s">
        <v>74</v>
      </c>
      <c r="M786" t="s">
        <v>77</v>
      </c>
      <c r="N786" t="s">
        <v>575</v>
      </c>
      <c r="O786" t="s">
        <v>6309</v>
      </c>
      <c r="P786" t="s">
        <v>6310</v>
      </c>
      <c r="Q786" t="s">
        <v>1084</v>
      </c>
      <c r="R786" t="s">
        <v>74</v>
      </c>
      <c r="S786" t="s">
        <v>74</v>
      </c>
      <c r="T786" t="s">
        <v>74</v>
      </c>
      <c r="U786" t="s">
        <v>74</v>
      </c>
      <c r="V786" t="s">
        <v>74</v>
      </c>
      <c r="W786" t="s">
        <v>74</v>
      </c>
      <c r="X786" t="s">
        <v>74</v>
      </c>
      <c r="Y786" t="s">
        <v>74</v>
      </c>
      <c r="Z786" t="s">
        <v>74</v>
      </c>
      <c r="AA786" t="s">
        <v>74</v>
      </c>
      <c r="AB786" t="s">
        <v>74</v>
      </c>
      <c r="AC786" t="s">
        <v>74</v>
      </c>
      <c r="AD786" t="s">
        <v>74</v>
      </c>
      <c r="AE786" t="s">
        <v>74</v>
      </c>
      <c r="AF786" t="s">
        <v>74</v>
      </c>
      <c r="AG786">
        <v>0</v>
      </c>
      <c r="AH786">
        <v>5</v>
      </c>
      <c r="AI786">
        <v>5</v>
      </c>
      <c r="AJ786">
        <v>0</v>
      </c>
      <c r="AK786">
        <v>0</v>
      </c>
      <c r="AL786" t="s">
        <v>1085</v>
      </c>
      <c r="AM786" t="s">
        <v>209</v>
      </c>
      <c r="AN786" t="s">
        <v>209</v>
      </c>
      <c r="AO786" t="s">
        <v>74</v>
      </c>
      <c r="AP786" t="s">
        <v>74</v>
      </c>
      <c r="AQ786" t="s">
        <v>6311</v>
      </c>
      <c r="AR786" t="s">
        <v>1087</v>
      </c>
      <c r="AS786" t="s">
        <v>74</v>
      </c>
      <c r="AT786" t="s">
        <v>74</v>
      </c>
      <c r="AU786">
        <v>1989</v>
      </c>
      <c r="AV786">
        <v>9</v>
      </c>
      <c r="AW786" t="s">
        <v>74</v>
      </c>
      <c r="AX786" t="s">
        <v>74</v>
      </c>
      <c r="AY786" t="s">
        <v>74</v>
      </c>
      <c r="AZ786" t="s">
        <v>74</v>
      </c>
      <c r="BA786" t="s">
        <v>74</v>
      </c>
      <c r="BB786">
        <v>175</v>
      </c>
      <c r="BC786">
        <v>179</v>
      </c>
      <c r="BD786" t="s">
        <v>74</v>
      </c>
      <c r="BE786" t="s">
        <v>6416</v>
      </c>
      <c r="BF786" t="str">
        <f>HYPERLINK("http://dx.doi.org/10.1016/0273-1177(89)90160-9","http://dx.doi.org/10.1016/0273-1177(89)90160-9")</f>
        <v>http://dx.doi.org/10.1016/0273-1177(89)90160-9</v>
      </c>
      <c r="BG786" t="s">
        <v>74</v>
      </c>
      <c r="BH786" t="s">
        <v>74</v>
      </c>
      <c r="BI786">
        <v>5</v>
      </c>
      <c r="BJ786" t="s">
        <v>6313</v>
      </c>
      <c r="BK786" t="s">
        <v>583</v>
      </c>
      <c r="BL786" t="s">
        <v>6314</v>
      </c>
      <c r="BM786" t="s">
        <v>6315</v>
      </c>
      <c r="BN786" t="s">
        <v>74</v>
      </c>
      <c r="BO786" t="s">
        <v>74</v>
      </c>
      <c r="BP786" t="s">
        <v>74</v>
      </c>
      <c r="BQ786" t="s">
        <v>74</v>
      </c>
      <c r="BR786" t="s">
        <v>95</v>
      </c>
      <c r="BS786" t="s">
        <v>6417</v>
      </c>
      <c r="BT786" t="str">
        <f>HYPERLINK("https%3A%2F%2Fwww.webofscience.com%2Fwos%2Fwoscc%2Ffull-record%2FWOS:A1989BQ07V00024","View Full Record in Web of Science")</f>
        <v>View Full Record in Web of Science</v>
      </c>
    </row>
    <row r="787" spans="1:72" x14ac:dyDescent="0.15">
      <c r="A787" t="s">
        <v>569</v>
      </c>
      <c r="B787" t="s">
        <v>6418</v>
      </c>
      <c r="C787" t="s">
        <v>74</v>
      </c>
      <c r="D787" t="s">
        <v>6306</v>
      </c>
      <c r="E787" t="s">
        <v>74</v>
      </c>
      <c r="F787" t="s">
        <v>6418</v>
      </c>
      <c r="G787" t="s">
        <v>74</v>
      </c>
      <c r="H787" t="s">
        <v>74</v>
      </c>
      <c r="I787" t="s">
        <v>6419</v>
      </c>
      <c r="J787" t="s">
        <v>6308</v>
      </c>
      <c r="K787" t="s">
        <v>1081</v>
      </c>
      <c r="L787" t="s">
        <v>74</v>
      </c>
      <c r="M787" t="s">
        <v>77</v>
      </c>
      <c r="N787" t="s">
        <v>575</v>
      </c>
      <c r="O787" t="s">
        <v>6309</v>
      </c>
      <c r="P787" t="s">
        <v>6310</v>
      </c>
      <c r="Q787" t="s">
        <v>1084</v>
      </c>
      <c r="R787" t="s">
        <v>74</v>
      </c>
      <c r="S787" t="s">
        <v>74</v>
      </c>
      <c r="T787" t="s">
        <v>74</v>
      </c>
      <c r="U787" t="s">
        <v>74</v>
      </c>
      <c r="V787" t="s">
        <v>74</v>
      </c>
      <c r="W787" t="s">
        <v>74</v>
      </c>
      <c r="X787" t="s">
        <v>74</v>
      </c>
      <c r="Y787" t="s">
        <v>74</v>
      </c>
      <c r="Z787" t="s">
        <v>74</v>
      </c>
      <c r="AA787" t="s">
        <v>74</v>
      </c>
      <c r="AB787" t="s">
        <v>74</v>
      </c>
      <c r="AC787" t="s">
        <v>74</v>
      </c>
      <c r="AD787" t="s">
        <v>74</v>
      </c>
      <c r="AE787" t="s">
        <v>74</v>
      </c>
      <c r="AF787" t="s">
        <v>74</v>
      </c>
      <c r="AG787">
        <v>0</v>
      </c>
      <c r="AH787">
        <v>0</v>
      </c>
      <c r="AI787">
        <v>0</v>
      </c>
      <c r="AJ787">
        <v>0</v>
      </c>
      <c r="AK787">
        <v>0</v>
      </c>
      <c r="AL787" t="s">
        <v>1085</v>
      </c>
      <c r="AM787" t="s">
        <v>209</v>
      </c>
      <c r="AN787" t="s">
        <v>209</v>
      </c>
      <c r="AO787" t="s">
        <v>74</v>
      </c>
      <c r="AP787" t="s">
        <v>74</v>
      </c>
      <c r="AQ787" t="s">
        <v>6311</v>
      </c>
      <c r="AR787" t="s">
        <v>1087</v>
      </c>
      <c r="AS787" t="s">
        <v>74</v>
      </c>
      <c r="AT787" t="s">
        <v>74</v>
      </c>
      <c r="AU787">
        <v>1989</v>
      </c>
      <c r="AV787">
        <v>9</v>
      </c>
      <c r="AW787" t="s">
        <v>74</v>
      </c>
      <c r="AX787" t="s">
        <v>74</v>
      </c>
      <c r="AY787" t="s">
        <v>74</v>
      </c>
      <c r="AZ787" t="s">
        <v>74</v>
      </c>
      <c r="BA787" t="s">
        <v>74</v>
      </c>
      <c r="BB787">
        <v>181</v>
      </c>
      <c r="BC787">
        <v>184</v>
      </c>
      <c r="BD787" t="s">
        <v>74</v>
      </c>
      <c r="BE787" t="s">
        <v>6420</v>
      </c>
      <c r="BF787" t="str">
        <f>HYPERLINK("http://dx.doi.org/10.1016/0273-1177(89)90161-0","http://dx.doi.org/10.1016/0273-1177(89)90161-0")</f>
        <v>http://dx.doi.org/10.1016/0273-1177(89)90161-0</v>
      </c>
      <c r="BG787" t="s">
        <v>74</v>
      </c>
      <c r="BH787" t="s">
        <v>74</v>
      </c>
      <c r="BI787">
        <v>4</v>
      </c>
      <c r="BJ787" t="s">
        <v>6313</v>
      </c>
      <c r="BK787" t="s">
        <v>583</v>
      </c>
      <c r="BL787" t="s">
        <v>6314</v>
      </c>
      <c r="BM787" t="s">
        <v>6315</v>
      </c>
      <c r="BN787" t="s">
        <v>74</v>
      </c>
      <c r="BO787" t="s">
        <v>74</v>
      </c>
      <c r="BP787" t="s">
        <v>74</v>
      </c>
      <c r="BQ787" t="s">
        <v>74</v>
      </c>
      <c r="BR787" t="s">
        <v>95</v>
      </c>
      <c r="BS787" t="s">
        <v>6421</v>
      </c>
      <c r="BT787" t="str">
        <f>HYPERLINK("https%3A%2F%2Fwww.webofscience.com%2Fwos%2Fwoscc%2Ffull-record%2FWOS:A1989BQ07V00025","View Full Record in Web of Science")</f>
        <v>View Full Record in Web of Science</v>
      </c>
    </row>
    <row r="788" spans="1:72" x14ac:dyDescent="0.15">
      <c r="A788" t="s">
        <v>569</v>
      </c>
      <c r="B788" t="s">
        <v>6422</v>
      </c>
      <c r="C788" t="s">
        <v>74</v>
      </c>
      <c r="D788" t="s">
        <v>6306</v>
      </c>
      <c r="E788" t="s">
        <v>74</v>
      </c>
      <c r="F788" t="s">
        <v>6422</v>
      </c>
      <c r="G788" t="s">
        <v>74</v>
      </c>
      <c r="H788" t="s">
        <v>74</v>
      </c>
      <c r="I788" t="s">
        <v>6423</v>
      </c>
      <c r="J788" t="s">
        <v>6308</v>
      </c>
      <c r="K788" t="s">
        <v>1081</v>
      </c>
      <c r="L788" t="s">
        <v>74</v>
      </c>
      <c r="M788" t="s">
        <v>77</v>
      </c>
      <c r="N788" t="s">
        <v>575</v>
      </c>
      <c r="O788" t="s">
        <v>6309</v>
      </c>
      <c r="P788" t="s">
        <v>6310</v>
      </c>
      <c r="Q788" t="s">
        <v>1084</v>
      </c>
      <c r="R788" t="s">
        <v>74</v>
      </c>
      <c r="S788" t="s">
        <v>74</v>
      </c>
      <c r="T788" t="s">
        <v>74</v>
      </c>
      <c r="U788" t="s">
        <v>74</v>
      </c>
      <c r="V788" t="s">
        <v>74</v>
      </c>
      <c r="W788" t="s">
        <v>74</v>
      </c>
      <c r="X788" t="s">
        <v>74</v>
      </c>
      <c r="Y788" t="s">
        <v>74</v>
      </c>
      <c r="Z788" t="s">
        <v>74</v>
      </c>
      <c r="AA788" t="s">
        <v>74</v>
      </c>
      <c r="AB788" t="s">
        <v>74</v>
      </c>
      <c r="AC788" t="s">
        <v>74</v>
      </c>
      <c r="AD788" t="s">
        <v>74</v>
      </c>
      <c r="AE788" t="s">
        <v>74</v>
      </c>
      <c r="AF788" t="s">
        <v>74</v>
      </c>
      <c r="AG788">
        <v>0</v>
      </c>
      <c r="AH788">
        <v>2</v>
      </c>
      <c r="AI788">
        <v>2</v>
      </c>
      <c r="AJ788">
        <v>0</v>
      </c>
      <c r="AK788">
        <v>1</v>
      </c>
      <c r="AL788" t="s">
        <v>1085</v>
      </c>
      <c r="AM788" t="s">
        <v>209</v>
      </c>
      <c r="AN788" t="s">
        <v>209</v>
      </c>
      <c r="AO788" t="s">
        <v>74</v>
      </c>
      <c r="AP788" t="s">
        <v>74</v>
      </c>
      <c r="AQ788" t="s">
        <v>6311</v>
      </c>
      <c r="AR788" t="s">
        <v>1087</v>
      </c>
      <c r="AS788" t="s">
        <v>74</v>
      </c>
      <c r="AT788" t="s">
        <v>74</v>
      </c>
      <c r="AU788">
        <v>1989</v>
      </c>
      <c r="AV788">
        <v>9</v>
      </c>
      <c r="AW788" t="s">
        <v>74</v>
      </c>
      <c r="AX788" t="s">
        <v>74</v>
      </c>
      <c r="AY788" t="s">
        <v>74</v>
      </c>
      <c r="AZ788" t="s">
        <v>74</v>
      </c>
      <c r="BA788" t="s">
        <v>74</v>
      </c>
      <c r="BB788">
        <v>185</v>
      </c>
      <c r="BC788">
        <v>194</v>
      </c>
      <c r="BD788" t="s">
        <v>74</v>
      </c>
      <c r="BE788" t="s">
        <v>6424</v>
      </c>
      <c r="BF788" t="str">
        <f>HYPERLINK("http://dx.doi.org/10.1016/0273-1177(89)90162-2","http://dx.doi.org/10.1016/0273-1177(89)90162-2")</f>
        <v>http://dx.doi.org/10.1016/0273-1177(89)90162-2</v>
      </c>
      <c r="BG788" t="s">
        <v>74</v>
      </c>
      <c r="BH788" t="s">
        <v>74</v>
      </c>
      <c r="BI788">
        <v>10</v>
      </c>
      <c r="BJ788" t="s">
        <v>6313</v>
      </c>
      <c r="BK788" t="s">
        <v>583</v>
      </c>
      <c r="BL788" t="s">
        <v>6314</v>
      </c>
      <c r="BM788" t="s">
        <v>6315</v>
      </c>
      <c r="BN788" t="s">
        <v>74</v>
      </c>
      <c r="BO788" t="s">
        <v>74</v>
      </c>
      <c r="BP788" t="s">
        <v>74</v>
      </c>
      <c r="BQ788" t="s">
        <v>74</v>
      </c>
      <c r="BR788" t="s">
        <v>95</v>
      </c>
      <c r="BS788" t="s">
        <v>6425</v>
      </c>
      <c r="BT788" t="str">
        <f>HYPERLINK("https%3A%2F%2Fwww.webofscience.com%2Fwos%2Fwoscc%2Ffull-record%2FWOS:A1989BQ07V00026","View Full Record in Web of Science")</f>
        <v>View Full Record in Web of Science</v>
      </c>
    </row>
    <row r="789" spans="1:72" x14ac:dyDescent="0.15">
      <c r="A789" t="s">
        <v>569</v>
      </c>
      <c r="B789" t="s">
        <v>6426</v>
      </c>
      <c r="C789" t="s">
        <v>74</v>
      </c>
      <c r="D789" t="s">
        <v>6306</v>
      </c>
      <c r="E789" t="s">
        <v>74</v>
      </c>
      <c r="F789" t="s">
        <v>6426</v>
      </c>
      <c r="G789" t="s">
        <v>74</v>
      </c>
      <c r="H789" t="s">
        <v>74</v>
      </c>
      <c r="I789" t="s">
        <v>6427</v>
      </c>
      <c r="J789" t="s">
        <v>6308</v>
      </c>
      <c r="K789" t="s">
        <v>1081</v>
      </c>
      <c r="L789" t="s">
        <v>74</v>
      </c>
      <c r="M789" t="s">
        <v>77</v>
      </c>
      <c r="N789" t="s">
        <v>575</v>
      </c>
      <c r="O789" t="s">
        <v>6309</v>
      </c>
      <c r="P789" t="s">
        <v>6310</v>
      </c>
      <c r="Q789" t="s">
        <v>1084</v>
      </c>
      <c r="R789" t="s">
        <v>74</v>
      </c>
      <c r="S789" t="s">
        <v>74</v>
      </c>
      <c r="T789" t="s">
        <v>74</v>
      </c>
      <c r="U789" t="s">
        <v>74</v>
      </c>
      <c r="V789" t="s">
        <v>74</v>
      </c>
      <c r="W789" t="s">
        <v>74</v>
      </c>
      <c r="X789" t="s">
        <v>74</v>
      </c>
      <c r="Y789" t="s">
        <v>74</v>
      </c>
      <c r="Z789" t="s">
        <v>74</v>
      </c>
      <c r="AA789" t="s">
        <v>74</v>
      </c>
      <c r="AB789" t="s">
        <v>74</v>
      </c>
      <c r="AC789" t="s">
        <v>74</v>
      </c>
      <c r="AD789" t="s">
        <v>74</v>
      </c>
      <c r="AE789" t="s">
        <v>74</v>
      </c>
      <c r="AF789" t="s">
        <v>74</v>
      </c>
      <c r="AG789">
        <v>0</v>
      </c>
      <c r="AH789">
        <v>0</v>
      </c>
      <c r="AI789">
        <v>0</v>
      </c>
      <c r="AJ789">
        <v>0</v>
      </c>
      <c r="AK789">
        <v>0</v>
      </c>
      <c r="AL789" t="s">
        <v>1085</v>
      </c>
      <c r="AM789" t="s">
        <v>209</v>
      </c>
      <c r="AN789" t="s">
        <v>209</v>
      </c>
      <c r="AO789" t="s">
        <v>74</v>
      </c>
      <c r="AP789" t="s">
        <v>74</v>
      </c>
      <c r="AQ789" t="s">
        <v>6311</v>
      </c>
      <c r="AR789" t="s">
        <v>1087</v>
      </c>
      <c r="AS789" t="s">
        <v>74</v>
      </c>
      <c r="AT789" t="s">
        <v>74</v>
      </c>
      <c r="AU789">
        <v>1989</v>
      </c>
      <c r="AV789">
        <v>9</v>
      </c>
      <c r="AW789" t="s">
        <v>74</v>
      </c>
      <c r="AX789" t="s">
        <v>74</v>
      </c>
      <c r="AY789" t="s">
        <v>74</v>
      </c>
      <c r="AZ789" t="s">
        <v>74</v>
      </c>
      <c r="BA789" t="s">
        <v>74</v>
      </c>
      <c r="BB789">
        <v>195</v>
      </c>
      <c r="BC789">
        <v>200</v>
      </c>
      <c r="BD789" t="s">
        <v>74</v>
      </c>
      <c r="BE789" t="s">
        <v>6428</v>
      </c>
      <c r="BF789" t="str">
        <f>HYPERLINK("http://dx.doi.org/10.1016/0273-1177(89)90163-4","http://dx.doi.org/10.1016/0273-1177(89)90163-4")</f>
        <v>http://dx.doi.org/10.1016/0273-1177(89)90163-4</v>
      </c>
      <c r="BG789" t="s">
        <v>74</v>
      </c>
      <c r="BH789" t="s">
        <v>74</v>
      </c>
      <c r="BI789">
        <v>6</v>
      </c>
      <c r="BJ789" t="s">
        <v>6313</v>
      </c>
      <c r="BK789" t="s">
        <v>583</v>
      </c>
      <c r="BL789" t="s">
        <v>6314</v>
      </c>
      <c r="BM789" t="s">
        <v>6315</v>
      </c>
      <c r="BN789" t="s">
        <v>74</v>
      </c>
      <c r="BO789" t="s">
        <v>74</v>
      </c>
      <c r="BP789" t="s">
        <v>74</v>
      </c>
      <c r="BQ789" t="s">
        <v>74</v>
      </c>
      <c r="BR789" t="s">
        <v>95</v>
      </c>
      <c r="BS789" t="s">
        <v>6429</v>
      </c>
      <c r="BT789" t="str">
        <f>HYPERLINK("https%3A%2F%2Fwww.webofscience.com%2Fwos%2Fwoscc%2Ffull-record%2FWOS:A1989BQ07V00027","View Full Record in Web of Science")</f>
        <v>View Full Record in Web of Science</v>
      </c>
    </row>
    <row r="790" spans="1:72" x14ac:dyDescent="0.15">
      <c r="A790" t="s">
        <v>569</v>
      </c>
      <c r="B790" t="s">
        <v>6430</v>
      </c>
      <c r="C790" t="s">
        <v>74</v>
      </c>
      <c r="D790" t="s">
        <v>6306</v>
      </c>
      <c r="E790" t="s">
        <v>74</v>
      </c>
      <c r="F790" t="s">
        <v>6430</v>
      </c>
      <c r="G790" t="s">
        <v>74</v>
      </c>
      <c r="H790" t="s">
        <v>74</v>
      </c>
      <c r="I790" t="s">
        <v>6431</v>
      </c>
      <c r="J790" t="s">
        <v>6308</v>
      </c>
      <c r="K790" t="s">
        <v>1081</v>
      </c>
      <c r="L790" t="s">
        <v>74</v>
      </c>
      <c r="M790" t="s">
        <v>77</v>
      </c>
      <c r="N790" t="s">
        <v>575</v>
      </c>
      <c r="O790" t="s">
        <v>6309</v>
      </c>
      <c r="P790" t="s">
        <v>6310</v>
      </c>
      <c r="Q790" t="s">
        <v>1084</v>
      </c>
      <c r="R790" t="s">
        <v>74</v>
      </c>
      <c r="S790" t="s">
        <v>74</v>
      </c>
      <c r="T790" t="s">
        <v>74</v>
      </c>
      <c r="U790" t="s">
        <v>74</v>
      </c>
      <c r="V790" t="s">
        <v>74</v>
      </c>
      <c r="W790" t="s">
        <v>74</v>
      </c>
      <c r="X790" t="s">
        <v>74</v>
      </c>
      <c r="Y790" t="s">
        <v>74</v>
      </c>
      <c r="Z790" t="s">
        <v>74</v>
      </c>
      <c r="AA790" t="s">
        <v>6432</v>
      </c>
      <c r="AB790" t="s">
        <v>6433</v>
      </c>
      <c r="AC790" t="s">
        <v>74</v>
      </c>
      <c r="AD790" t="s">
        <v>74</v>
      </c>
      <c r="AE790" t="s">
        <v>74</v>
      </c>
      <c r="AF790" t="s">
        <v>74</v>
      </c>
      <c r="AG790">
        <v>0</v>
      </c>
      <c r="AH790">
        <v>1</v>
      </c>
      <c r="AI790">
        <v>1</v>
      </c>
      <c r="AJ790">
        <v>0</v>
      </c>
      <c r="AK790">
        <v>0</v>
      </c>
      <c r="AL790" t="s">
        <v>1085</v>
      </c>
      <c r="AM790" t="s">
        <v>209</v>
      </c>
      <c r="AN790" t="s">
        <v>209</v>
      </c>
      <c r="AO790" t="s">
        <v>74</v>
      </c>
      <c r="AP790" t="s">
        <v>74</v>
      </c>
      <c r="AQ790" t="s">
        <v>6311</v>
      </c>
      <c r="AR790" t="s">
        <v>1087</v>
      </c>
      <c r="AS790" t="s">
        <v>74</v>
      </c>
      <c r="AT790" t="s">
        <v>74</v>
      </c>
      <c r="AU790">
        <v>1989</v>
      </c>
      <c r="AV790">
        <v>9</v>
      </c>
      <c r="AW790" t="s">
        <v>74</v>
      </c>
      <c r="AX790" t="s">
        <v>74</v>
      </c>
      <c r="AY790" t="s">
        <v>74</v>
      </c>
      <c r="AZ790" t="s">
        <v>74</v>
      </c>
      <c r="BA790" t="s">
        <v>74</v>
      </c>
      <c r="BB790">
        <v>201</v>
      </c>
      <c r="BC790">
        <v>205</v>
      </c>
      <c r="BD790" t="s">
        <v>74</v>
      </c>
      <c r="BE790" t="s">
        <v>6434</v>
      </c>
      <c r="BF790" t="str">
        <f>HYPERLINK("http://dx.doi.org/10.1016/0273-1177(89)90164-6","http://dx.doi.org/10.1016/0273-1177(89)90164-6")</f>
        <v>http://dx.doi.org/10.1016/0273-1177(89)90164-6</v>
      </c>
      <c r="BG790" t="s">
        <v>74</v>
      </c>
      <c r="BH790" t="s">
        <v>74</v>
      </c>
      <c r="BI790">
        <v>5</v>
      </c>
      <c r="BJ790" t="s">
        <v>6313</v>
      </c>
      <c r="BK790" t="s">
        <v>583</v>
      </c>
      <c r="BL790" t="s">
        <v>6314</v>
      </c>
      <c r="BM790" t="s">
        <v>6315</v>
      </c>
      <c r="BN790" t="s">
        <v>74</v>
      </c>
      <c r="BO790" t="s">
        <v>74</v>
      </c>
      <c r="BP790" t="s">
        <v>74</v>
      </c>
      <c r="BQ790" t="s">
        <v>74</v>
      </c>
      <c r="BR790" t="s">
        <v>95</v>
      </c>
      <c r="BS790" t="s">
        <v>6435</v>
      </c>
      <c r="BT790" t="str">
        <f>HYPERLINK("https%3A%2F%2Fwww.webofscience.com%2Fwos%2Fwoscc%2Ffull-record%2FWOS:A1989BQ07V00028","View Full Record in Web of Science")</f>
        <v>View Full Record in Web of Science</v>
      </c>
    </row>
    <row r="791" spans="1:72" x14ac:dyDescent="0.15">
      <c r="A791" t="s">
        <v>569</v>
      </c>
      <c r="B791" t="s">
        <v>6436</v>
      </c>
      <c r="C791" t="s">
        <v>74</v>
      </c>
      <c r="D791" t="s">
        <v>6306</v>
      </c>
      <c r="E791" t="s">
        <v>74</v>
      </c>
      <c r="F791" t="s">
        <v>6436</v>
      </c>
      <c r="G791" t="s">
        <v>74</v>
      </c>
      <c r="H791" t="s">
        <v>74</v>
      </c>
      <c r="I791" t="s">
        <v>6437</v>
      </c>
      <c r="J791" t="s">
        <v>6308</v>
      </c>
      <c r="K791" t="s">
        <v>1081</v>
      </c>
      <c r="L791" t="s">
        <v>74</v>
      </c>
      <c r="M791" t="s">
        <v>77</v>
      </c>
      <c r="N791" t="s">
        <v>575</v>
      </c>
      <c r="O791" t="s">
        <v>6309</v>
      </c>
      <c r="P791" t="s">
        <v>6310</v>
      </c>
      <c r="Q791" t="s">
        <v>1084</v>
      </c>
      <c r="R791" t="s">
        <v>74</v>
      </c>
      <c r="S791" t="s">
        <v>74</v>
      </c>
      <c r="T791" t="s">
        <v>74</v>
      </c>
      <c r="U791" t="s">
        <v>74</v>
      </c>
      <c r="V791" t="s">
        <v>74</v>
      </c>
      <c r="W791" t="s">
        <v>74</v>
      </c>
      <c r="X791" t="s">
        <v>74</v>
      </c>
      <c r="Y791" t="s">
        <v>74</v>
      </c>
      <c r="Z791" t="s">
        <v>74</v>
      </c>
      <c r="AA791" t="s">
        <v>6438</v>
      </c>
      <c r="AB791" t="s">
        <v>6439</v>
      </c>
      <c r="AC791" t="s">
        <v>74</v>
      </c>
      <c r="AD791" t="s">
        <v>74</v>
      </c>
      <c r="AE791" t="s">
        <v>74</v>
      </c>
      <c r="AF791" t="s">
        <v>74</v>
      </c>
      <c r="AG791">
        <v>0</v>
      </c>
      <c r="AH791">
        <v>3</v>
      </c>
      <c r="AI791">
        <v>3</v>
      </c>
      <c r="AJ791">
        <v>0</v>
      </c>
      <c r="AK791">
        <v>2</v>
      </c>
      <c r="AL791" t="s">
        <v>1085</v>
      </c>
      <c r="AM791" t="s">
        <v>209</v>
      </c>
      <c r="AN791" t="s">
        <v>209</v>
      </c>
      <c r="AO791" t="s">
        <v>74</v>
      </c>
      <c r="AP791" t="s">
        <v>74</v>
      </c>
      <c r="AQ791" t="s">
        <v>6311</v>
      </c>
      <c r="AR791" t="s">
        <v>1087</v>
      </c>
      <c r="AS791" t="s">
        <v>74</v>
      </c>
      <c r="AT791" t="s">
        <v>74</v>
      </c>
      <c r="AU791">
        <v>1989</v>
      </c>
      <c r="AV791">
        <v>9</v>
      </c>
      <c r="AW791" t="s">
        <v>74</v>
      </c>
      <c r="AX791" t="s">
        <v>74</v>
      </c>
      <c r="AY791" t="s">
        <v>74</v>
      </c>
      <c r="AZ791" t="s">
        <v>74</v>
      </c>
      <c r="BA791" t="s">
        <v>74</v>
      </c>
      <c r="BB791">
        <v>209</v>
      </c>
      <c r="BC791">
        <v>212</v>
      </c>
      <c r="BD791" t="s">
        <v>74</v>
      </c>
      <c r="BE791" t="s">
        <v>6440</v>
      </c>
      <c r="BF791" t="str">
        <f>HYPERLINK("http://dx.doi.org/10.1016/0273-1177(89)90165-8","http://dx.doi.org/10.1016/0273-1177(89)90165-8")</f>
        <v>http://dx.doi.org/10.1016/0273-1177(89)90165-8</v>
      </c>
      <c r="BG791" t="s">
        <v>74</v>
      </c>
      <c r="BH791" t="s">
        <v>74</v>
      </c>
      <c r="BI791">
        <v>4</v>
      </c>
      <c r="BJ791" t="s">
        <v>6313</v>
      </c>
      <c r="BK791" t="s">
        <v>583</v>
      </c>
      <c r="BL791" t="s">
        <v>6314</v>
      </c>
      <c r="BM791" t="s">
        <v>6315</v>
      </c>
      <c r="BN791" t="s">
        <v>74</v>
      </c>
      <c r="BO791" t="s">
        <v>74</v>
      </c>
      <c r="BP791" t="s">
        <v>74</v>
      </c>
      <c r="BQ791" t="s">
        <v>74</v>
      </c>
      <c r="BR791" t="s">
        <v>95</v>
      </c>
      <c r="BS791" t="s">
        <v>6441</v>
      </c>
      <c r="BT791" t="str">
        <f>HYPERLINK("https%3A%2F%2Fwww.webofscience.com%2Fwos%2Fwoscc%2Ffull-record%2FWOS:A1989BQ07V00029","View Full Record in Web of Science")</f>
        <v>View Full Record in Web of Science</v>
      </c>
    </row>
    <row r="792" spans="1:72" x14ac:dyDescent="0.15">
      <c r="A792" t="s">
        <v>569</v>
      </c>
      <c r="B792" t="s">
        <v>6442</v>
      </c>
      <c r="C792" t="s">
        <v>74</v>
      </c>
      <c r="D792" t="s">
        <v>6306</v>
      </c>
      <c r="E792" t="s">
        <v>74</v>
      </c>
      <c r="F792" t="s">
        <v>6442</v>
      </c>
      <c r="G792" t="s">
        <v>74</v>
      </c>
      <c r="H792" t="s">
        <v>74</v>
      </c>
      <c r="I792" t="s">
        <v>6443</v>
      </c>
      <c r="J792" t="s">
        <v>6308</v>
      </c>
      <c r="K792" t="s">
        <v>1081</v>
      </c>
      <c r="L792" t="s">
        <v>74</v>
      </c>
      <c r="M792" t="s">
        <v>77</v>
      </c>
      <c r="N792" t="s">
        <v>575</v>
      </c>
      <c r="O792" t="s">
        <v>6309</v>
      </c>
      <c r="P792" t="s">
        <v>6310</v>
      </c>
      <c r="Q792" t="s">
        <v>1084</v>
      </c>
      <c r="R792" t="s">
        <v>74</v>
      </c>
      <c r="S792" t="s">
        <v>74</v>
      </c>
      <c r="T792" t="s">
        <v>74</v>
      </c>
      <c r="U792" t="s">
        <v>74</v>
      </c>
      <c r="V792" t="s">
        <v>74</v>
      </c>
      <c r="W792" t="s">
        <v>74</v>
      </c>
      <c r="X792" t="s">
        <v>74</v>
      </c>
      <c r="Y792" t="s">
        <v>74</v>
      </c>
      <c r="Z792" t="s">
        <v>74</v>
      </c>
      <c r="AA792" t="s">
        <v>74</v>
      </c>
      <c r="AB792" t="s">
        <v>74</v>
      </c>
      <c r="AC792" t="s">
        <v>74</v>
      </c>
      <c r="AD792" t="s">
        <v>74</v>
      </c>
      <c r="AE792" t="s">
        <v>74</v>
      </c>
      <c r="AF792" t="s">
        <v>74</v>
      </c>
      <c r="AG792">
        <v>0</v>
      </c>
      <c r="AH792">
        <v>6</v>
      </c>
      <c r="AI792">
        <v>6</v>
      </c>
      <c r="AJ792">
        <v>0</v>
      </c>
      <c r="AK792">
        <v>0</v>
      </c>
      <c r="AL792" t="s">
        <v>1085</v>
      </c>
      <c r="AM792" t="s">
        <v>209</v>
      </c>
      <c r="AN792" t="s">
        <v>209</v>
      </c>
      <c r="AO792" t="s">
        <v>74</v>
      </c>
      <c r="AP792" t="s">
        <v>74</v>
      </c>
      <c r="AQ792" t="s">
        <v>6311</v>
      </c>
      <c r="AR792" t="s">
        <v>1087</v>
      </c>
      <c r="AS792" t="s">
        <v>74</v>
      </c>
      <c r="AT792" t="s">
        <v>74</v>
      </c>
      <c r="AU792">
        <v>1989</v>
      </c>
      <c r="AV792">
        <v>9</v>
      </c>
      <c r="AW792" t="s">
        <v>74</v>
      </c>
      <c r="AX792" t="s">
        <v>74</v>
      </c>
      <c r="AY792" t="s">
        <v>74</v>
      </c>
      <c r="AZ792" t="s">
        <v>74</v>
      </c>
      <c r="BA792" t="s">
        <v>74</v>
      </c>
      <c r="BB792">
        <v>213</v>
      </c>
      <c r="BC792">
        <v>218</v>
      </c>
      <c r="BD792" t="s">
        <v>74</v>
      </c>
      <c r="BE792" t="s">
        <v>6444</v>
      </c>
      <c r="BF792" t="str">
        <f>HYPERLINK("http://dx.doi.org/10.1016/0273-1177(89)90166-X","http://dx.doi.org/10.1016/0273-1177(89)90166-X")</f>
        <v>http://dx.doi.org/10.1016/0273-1177(89)90166-X</v>
      </c>
      <c r="BG792" t="s">
        <v>74</v>
      </c>
      <c r="BH792" t="s">
        <v>74</v>
      </c>
      <c r="BI792">
        <v>6</v>
      </c>
      <c r="BJ792" t="s">
        <v>6313</v>
      </c>
      <c r="BK792" t="s">
        <v>583</v>
      </c>
      <c r="BL792" t="s">
        <v>6314</v>
      </c>
      <c r="BM792" t="s">
        <v>6315</v>
      </c>
      <c r="BN792" t="s">
        <v>74</v>
      </c>
      <c r="BO792" t="s">
        <v>74</v>
      </c>
      <c r="BP792" t="s">
        <v>74</v>
      </c>
      <c r="BQ792" t="s">
        <v>74</v>
      </c>
      <c r="BR792" t="s">
        <v>95</v>
      </c>
      <c r="BS792" t="s">
        <v>6445</v>
      </c>
      <c r="BT792" t="str">
        <f>HYPERLINK("https%3A%2F%2Fwww.webofscience.com%2Fwos%2Fwoscc%2Ffull-record%2FWOS:A1989BQ07V00030","View Full Record in Web of Science")</f>
        <v>View Full Record in Web of Science</v>
      </c>
    </row>
    <row r="793" spans="1:72" x14ac:dyDescent="0.15">
      <c r="A793" t="s">
        <v>569</v>
      </c>
      <c r="B793" t="s">
        <v>6446</v>
      </c>
      <c r="C793" t="s">
        <v>74</v>
      </c>
      <c r="D793" t="s">
        <v>6306</v>
      </c>
      <c r="E793" t="s">
        <v>74</v>
      </c>
      <c r="F793" t="s">
        <v>6446</v>
      </c>
      <c r="G793" t="s">
        <v>74</v>
      </c>
      <c r="H793" t="s">
        <v>74</v>
      </c>
      <c r="I793" t="s">
        <v>6447</v>
      </c>
      <c r="J793" t="s">
        <v>6308</v>
      </c>
      <c r="K793" t="s">
        <v>1081</v>
      </c>
      <c r="L793" t="s">
        <v>74</v>
      </c>
      <c r="M793" t="s">
        <v>77</v>
      </c>
      <c r="N793" t="s">
        <v>575</v>
      </c>
      <c r="O793" t="s">
        <v>6309</v>
      </c>
      <c r="P793" t="s">
        <v>6310</v>
      </c>
      <c r="Q793" t="s">
        <v>1084</v>
      </c>
      <c r="R793" t="s">
        <v>74</v>
      </c>
      <c r="S793" t="s">
        <v>74</v>
      </c>
      <c r="T793" t="s">
        <v>74</v>
      </c>
      <c r="U793" t="s">
        <v>74</v>
      </c>
      <c r="V793" t="s">
        <v>74</v>
      </c>
      <c r="W793" t="s">
        <v>74</v>
      </c>
      <c r="X793" t="s">
        <v>74</v>
      </c>
      <c r="Y793" t="s">
        <v>74</v>
      </c>
      <c r="Z793" t="s">
        <v>74</v>
      </c>
      <c r="AA793" t="s">
        <v>74</v>
      </c>
      <c r="AB793" t="s">
        <v>74</v>
      </c>
      <c r="AC793" t="s">
        <v>74</v>
      </c>
      <c r="AD793" t="s">
        <v>74</v>
      </c>
      <c r="AE793" t="s">
        <v>74</v>
      </c>
      <c r="AF793" t="s">
        <v>74</v>
      </c>
      <c r="AG793">
        <v>0</v>
      </c>
      <c r="AH793">
        <v>0</v>
      </c>
      <c r="AI793">
        <v>0</v>
      </c>
      <c r="AJ793">
        <v>0</v>
      </c>
      <c r="AK793">
        <v>0</v>
      </c>
      <c r="AL793" t="s">
        <v>1085</v>
      </c>
      <c r="AM793" t="s">
        <v>209</v>
      </c>
      <c r="AN793" t="s">
        <v>209</v>
      </c>
      <c r="AO793" t="s">
        <v>74</v>
      </c>
      <c r="AP793" t="s">
        <v>74</v>
      </c>
      <c r="AQ793" t="s">
        <v>6311</v>
      </c>
      <c r="AR793" t="s">
        <v>1087</v>
      </c>
      <c r="AS793" t="s">
        <v>74</v>
      </c>
      <c r="AT793" t="s">
        <v>74</v>
      </c>
      <c r="AU793">
        <v>1989</v>
      </c>
      <c r="AV793">
        <v>9</v>
      </c>
      <c r="AW793" t="s">
        <v>74</v>
      </c>
      <c r="AX793" t="s">
        <v>74</v>
      </c>
      <c r="AY793" t="s">
        <v>74</v>
      </c>
      <c r="AZ793" t="s">
        <v>74</v>
      </c>
      <c r="BA793" t="s">
        <v>74</v>
      </c>
      <c r="BB793">
        <v>221</v>
      </c>
      <c r="BC793">
        <v>228</v>
      </c>
      <c r="BD793" t="s">
        <v>74</v>
      </c>
      <c r="BE793" t="s">
        <v>6448</v>
      </c>
      <c r="BF793" t="str">
        <f>HYPERLINK("http://dx.doi.org/10.1016/0273-1177(89)90167-1","http://dx.doi.org/10.1016/0273-1177(89)90167-1")</f>
        <v>http://dx.doi.org/10.1016/0273-1177(89)90167-1</v>
      </c>
      <c r="BG793" t="s">
        <v>74</v>
      </c>
      <c r="BH793" t="s">
        <v>74</v>
      </c>
      <c r="BI793">
        <v>8</v>
      </c>
      <c r="BJ793" t="s">
        <v>6313</v>
      </c>
      <c r="BK793" t="s">
        <v>583</v>
      </c>
      <c r="BL793" t="s">
        <v>6314</v>
      </c>
      <c r="BM793" t="s">
        <v>6315</v>
      </c>
      <c r="BN793" t="s">
        <v>74</v>
      </c>
      <c r="BO793" t="s">
        <v>74</v>
      </c>
      <c r="BP793" t="s">
        <v>74</v>
      </c>
      <c r="BQ793" t="s">
        <v>74</v>
      </c>
      <c r="BR793" t="s">
        <v>95</v>
      </c>
      <c r="BS793" t="s">
        <v>6449</v>
      </c>
      <c r="BT793" t="str">
        <f>HYPERLINK("https%3A%2F%2Fwww.webofscience.com%2Fwos%2Fwoscc%2Ffull-record%2FWOS:A1989BQ07V00031","View Full Record in Web of Science")</f>
        <v>View Full Record in Web of Science</v>
      </c>
    </row>
    <row r="794" spans="1:72" x14ac:dyDescent="0.15">
      <c r="A794" t="s">
        <v>569</v>
      </c>
      <c r="B794" t="s">
        <v>6450</v>
      </c>
      <c r="C794" t="s">
        <v>74</v>
      </c>
      <c r="D794" t="s">
        <v>6306</v>
      </c>
      <c r="E794" t="s">
        <v>74</v>
      </c>
      <c r="F794" t="s">
        <v>6450</v>
      </c>
      <c r="G794" t="s">
        <v>74</v>
      </c>
      <c r="H794" t="s">
        <v>74</v>
      </c>
      <c r="I794" t="s">
        <v>6451</v>
      </c>
      <c r="J794" t="s">
        <v>6308</v>
      </c>
      <c r="K794" t="s">
        <v>1081</v>
      </c>
      <c r="L794" t="s">
        <v>74</v>
      </c>
      <c r="M794" t="s">
        <v>77</v>
      </c>
      <c r="N794" t="s">
        <v>575</v>
      </c>
      <c r="O794" t="s">
        <v>6309</v>
      </c>
      <c r="P794" t="s">
        <v>6310</v>
      </c>
      <c r="Q794" t="s">
        <v>1084</v>
      </c>
      <c r="R794" t="s">
        <v>74</v>
      </c>
      <c r="S794" t="s">
        <v>74</v>
      </c>
      <c r="T794" t="s">
        <v>74</v>
      </c>
      <c r="U794" t="s">
        <v>74</v>
      </c>
      <c r="V794" t="s">
        <v>74</v>
      </c>
      <c r="W794" t="s">
        <v>74</v>
      </c>
      <c r="X794" t="s">
        <v>74</v>
      </c>
      <c r="Y794" t="s">
        <v>74</v>
      </c>
      <c r="Z794" t="s">
        <v>74</v>
      </c>
      <c r="AA794" t="s">
        <v>74</v>
      </c>
      <c r="AB794" t="s">
        <v>74</v>
      </c>
      <c r="AC794" t="s">
        <v>74</v>
      </c>
      <c r="AD794" t="s">
        <v>74</v>
      </c>
      <c r="AE794" t="s">
        <v>74</v>
      </c>
      <c r="AF794" t="s">
        <v>74</v>
      </c>
      <c r="AG794">
        <v>0</v>
      </c>
      <c r="AH794">
        <v>2</v>
      </c>
      <c r="AI794">
        <v>2</v>
      </c>
      <c r="AJ794">
        <v>0</v>
      </c>
      <c r="AK794">
        <v>1</v>
      </c>
      <c r="AL794" t="s">
        <v>1085</v>
      </c>
      <c r="AM794" t="s">
        <v>209</v>
      </c>
      <c r="AN794" t="s">
        <v>209</v>
      </c>
      <c r="AO794" t="s">
        <v>74</v>
      </c>
      <c r="AP794" t="s">
        <v>74</v>
      </c>
      <c r="AQ794" t="s">
        <v>6311</v>
      </c>
      <c r="AR794" t="s">
        <v>1087</v>
      </c>
      <c r="AS794" t="s">
        <v>74</v>
      </c>
      <c r="AT794" t="s">
        <v>74</v>
      </c>
      <c r="AU794">
        <v>1989</v>
      </c>
      <c r="AV794">
        <v>9</v>
      </c>
      <c r="AW794" t="s">
        <v>74</v>
      </c>
      <c r="AX794" t="s">
        <v>74</v>
      </c>
      <c r="AY794" t="s">
        <v>74</v>
      </c>
      <c r="AZ794" t="s">
        <v>74</v>
      </c>
      <c r="BA794" t="s">
        <v>74</v>
      </c>
      <c r="BB794">
        <v>229</v>
      </c>
      <c r="BC794">
        <v>237</v>
      </c>
      <c r="BD794" t="s">
        <v>74</v>
      </c>
      <c r="BE794" t="s">
        <v>6452</v>
      </c>
      <c r="BF794" t="str">
        <f>HYPERLINK("http://dx.doi.org/10.1016/0273-1177(89)90168-3","http://dx.doi.org/10.1016/0273-1177(89)90168-3")</f>
        <v>http://dx.doi.org/10.1016/0273-1177(89)90168-3</v>
      </c>
      <c r="BG794" t="s">
        <v>74</v>
      </c>
      <c r="BH794" t="s">
        <v>74</v>
      </c>
      <c r="BI794">
        <v>9</v>
      </c>
      <c r="BJ794" t="s">
        <v>6313</v>
      </c>
      <c r="BK794" t="s">
        <v>583</v>
      </c>
      <c r="BL794" t="s">
        <v>6314</v>
      </c>
      <c r="BM794" t="s">
        <v>6315</v>
      </c>
      <c r="BN794" t="s">
        <v>74</v>
      </c>
      <c r="BO794" t="s">
        <v>74</v>
      </c>
      <c r="BP794" t="s">
        <v>74</v>
      </c>
      <c r="BQ794" t="s">
        <v>74</v>
      </c>
      <c r="BR794" t="s">
        <v>95</v>
      </c>
      <c r="BS794" t="s">
        <v>6453</v>
      </c>
      <c r="BT794" t="str">
        <f>HYPERLINK("https%3A%2F%2Fwww.webofscience.com%2Fwos%2Fwoscc%2Ffull-record%2FWOS:A1989BQ07V00032","View Full Record in Web of Science")</f>
        <v>View Full Record in Web of Science</v>
      </c>
    </row>
    <row r="795" spans="1:72" x14ac:dyDescent="0.15">
      <c r="A795" t="s">
        <v>569</v>
      </c>
      <c r="B795" t="s">
        <v>6454</v>
      </c>
      <c r="C795" t="s">
        <v>74</v>
      </c>
      <c r="D795" t="s">
        <v>6306</v>
      </c>
      <c r="E795" t="s">
        <v>74</v>
      </c>
      <c r="F795" t="s">
        <v>6454</v>
      </c>
      <c r="G795" t="s">
        <v>74</v>
      </c>
      <c r="H795" t="s">
        <v>74</v>
      </c>
      <c r="I795" t="s">
        <v>6455</v>
      </c>
      <c r="J795" t="s">
        <v>6308</v>
      </c>
      <c r="K795" t="s">
        <v>1081</v>
      </c>
      <c r="L795" t="s">
        <v>74</v>
      </c>
      <c r="M795" t="s">
        <v>77</v>
      </c>
      <c r="N795" t="s">
        <v>575</v>
      </c>
      <c r="O795" t="s">
        <v>6309</v>
      </c>
      <c r="P795" t="s">
        <v>6310</v>
      </c>
      <c r="Q795" t="s">
        <v>1084</v>
      </c>
      <c r="R795" t="s">
        <v>74</v>
      </c>
      <c r="S795" t="s">
        <v>74</v>
      </c>
      <c r="T795" t="s">
        <v>74</v>
      </c>
      <c r="U795" t="s">
        <v>74</v>
      </c>
      <c r="V795" t="s">
        <v>74</v>
      </c>
      <c r="W795" t="s">
        <v>74</v>
      </c>
      <c r="X795" t="s">
        <v>74</v>
      </c>
      <c r="Y795" t="s">
        <v>74</v>
      </c>
      <c r="Z795" t="s">
        <v>74</v>
      </c>
      <c r="AA795" t="s">
        <v>6456</v>
      </c>
      <c r="AB795" t="s">
        <v>6457</v>
      </c>
      <c r="AC795" t="s">
        <v>74</v>
      </c>
      <c r="AD795" t="s">
        <v>74</v>
      </c>
      <c r="AE795" t="s">
        <v>74</v>
      </c>
      <c r="AF795" t="s">
        <v>74</v>
      </c>
      <c r="AG795">
        <v>0</v>
      </c>
      <c r="AH795">
        <v>88</v>
      </c>
      <c r="AI795">
        <v>112</v>
      </c>
      <c r="AJ795">
        <v>0</v>
      </c>
      <c r="AK795">
        <v>4</v>
      </c>
      <c r="AL795" t="s">
        <v>1085</v>
      </c>
      <c r="AM795" t="s">
        <v>209</v>
      </c>
      <c r="AN795" t="s">
        <v>209</v>
      </c>
      <c r="AO795" t="s">
        <v>74</v>
      </c>
      <c r="AP795" t="s">
        <v>74</v>
      </c>
      <c r="AQ795" t="s">
        <v>6311</v>
      </c>
      <c r="AR795" t="s">
        <v>1087</v>
      </c>
      <c r="AS795" t="s">
        <v>74</v>
      </c>
      <c r="AT795" t="s">
        <v>74</v>
      </c>
      <c r="AU795">
        <v>1989</v>
      </c>
      <c r="AV795">
        <v>9</v>
      </c>
      <c r="AW795" t="s">
        <v>74</v>
      </c>
      <c r="AX795" t="s">
        <v>74</v>
      </c>
      <c r="AY795" t="s">
        <v>74</v>
      </c>
      <c r="AZ795" t="s">
        <v>74</v>
      </c>
      <c r="BA795" t="s">
        <v>74</v>
      </c>
      <c r="BB795">
        <v>239</v>
      </c>
      <c r="BC795">
        <v>249</v>
      </c>
      <c r="BD795" t="s">
        <v>74</v>
      </c>
      <c r="BE795" t="s">
        <v>6458</v>
      </c>
      <c r="BF795" t="str">
        <f>HYPERLINK("http://dx.doi.org/10.1016/0273-1177(89)90169-5","http://dx.doi.org/10.1016/0273-1177(89)90169-5")</f>
        <v>http://dx.doi.org/10.1016/0273-1177(89)90169-5</v>
      </c>
      <c r="BG795" t="s">
        <v>74</v>
      </c>
      <c r="BH795" t="s">
        <v>74</v>
      </c>
      <c r="BI795">
        <v>11</v>
      </c>
      <c r="BJ795" t="s">
        <v>6313</v>
      </c>
      <c r="BK795" t="s">
        <v>583</v>
      </c>
      <c r="BL795" t="s">
        <v>6314</v>
      </c>
      <c r="BM795" t="s">
        <v>6315</v>
      </c>
      <c r="BN795" t="s">
        <v>74</v>
      </c>
      <c r="BO795" t="s">
        <v>74</v>
      </c>
      <c r="BP795" t="s">
        <v>74</v>
      </c>
      <c r="BQ795" t="s">
        <v>74</v>
      </c>
      <c r="BR795" t="s">
        <v>95</v>
      </c>
      <c r="BS795" t="s">
        <v>6459</v>
      </c>
      <c r="BT795" t="str">
        <f>HYPERLINK("https%3A%2F%2Fwww.webofscience.com%2Fwos%2Fwoscc%2Ffull-record%2FWOS:A1989BQ07V00033","View Full Record in Web of Science")</f>
        <v>View Full Record in Web of Science</v>
      </c>
    </row>
    <row r="796" spans="1:72" x14ac:dyDescent="0.15">
      <c r="A796" t="s">
        <v>569</v>
      </c>
      <c r="B796" t="s">
        <v>6460</v>
      </c>
      <c r="C796" t="s">
        <v>74</v>
      </c>
      <c r="D796" t="s">
        <v>6306</v>
      </c>
      <c r="E796" t="s">
        <v>74</v>
      </c>
      <c r="F796" t="s">
        <v>6460</v>
      </c>
      <c r="G796" t="s">
        <v>74</v>
      </c>
      <c r="H796" t="s">
        <v>74</v>
      </c>
      <c r="I796" t="s">
        <v>6461</v>
      </c>
      <c r="J796" t="s">
        <v>6308</v>
      </c>
      <c r="K796" t="s">
        <v>1081</v>
      </c>
      <c r="L796" t="s">
        <v>74</v>
      </c>
      <c r="M796" t="s">
        <v>77</v>
      </c>
      <c r="N796" t="s">
        <v>575</v>
      </c>
      <c r="O796" t="s">
        <v>6309</v>
      </c>
      <c r="P796" t="s">
        <v>6310</v>
      </c>
      <c r="Q796" t="s">
        <v>1084</v>
      </c>
      <c r="R796" t="s">
        <v>74</v>
      </c>
      <c r="S796" t="s">
        <v>74</v>
      </c>
      <c r="T796" t="s">
        <v>74</v>
      </c>
      <c r="U796" t="s">
        <v>74</v>
      </c>
      <c r="V796" t="s">
        <v>74</v>
      </c>
      <c r="W796" t="s">
        <v>74</v>
      </c>
      <c r="X796" t="s">
        <v>74</v>
      </c>
      <c r="Y796" t="s">
        <v>74</v>
      </c>
      <c r="Z796" t="s">
        <v>74</v>
      </c>
      <c r="AA796" t="s">
        <v>74</v>
      </c>
      <c r="AB796" t="s">
        <v>74</v>
      </c>
      <c r="AC796" t="s">
        <v>74</v>
      </c>
      <c r="AD796" t="s">
        <v>74</v>
      </c>
      <c r="AE796" t="s">
        <v>74</v>
      </c>
      <c r="AF796" t="s">
        <v>74</v>
      </c>
      <c r="AG796">
        <v>0</v>
      </c>
      <c r="AH796">
        <v>0</v>
      </c>
      <c r="AI796">
        <v>0</v>
      </c>
      <c r="AJ796">
        <v>0</v>
      </c>
      <c r="AK796">
        <v>0</v>
      </c>
      <c r="AL796" t="s">
        <v>1085</v>
      </c>
      <c r="AM796" t="s">
        <v>209</v>
      </c>
      <c r="AN796" t="s">
        <v>209</v>
      </c>
      <c r="AO796" t="s">
        <v>74</v>
      </c>
      <c r="AP796" t="s">
        <v>74</v>
      </c>
      <c r="AQ796" t="s">
        <v>6311</v>
      </c>
      <c r="AR796" t="s">
        <v>1087</v>
      </c>
      <c r="AS796" t="s">
        <v>74</v>
      </c>
      <c r="AT796" t="s">
        <v>74</v>
      </c>
      <c r="AU796">
        <v>1989</v>
      </c>
      <c r="AV796">
        <v>9</v>
      </c>
      <c r="AW796" t="s">
        <v>74</v>
      </c>
      <c r="AX796" t="s">
        <v>74</v>
      </c>
      <c r="AY796" t="s">
        <v>74</v>
      </c>
      <c r="AZ796" t="s">
        <v>74</v>
      </c>
      <c r="BA796" t="s">
        <v>74</v>
      </c>
      <c r="BB796">
        <v>251</v>
      </c>
      <c r="BC796">
        <v>254</v>
      </c>
      <c r="BD796" t="s">
        <v>74</v>
      </c>
      <c r="BE796" t="s">
        <v>6462</v>
      </c>
      <c r="BF796" t="str">
        <f>HYPERLINK("http://dx.doi.org/10.1016/0273-1177(89)90170-1","http://dx.doi.org/10.1016/0273-1177(89)90170-1")</f>
        <v>http://dx.doi.org/10.1016/0273-1177(89)90170-1</v>
      </c>
      <c r="BG796" t="s">
        <v>74</v>
      </c>
      <c r="BH796" t="s">
        <v>74</v>
      </c>
      <c r="BI796">
        <v>4</v>
      </c>
      <c r="BJ796" t="s">
        <v>6313</v>
      </c>
      <c r="BK796" t="s">
        <v>583</v>
      </c>
      <c r="BL796" t="s">
        <v>6314</v>
      </c>
      <c r="BM796" t="s">
        <v>6315</v>
      </c>
      <c r="BN796" t="s">
        <v>74</v>
      </c>
      <c r="BO796" t="s">
        <v>74</v>
      </c>
      <c r="BP796" t="s">
        <v>74</v>
      </c>
      <c r="BQ796" t="s">
        <v>74</v>
      </c>
      <c r="BR796" t="s">
        <v>95</v>
      </c>
      <c r="BS796" t="s">
        <v>6463</v>
      </c>
      <c r="BT796" t="str">
        <f>HYPERLINK("https%3A%2F%2Fwww.webofscience.com%2Fwos%2Fwoscc%2Ffull-record%2FWOS:A1989BQ07V00034","View Full Record in Web of Science")</f>
        <v>View Full Record in Web of Science</v>
      </c>
    </row>
    <row r="797" spans="1:72" x14ac:dyDescent="0.15">
      <c r="A797" t="s">
        <v>569</v>
      </c>
      <c r="B797" t="s">
        <v>6464</v>
      </c>
      <c r="C797" t="s">
        <v>74</v>
      </c>
      <c r="D797" t="s">
        <v>6306</v>
      </c>
      <c r="E797" t="s">
        <v>74</v>
      </c>
      <c r="F797" t="s">
        <v>6464</v>
      </c>
      <c r="G797" t="s">
        <v>74</v>
      </c>
      <c r="H797" t="s">
        <v>74</v>
      </c>
      <c r="I797" t="s">
        <v>6465</v>
      </c>
      <c r="J797" t="s">
        <v>6308</v>
      </c>
      <c r="K797" t="s">
        <v>1081</v>
      </c>
      <c r="L797" t="s">
        <v>74</v>
      </c>
      <c r="M797" t="s">
        <v>77</v>
      </c>
      <c r="N797" t="s">
        <v>575</v>
      </c>
      <c r="O797" t="s">
        <v>6309</v>
      </c>
      <c r="P797" t="s">
        <v>6310</v>
      </c>
      <c r="Q797" t="s">
        <v>1084</v>
      </c>
      <c r="R797" t="s">
        <v>74</v>
      </c>
      <c r="S797" t="s">
        <v>74</v>
      </c>
      <c r="T797" t="s">
        <v>74</v>
      </c>
      <c r="U797" t="s">
        <v>74</v>
      </c>
      <c r="V797" t="s">
        <v>74</v>
      </c>
      <c r="W797" t="s">
        <v>74</v>
      </c>
      <c r="X797" t="s">
        <v>74</v>
      </c>
      <c r="Y797" t="s">
        <v>74</v>
      </c>
      <c r="Z797" t="s">
        <v>74</v>
      </c>
      <c r="AA797" t="s">
        <v>74</v>
      </c>
      <c r="AB797" t="s">
        <v>74</v>
      </c>
      <c r="AC797" t="s">
        <v>74</v>
      </c>
      <c r="AD797" t="s">
        <v>74</v>
      </c>
      <c r="AE797" t="s">
        <v>74</v>
      </c>
      <c r="AF797" t="s">
        <v>74</v>
      </c>
      <c r="AG797">
        <v>0</v>
      </c>
      <c r="AH797">
        <v>2</v>
      </c>
      <c r="AI797">
        <v>2</v>
      </c>
      <c r="AJ797">
        <v>0</v>
      </c>
      <c r="AK797">
        <v>2</v>
      </c>
      <c r="AL797" t="s">
        <v>1085</v>
      </c>
      <c r="AM797" t="s">
        <v>209</v>
      </c>
      <c r="AN797" t="s">
        <v>209</v>
      </c>
      <c r="AO797" t="s">
        <v>74</v>
      </c>
      <c r="AP797" t="s">
        <v>74</v>
      </c>
      <c r="AQ797" t="s">
        <v>6311</v>
      </c>
      <c r="AR797" t="s">
        <v>1087</v>
      </c>
      <c r="AS797" t="s">
        <v>74</v>
      </c>
      <c r="AT797" t="s">
        <v>74</v>
      </c>
      <c r="AU797">
        <v>1989</v>
      </c>
      <c r="AV797">
        <v>9</v>
      </c>
      <c r="AW797" t="s">
        <v>74</v>
      </c>
      <c r="AX797" t="s">
        <v>74</v>
      </c>
      <c r="AY797" t="s">
        <v>74</v>
      </c>
      <c r="AZ797" t="s">
        <v>74</v>
      </c>
      <c r="BA797" t="s">
        <v>74</v>
      </c>
      <c r="BB797">
        <v>255</v>
      </c>
      <c r="BC797">
        <v>258</v>
      </c>
      <c r="BD797" t="s">
        <v>74</v>
      </c>
      <c r="BE797" t="s">
        <v>6466</v>
      </c>
      <c r="BF797" t="str">
        <f>HYPERLINK("http://dx.doi.org/10.1016/0273-1177(89)90171-3","http://dx.doi.org/10.1016/0273-1177(89)90171-3")</f>
        <v>http://dx.doi.org/10.1016/0273-1177(89)90171-3</v>
      </c>
      <c r="BG797" t="s">
        <v>74</v>
      </c>
      <c r="BH797" t="s">
        <v>74</v>
      </c>
      <c r="BI797">
        <v>4</v>
      </c>
      <c r="BJ797" t="s">
        <v>6313</v>
      </c>
      <c r="BK797" t="s">
        <v>583</v>
      </c>
      <c r="BL797" t="s">
        <v>6314</v>
      </c>
      <c r="BM797" t="s">
        <v>6315</v>
      </c>
      <c r="BN797" t="s">
        <v>74</v>
      </c>
      <c r="BO797" t="s">
        <v>74</v>
      </c>
      <c r="BP797" t="s">
        <v>74</v>
      </c>
      <c r="BQ797" t="s">
        <v>74</v>
      </c>
      <c r="BR797" t="s">
        <v>95</v>
      </c>
      <c r="BS797" t="s">
        <v>6467</v>
      </c>
      <c r="BT797" t="str">
        <f>HYPERLINK("https%3A%2F%2Fwww.webofscience.com%2Fwos%2Fwoscc%2Ffull-record%2FWOS:A1989BQ07V00035","View Full Record in Web of Science")</f>
        <v>View Full Record in Web of Science</v>
      </c>
    </row>
    <row r="798" spans="1:72" x14ac:dyDescent="0.15">
      <c r="A798" t="s">
        <v>569</v>
      </c>
      <c r="B798" t="s">
        <v>6468</v>
      </c>
      <c r="C798" t="s">
        <v>74</v>
      </c>
      <c r="D798" t="s">
        <v>6306</v>
      </c>
      <c r="E798" t="s">
        <v>74</v>
      </c>
      <c r="F798" t="s">
        <v>6468</v>
      </c>
      <c r="G798" t="s">
        <v>74</v>
      </c>
      <c r="H798" t="s">
        <v>74</v>
      </c>
      <c r="I798" t="s">
        <v>6469</v>
      </c>
      <c r="J798" t="s">
        <v>6308</v>
      </c>
      <c r="K798" t="s">
        <v>1081</v>
      </c>
      <c r="L798" t="s">
        <v>74</v>
      </c>
      <c r="M798" t="s">
        <v>77</v>
      </c>
      <c r="N798" t="s">
        <v>575</v>
      </c>
      <c r="O798" t="s">
        <v>6309</v>
      </c>
      <c r="P798" t="s">
        <v>6310</v>
      </c>
      <c r="Q798" t="s">
        <v>1084</v>
      </c>
      <c r="R798" t="s">
        <v>74</v>
      </c>
      <c r="S798" t="s">
        <v>74</v>
      </c>
      <c r="T798" t="s">
        <v>74</v>
      </c>
      <c r="U798" t="s">
        <v>74</v>
      </c>
      <c r="V798" t="s">
        <v>74</v>
      </c>
      <c r="W798" t="s">
        <v>74</v>
      </c>
      <c r="X798" t="s">
        <v>74</v>
      </c>
      <c r="Y798" t="s">
        <v>74</v>
      </c>
      <c r="Z798" t="s">
        <v>74</v>
      </c>
      <c r="AA798" t="s">
        <v>74</v>
      </c>
      <c r="AB798" t="s">
        <v>74</v>
      </c>
      <c r="AC798" t="s">
        <v>74</v>
      </c>
      <c r="AD798" t="s">
        <v>74</v>
      </c>
      <c r="AE798" t="s">
        <v>74</v>
      </c>
      <c r="AF798" t="s">
        <v>74</v>
      </c>
      <c r="AG798">
        <v>0</v>
      </c>
      <c r="AH798">
        <v>4</v>
      </c>
      <c r="AI798">
        <v>5</v>
      </c>
      <c r="AJ798">
        <v>0</v>
      </c>
      <c r="AK798">
        <v>1</v>
      </c>
      <c r="AL798" t="s">
        <v>1085</v>
      </c>
      <c r="AM798" t="s">
        <v>209</v>
      </c>
      <c r="AN798" t="s">
        <v>209</v>
      </c>
      <c r="AO798" t="s">
        <v>74</v>
      </c>
      <c r="AP798" t="s">
        <v>74</v>
      </c>
      <c r="AQ798" t="s">
        <v>6311</v>
      </c>
      <c r="AR798" t="s">
        <v>1087</v>
      </c>
      <c r="AS798" t="s">
        <v>74</v>
      </c>
      <c r="AT798" t="s">
        <v>74</v>
      </c>
      <c r="AU798">
        <v>1989</v>
      </c>
      <c r="AV798">
        <v>9</v>
      </c>
      <c r="AW798" t="s">
        <v>74</v>
      </c>
      <c r="AX798" t="s">
        <v>74</v>
      </c>
      <c r="AY798" t="s">
        <v>74</v>
      </c>
      <c r="AZ798" t="s">
        <v>74</v>
      </c>
      <c r="BA798" t="s">
        <v>74</v>
      </c>
      <c r="BB798">
        <v>259</v>
      </c>
      <c r="BC798">
        <v>264</v>
      </c>
      <c r="BD798" t="s">
        <v>74</v>
      </c>
      <c r="BE798" t="s">
        <v>6470</v>
      </c>
      <c r="BF798" t="str">
        <f>HYPERLINK("http://dx.doi.org/10.1016/0273-1177(89)90172-5","http://dx.doi.org/10.1016/0273-1177(89)90172-5")</f>
        <v>http://dx.doi.org/10.1016/0273-1177(89)90172-5</v>
      </c>
      <c r="BG798" t="s">
        <v>74</v>
      </c>
      <c r="BH798" t="s">
        <v>74</v>
      </c>
      <c r="BI798">
        <v>6</v>
      </c>
      <c r="BJ798" t="s">
        <v>6313</v>
      </c>
      <c r="BK798" t="s">
        <v>583</v>
      </c>
      <c r="BL798" t="s">
        <v>6314</v>
      </c>
      <c r="BM798" t="s">
        <v>6315</v>
      </c>
      <c r="BN798" t="s">
        <v>74</v>
      </c>
      <c r="BO798" t="s">
        <v>74</v>
      </c>
      <c r="BP798" t="s">
        <v>74</v>
      </c>
      <c r="BQ798" t="s">
        <v>74</v>
      </c>
      <c r="BR798" t="s">
        <v>95</v>
      </c>
      <c r="BS798" t="s">
        <v>6471</v>
      </c>
      <c r="BT798" t="str">
        <f>HYPERLINK("https%3A%2F%2Fwww.webofscience.com%2Fwos%2Fwoscc%2Ffull-record%2FWOS:A1989BQ07V00036","View Full Record in Web of Science")</f>
        <v>View Full Record in Web of Science</v>
      </c>
    </row>
    <row r="799" spans="1:72" x14ac:dyDescent="0.15">
      <c r="A799" t="s">
        <v>569</v>
      </c>
      <c r="B799" t="s">
        <v>6472</v>
      </c>
      <c r="C799" t="s">
        <v>74</v>
      </c>
      <c r="D799" t="s">
        <v>6306</v>
      </c>
      <c r="E799" t="s">
        <v>74</v>
      </c>
      <c r="F799" t="s">
        <v>6472</v>
      </c>
      <c r="G799" t="s">
        <v>74</v>
      </c>
      <c r="H799" t="s">
        <v>74</v>
      </c>
      <c r="I799" t="s">
        <v>6473</v>
      </c>
      <c r="J799" t="s">
        <v>6308</v>
      </c>
      <c r="K799" t="s">
        <v>1081</v>
      </c>
      <c r="L799" t="s">
        <v>74</v>
      </c>
      <c r="M799" t="s">
        <v>77</v>
      </c>
      <c r="N799" t="s">
        <v>575</v>
      </c>
      <c r="O799" t="s">
        <v>6309</v>
      </c>
      <c r="P799" t="s">
        <v>6310</v>
      </c>
      <c r="Q799" t="s">
        <v>1084</v>
      </c>
      <c r="R799" t="s">
        <v>74</v>
      </c>
      <c r="S799" t="s">
        <v>74</v>
      </c>
      <c r="T799" t="s">
        <v>74</v>
      </c>
      <c r="U799" t="s">
        <v>74</v>
      </c>
      <c r="V799" t="s">
        <v>74</v>
      </c>
      <c r="W799" t="s">
        <v>74</v>
      </c>
      <c r="X799" t="s">
        <v>74</v>
      </c>
      <c r="Y799" t="s">
        <v>74</v>
      </c>
      <c r="Z799" t="s">
        <v>74</v>
      </c>
      <c r="AA799" t="s">
        <v>74</v>
      </c>
      <c r="AB799" t="s">
        <v>74</v>
      </c>
      <c r="AC799" t="s">
        <v>74</v>
      </c>
      <c r="AD799" t="s">
        <v>74</v>
      </c>
      <c r="AE799" t="s">
        <v>74</v>
      </c>
      <c r="AF799" t="s">
        <v>74</v>
      </c>
      <c r="AG799">
        <v>0</v>
      </c>
      <c r="AH799">
        <v>15</v>
      </c>
      <c r="AI799">
        <v>20</v>
      </c>
      <c r="AJ799">
        <v>0</v>
      </c>
      <c r="AK799">
        <v>2</v>
      </c>
      <c r="AL799" t="s">
        <v>1085</v>
      </c>
      <c r="AM799" t="s">
        <v>209</v>
      </c>
      <c r="AN799" t="s">
        <v>209</v>
      </c>
      <c r="AO799" t="s">
        <v>74</v>
      </c>
      <c r="AP799" t="s">
        <v>74</v>
      </c>
      <c r="AQ799" t="s">
        <v>6311</v>
      </c>
      <c r="AR799" t="s">
        <v>1087</v>
      </c>
      <c r="AS799" t="s">
        <v>74</v>
      </c>
      <c r="AT799" t="s">
        <v>74</v>
      </c>
      <c r="AU799">
        <v>1989</v>
      </c>
      <c r="AV799">
        <v>9</v>
      </c>
      <c r="AW799" t="s">
        <v>74</v>
      </c>
      <c r="AX799" t="s">
        <v>74</v>
      </c>
      <c r="AY799" t="s">
        <v>74</v>
      </c>
      <c r="AZ799" t="s">
        <v>74</v>
      </c>
      <c r="BA799" t="s">
        <v>74</v>
      </c>
      <c r="BB799">
        <v>265</v>
      </c>
      <c r="BC799">
        <v>268</v>
      </c>
      <c r="BD799" t="s">
        <v>74</v>
      </c>
      <c r="BE799" t="s">
        <v>6474</v>
      </c>
      <c r="BF799" t="str">
        <f>HYPERLINK("http://dx.doi.org/10.1016/0273-1177(89)90173-7","http://dx.doi.org/10.1016/0273-1177(89)90173-7")</f>
        <v>http://dx.doi.org/10.1016/0273-1177(89)90173-7</v>
      </c>
      <c r="BG799" t="s">
        <v>74</v>
      </c>
      <c r="BH799" t="s">
        <v>74</v>
      </c>
      <c r="BI799">
        <v>4</v>
      </c>
      <c r="BJ799" t="s">
        <v>6313</v>
      </c>
      <c r="BK799" t="s">
        <v>583</v>
      </c>
      <c r="BL799" t="s">
        <v>6314</v>
      </c>
      <c r="BM799" t="s">
        <v>6315</v>
      </c>
      <c r="BN799" t="s">
        <v>74</v>
      </c>
      <c r="BO799" t="s">
        <v>74</v>
      </c>
      <c r="BP799" t="s">
        <v>74</v>
      </c>
      <c r="BQ799" t="s">
        <v>74</v>
      </c>
      <c r="BR799" t="s">
        <v>95</v>
      </c>
      <c r="BS799" t="s">
        <v>6475</v>
      </c>
      <c r="BT799" t="str">
        <f>HYPERLINK("https%3A%2F%2Fwww.webofscience.com%2Fwos%2Fwoscc%2Ffull-record%2FWOS:A1989BQ07V00037","View Full Record in Web of Science")</f>
        <v>View Full Record in Web of Science</v>
      </c>
    </row>
    <row r="800" spans="1:72" x14ac:dyDescent="0.15">
      <c r="A800" t="s">
        <v>569</v>
      </c>
      <c r="B800" t="s">
        <v>6476</v>
      </c>
      <c r="C800" t="s">
        <v>74</v>
      </c>
      <c r="D800" t="s">
        <v>6306</v>
      </c>
      <c r="E800" t="s">
        <v>74</v>
      </c>
      <c r="F800" t="s">
        <v>6476</v>
      </c>
      <c r="G800" t="s">
        <v>74</v>
      </c>
      <c r="H800" t="s">
        <v>74</v>
      </c>
      <c r="I800" t="s">
        <v>6477</v>
      </c>
      <c r="J800" t="s">
        <v>6308</v>
      </c>
      <c r="K800" t="s">
        <v>1081</v>
      </c>
      <c r="L800" t="s">
        <v>74</v>
      </c>
      <c r="M800" t="s">
        <v>77</v>
      </c>
      <c r="N800" t="s">
        <v>575</v>
      </c>
      <c r="O800" t="s">
        <v>6309</v>
      </c>
      <c r="P800" t="s">
        <v>6310</v>
      </c>
      <c r="Q800" t="s">
        <v>1084</v>
      </c>
      <c r="R800" t="s">
        <v>74</v>
      </c>
      <c r="S800" t="s">
        <v>74</v>
      </c>
      <c r="T800" t="s">
        <v>74</v>
      </c>
      <c r="U800" t="s">
        <v>74</v>
      </c>
      <c r="V800" t="s">
        <v>74</v>
      </c>
      <c r="W800" t="s">
        <v>74</v>
      </c>
      <c r="X800" t="s">
        <v>74</v>
      </c>
      <c r="Y800" t="s">
        <v>74</v>
      </c>
      <c r="Z800" t="s">
        <v>74</v>
      </c>
      <c r="AA800" t="s">
        <v>74</v>
      </c>
      <c r="AB800" t="s">
        <v>74</v>
      </c>
      <c r="AC800" t="s">
        <v>74</v>
      </c>
      <c r="AD800" t="s">
        <v>74</v>
      </c>
      <c r="AE800" t="s">
        <v>74</v>
      </c>
      <c r="AF800" t="s">
        <v>74</v>
      </c>
      <c r="AG800">
        <v>0</v>
      </c>
      <c r="AH800">
        <v>4</v>
      </c>
      <c r="AI800">
        <v>4</v>
      </c>
      <c r="AJ800">
        <v>0</v>
      </c>
      <c r="AK800">
        <v>0</v>
      </c>
      <c r="AL800" t="s">
        <v>1085</v>
      </c>
      <c r="AM800" t="s">
        <v>209</v>
      </c>
      <c r="AN800" t="s">
        <v>209</v>
      </c>
      <c r="AO800" t="s">
        <v>74</v>
      </c>
      <c r="AP800" t="s">
        <v>74</v>
      </c>
      <c r="AQ800" t="s">
        <v>6311</v>
      </c>
      <c r="AR800" t="s">
        <v>1087</v>
      </c>
      <c r="AS800" t="s">
        <v>74</v>
      </c>
      <c r="AT800" t="s">
        <v>74</v>
      </c>
      <c r="AU800">
        <v>1989</v>
      </c>
      <c r="AV800">
        <v>9</v>
      </c>
      <c r="AW800" t="s">
        <v>74</v>
      </c>
      <c r="AX800" t="s">
        <v>74</v>
      </c>
      <c r="AY800" t="s">
        <v>74</v>
      </c>
      <c r="AZ800" t="s">
        <v>74</v>
      </c>
      <c r="BA800" t="s">
        <v>74</v>
      </c>
      <c r="BB800">
        <v>269</v>
      </c>
      <c r="BC800">
        <v>274</v>
      </c>
      <c r="BD800" t="s">
        <v>74</v>
      </c>
      <c r="BE800" t="s">
        <v>6478</v>
      </c>
      <c r="BF800" t="str">
        <f>HYPERLINK("http://dx.doi.org/10.1016/0273-1177(89)90174-9","http://dx.doi.org/10.1016/0273-1177(89)90174-9")</f>
        <v>http://dx.doi.org/10.1016/0273-1177(89)90174-9</v>
      </c>
      <c r="BG800" t="s">
        <v>74</v>
      </c>
      <c r="BH800" t="s">
        <v>74</v>
      </c>
      <c r="BI800">
        <v>6</v>
      </c>
      <c r="BJ800" t="s">
        <v>6313</v>
      </c>
      <c r="BK800" t="s">
        <v>583</v>
      </c>
      <c r="BL800" t="s">
        <v>6314</v>
      </c>
      <c r="BM800" t="s">
        <v>6315</v>
      </c>
      <c r="BN800" t="s">
        <v>74</v>
      </c>
      <c r="BO800" t="s">
        <v>74</v>
      </c>
      <c r="BP800" t="s">
        <v>74</v>
      </c>
      <c r="BQ800" t="s">
        <v>74</v>
      </c>
      <c r="BR800" t="s">
        <v>95</v>
      </c>
      <c r="BS800" t="s">
        <v>6479</v>
      </c>
      <c r="BT800" t="str">
        <f>HYPERLINK("https%3A%2F%2Fwww.webofscience.com%2Fwos%2Fwoscc%2Ffull-record%2FWOS:A1989BQ07V00038","View Full Record in Web of Science")</f>
        <v>View Full Record in Web of Science</v>
      </c>
    </row>
    <row r="801" spans="1:72" x14ac:dyDescent="0.15">
      <c r="A801" t="s">
        <v>569</v>
      </c>
      <c r="B801" t="s">
        <v>6480</v>
      </c>
      <c r="C801" t="s">
        <v>74</v>
      </c>
      <c r="D801" t="s">
        <v>6306</v>
      </c>
      <c r="E801" t="s">
        <v>74</v>
      </c>
      <c r="F801" t="s">
        <v>6480</v>
      </c>
      <c r="G801" t="s">
        <v>74</v>
      </c>
      <c r="H801" t="s">
        <v>74</v>
      </c>
      <c r="I801" t="s">
        <v>6481</v>
      </c>
      <c r="J801" t="s">
        <v>6308</v>
      </c>
      <c r="K801" t="s">
        <v>1081</v>
      </c>
      <c r="L801" t="s">
        <v>74</v>
      </c>
      <c r="M801" t="s">
        <v>77</v>
      </c>
      <c r="N801" t="s">
        <v>575</v>
      </c>
      <c r="O801" t="s">
        <v>6309</v>
      </c>
      <c r="P801" t="s">
        <v>6310</v>
      </c>
      <c r="Q801" t="s">
        <v>1084</v>
      </c>
      <c r="R801" t="s">
        <v>74</v>
      </c>
      <c r="S801" t="s">
        <v>74</v>
      </c>
      <c r="T801" t="s">
        <v>74</v>
      </c>
      <c r="U801" t="s">
        <v>74</v>
      </c>
      <c r="V801" t="s">
        <v>74</v>
      </c>
      <c r="W801" t="s">
        <v>74</v>
      </c>
      <c r="X801" t="s">
        <v>74</v>
      </c>
      <c r="Y801" t="s">
        <v>74</v>
      </c>
      <c r="Z801" t="s">
        <v>74</v>
      </c>
      <c r="AA801" t="s">
        <v>6482</v>
      </c>
      <c r="AB801" t="s">
        <v>6483</v>
      </c>
      <c r="AC801" t="s">
        <v>74</v>
      </c>
      <c r="AD801" t="s">
        <v>74</v>
      </c>
      <c r="AE801" t="s">
        <v>74</v>
      </c>
      <c r="AF801" t="s">
        <v>74</v>
      </c>
      <c r="AG801">
        <v>0</v>
      </c>
      <c r="AH801">
        <v>21</v>
      </c>
      <c r="AI801">
        <v>21</v>
      </c>
      <c r="AJ801">
        <v>0</v>
      </c>
      <c r="AK801">
        <v>0</v>
      </c>
      <c r="AL801" t="s">
        <v>1085</v>
      </c>
      <c r="AM801" t="s">
        <v>209</v>
      </c>
      <c r="AN801" t="s">
        <v>209</v>
      </c>
      <c r="AO801" t="s">
        <v>74</v>
      </c>
      <c r="AP801" t="s">
        <v>74</v>
      </c>
      <c r="AQ801" t="s">
        <v>6311</v>
      </c>
      <c r="AR801" t="s">
        <v>1087</v>
      </c>
      <c r="AS801" t="s">
        <v>74</v>
      </c>
      <c r="AT801" t="s">
        <v>74</v>
      </c>
      <c r="AU801">
        <v>1989</v>
      </c>
      <c r="AV801">
        <v>9</v>
      </c>
      <c r="AW801" t="s">
        <v>74</v>
      </c>
      <c r="AX801" t="s">
        <v>74</v>
      </c>
      <c r="AY801" t="s">
        <v>74</v>
      </c>
      <c r="AZ801" t="s">
        <v>74</v>
      </c>
      <c r="BA801" t="s">
        <v>74</v>
      </c>
      <c r="BB801">
        <v>275</v>
      </c>
      <c r="BC801">
        <v>293</v>
      </c>
      <c r="BD801" t="s">
        <v>74</v>
      </c>
      <c r="BE801" t="s">
        <v>6484</v>
      </c>
      <c r="BF801" t="str">
        <f>HYPERLINK("http://dx.doi.org/10.1016/0273-1177(89)90175-0","http://dx.doi.org/10.1016/0273-1177(89)90175-0")</f>
        <v>http://dx.doi.org/10.1016/0273-1177(89)90175-0</v>
      </c>
      <c r="BG801" t="s">
        <v>74</v>
      </c>
      <c r="BH801" t="s">
        <v>74</v>
      </c>
      <c r="BI801">
        <v>19</v>
      </c>
      <c r="BJ801" t="s">
        <v>6313</v>
      </c>
      <c r="BK801" t="s">
        <v>583</v>
      </c>
      <c r="BL801" t="s">
        <v>6314</v>
      </c>
      <c r="BM801" t="s">
        <v>6315</v>
      </c>
      <c r="BN801" t="s">
        <v>74</v>
      </c>
      <c r="BO801" t="s">
        <v>74</v>
      </c>
      <c r="BP801" t="s">
        <v>74</v>
      </c>
      <c r="BQ801" t="s">
        <v>74</v>
      </c>
      <c r="BR801" t="s">
        <v>95</v>
      </c>
      <c r="BS801" t="s">
        <v>6485</v>
      </c>
      <c r="BT801" t="str">
        <f>HYPERLINK("https%3A%2F%2Fwww.webofscience.com%2Fwos%2Fwoscc%2Ffull-record%2FWOS:A1989BQ07V00039","View Full Record in Web of Science")</f>
        <v>View Full Record in Web of Science</v>
      </c>
    </row>
    <row r="802" spans="1:72" x14ac:dyDescent="0.15">
      <c r="A802" t="s">
        <v>569</v>
      </c>
      <c r="B802" t="s">
        <v>6486</v>
      </c>
      <c r="C802" t="s">
        <v>74</v>
      </c>
      <c r="D802" t="s">
        <v>6306</v>
      </c>
      <c r="E802" t="s">
        <v>74</v>
      </c>
      <c r="F802" t="s">
        <v>6486</v>
      </c>
      <c r="G802" t="s">
        <v>74</v>
      </c>
      <c r="H802" t="s">
        <v>74</v>
      </c>
      <c r="I802" t="s">
        <v>6487</v>
      </c>
      <c r="J802" t="s">
        <v>6308</v>
      </c>
      <c r="K802" t="s">
        <v>1081</v>
      </c>
      <c r="L802" t="s">
        <v>74</v>
      </c>
      <c r="M802" t="s">
        <v>77</v>
      </c>
      <c r="N802" t="s">
        <v>575</v>
      </c>
      <c r="O802" t="s">
        <v>6309</v>
      </c>
      <c r="P802" t="s">
        <v>6310</v>
      </c>
      <c r="Q802" t="s">
        <v>1084</v>
      </c>
      <c r="R802" t="s">
        <v>74</v>
      </c>
      <c r="S802" t="s">
        <v>74</v>
      </c>
      <c r="T802" t="s">
        <v>74</v>
      </c>
      <c r="U802" t="s">
        <v>74</v>
      </c>
      <c r="V802" t="s">
        <v>74</v>
      </c>
      <c r="W802" t="s">
        <v>74</v>
      </c>
      <c r="X802" t="s">
        <v>74</v>
      </c>
      <c r="Y802" t="s">
        <v>74</v>
      </c>
      <c r="Z802" t="s">
        <v>74</v>
      </c>
      <c r="AA802" t="s">
        <v>74</v>
      </c>
      <c r="AB802" t="s">
        <v>74</v>
      </c>
      <c r="AC802" t="s">
        <v>74</v>
      </c>
      <c r="AD802" t="s">
        <v>74</v>
      </c>
      <c r="AE802" t="s">
        <v>74</v>
      </c>
      <c r="AF802" t="s">
        <v>74</v>
      </c>
      <c r="AG802">
        <v>0</v>
      </c>
      <c r="AH802">
        <v>2</v>
      </c>
      <c r="AI802">
        <v>2</v>
      </c>
      <c r="AJ802">
        <v>0</v>
      </c>
      <c r="AK802">
        <v>0</v>
      </c>
      <c r="AL802" t="s">
        <v>1085</v>
      </c>
      <c r="AM802" t="s">
        <v>209</v>
      </c>
      <c r="AN802" t="s">
        <v>209</v>
      </c>
      <c r="AO802" t="s">
        <v>74</v>
      </c>
      <c r="AP802" t="s">
        <v>74</v>
      </c>
      <c r="AQ802" t="s">
        <v>6311</v>
      </c>
      <c r="AR802" t="s">
        <v>1087</v>
      </c>
      <c r="AS802" t="s">
        <v>74</v>
      </c>
      <c r="AT802" t="s">
        <v>74</v>
      </c>
      <c r="AU802">
        <v>1989</v>
      </c>
      <c r="AV802">
        <v>9</v>
      </c>
      <c r="AW802" t="s">
        <v>74</v>
      </c>
      <c r="AX802" t="s">
        <v>74</v>
      </c>
      <c r="AY802" t="s">
        <v>74</v>
      </c>
      <c r="AZ802" t="s">
        <v>74</v>
      </c>
      <c r="BA802" t="s">
        <v>74</v>
      </c>
      <c r="BB802">
        <v>295</v>
      </c>
      <c r="BC802">
        <v>299</v>
      </c>
      <c r="BD802" t="s">
        <v>74</v>
      </c>
      <c r="BE802" t="s">
        <v>6488</v>
      </c>
      <c r="BF802" t="str">
        <f>HYPERLINK("http://dx.doi.org/10.1016/0273-1177(89)90176-2","http://dx.doi.org/10.1016/0273-1177(89)90176-2")</f>
        <v>http://dx.doi.org/10.1016/0273-1177(89)90176-2</v>
      </c>
      <c r="BG802" t="s">
        <v>74</v>
      </c>
      <c r="BH802" t="s">
        <v>74</v>
      </c>
      <c r="BI802">
        <v>5</v>
      </c>
      <c r="BJ802" t="s">
        <v>6313</v>
      </c>
      <c r="BK802" t="s">
        <v>583</v>
      </c>
      <c r="BL802" t="s">
        <v>6314</v>
      </c>
      <c r="BM802" t="s">
        <v>6315</v>
      </c>
      <c r="BN802" t="s">
        <v>74</v>
      </c>
      <c r="BO802" t="s">
        <v>74</v>
      </c>
      <c r="BP802" t="s">
        <v>74</v>
      </c>
      <c r="BQ802" t="s">
        <v>74</v>
      </c>
      <c r="BR802" t="s">
        <v>95</v>
      </c>
      <c r="BS802" t="s">
        <v>6489</v>
      </c>
      <c r="BT802" t="str">
        <f>HYPERLINK("https%3A%2F%2Fwww.webofscience.com%2Fwos%2Fwoscc%2Ffull-record%2FWOS:A1989BQ07V00040","View Full Record in Web of Science")</f>
        <v>View Full Record in Web of Science</v>
      </c>
    </row>
    <row r="803" spans="1:72" x14ac:dyDescent="0.15">
      <c r="A803" t="s">
        <v>569</v>
      </c>
      <c r="B803" t="s">
        <v>6490</v>
      </c>
      <c r="C803" t="s">
        <v>74</v>
      </c>
      <c r="D803" t="s">
        <v>6306</v>
      </c>
      <c r="E803" t="s">
        <v>74</v>
      </c>
      <c r="F803" t="s">
        <v>6490</v>
      </c>
      <c r="G803" t="s">
        <v>74</v>
      </c>
      <c r="H803" t="s">
        <v>74</v>
      </c>
      <c r="I803" t="s">
        <v>6491</v>
      </c>
      <c r="J803" t="s">
        <v>6308</v>
      </c>
      <c r="K803" t="s">
        <v>1081</v>
      </c>
      <c r="L803" t="s">
        <v>74</v>
      </c>
      <c r="M803" t="s">
        <v>77</v>
      </c>
      <c r="N803" t="s">
        <v>575</v>
      </c>
      <c r="O803" t="s">
        <v>6309</v>
      </c>
      <c r="P803" t="s">
        <v>6310</v>
      </c>
      <c r="Q803" t="s">
        <v>1084</v>
      </c>
      <c r="R803" t="s">
        <v>74</v>
      </c>
      <c r="S803" t="s">
        <v>74</v>
      </c>
      <c r="T803" t="s">
        <v>74</v>
      </c>
      <c r="U803" t="s">
        <v>74</v>
      </c>
      <c r="V803" t="s">
        <v>74</v>
      </c>
      <c r="W803" t="s">
        <v>74</v>
      </c>
      <c r="X803" t="s">
        <v>74</v>
      </c>
      <c r="Y803" t="s">
        <v>74</v>
      </c>
      <c r="Z803" t="s">
        <v>74</v>
      </c>
      <c r="AA803" t="s">
        <v>74</v>
      </c>
      <c r="AB803" t="s">
        <v>6492</v>
      </c>
      <c r="AC803" t="s">
        <v>74</v>
      </c>
      <c r="AD803" t="s">
        <v>74</v>
      </c>
      <c r="AE803" t="s">
        <v>74</v>
      </c>
      <c r="AF803" t="s">
        <v>74</v>
      </c>
      <c r="AG803">
        <v>0</v>
      </c>
      <c r="AH803">
        <v>2</v>
      </c>
      <c r="AI803">
        <v>2</v>
      </c>
      <c r="AJ803">
        <v>0</v>
      </c>
      <c r="AK803">
        <v>0</v>
      </c>
      <c r="AL803" t="s">
        <v>1085</v>
      </c>
      <c r="AM803" t="s">
        <v>209</v>
      </c>
      <c r="AN803" t="s">
        <v>209</v>
      </c>
      <c r="AO803" t="s">
        <v>74</v>
      </c>
      <c r="AP803" t="s">
        <v>74</v>
      </c>
      <c r="AQ803" t="s">
        <v>6311</v>
      </c>
      <c r="AR803" t="s">
        <v>1087</v>
      </c>
      <c r="AS803" t="s">
        <v>74</v>
      </c>
      <c r="AT803" t="s">
        <v>74</v>
      </c>
      <c r="AU803">
        <v>1989</v>
      </c>
      <c r="AV803">
        <v>9</v>
      </c>
      <c r="AW803" t="s">
        <v>74</v>
      </c>
      <c r="AX803" t="s">
        <v>74</v>
      </c>
      <c r="AY803" t="s">
        <v>74</v>
      </c>
      <c r="AZ803" t="s">
        <v>74</v>
      </c>
      <c r="BA803" t="s">
        <v>74</v>
      </c>
      <c r="BB803">
        <v>303</v>
      </c>
      <c r="BC803">
        <v>309</v>
      </c>
      <c r="BD803" t="s">
        <v>74</v>
      </c>
      <c r="BE803" t="s">
        <v>6493</v>
      </c>
      <c r="BF803" t="str">
        <f>HYPERLINK("http://dx.doi.org/10.1016/0273-1177(89)90177-4","http://dx.doi.org/10.1016/0273-1177(89)90177-4")</f>
        <v>http://dx.doi.org/10.1016/0273-1177(89)90177-4</v>
      </c>
      <c r="BG803" t="s">
        <v>74</v>
      </c>
      <c r="BH803" t="s">
        <v>74</v>
      </c>
      <c r="BI803">
        <v>7</v>
      </c>
      <c r="BJ803" t="s">
        <v>6313</v>
      </c>
      <c r="BK803" t="s">
        <v>583</v>
      </c>
      <c r="BL803" t="s">
        <v>6314</v>
      </c>
      <c r="BM803" t="s">
        <v>6315</v>
      </c>
      <c r="BN803" t="s">
        <v>74</v>
      </c>
      <c r="BO803" t="s">
        <v>74</v>
      </c>
      <c r="BP803" t="s">
        <v>74</v>
      </c>
      <c r="BQ803" t="s">
        <v>74</v>
      </c>
      <c r="BR803" t="s">
        <v>95</v>
      </c>
      <c r="BS803" t="s">
        <v>6494</v>
      </c>
      <c r="BT803" t="str">
        <f>HYPERLINK("https%3A%2F%2Fwww.webofscience.com%2Fwos%2Fwoscc%2Ffull-record%2FWOS:A1989BQ07V00041","View Full Record in Web of Science")</f>
        <v>View Full Record in Web of Science</v>
      </c>
    </row>
    <row r="804" spans="1:72" x14ac:dyDescent="0.15">
      <c r="A804" t="s">
        <v>569</v>
      </c>
      <c r="B804" t="s">
        <v>6495</v>
      </c>
      <c r="C804" t="s">
        <v>74</v>
      </c>
      <c r="D804" t="s">
        <v>6306</v>
      </c>
      <c r="E804" t="s">
        <v>74</v>
      </c>
      <c r="F804" t="s">
        <v>6495</v>
      </c>
      <c r="G804" t="s">
        <v>74</v>
      </c>
      <c r="H804" t="s">
        <v>74</v>
      </c>
      <c r="I804" t="s">
        <v>6496</v>
      </c>
      <c r="J804" t="s">
        <v>6308</v>
      </c>
      <c r="K804" t="s">
        <v>1081</v>
      </c>
      <c r="L804" t="s">
        <v>74</v>
      </c>
      <c r="M804" t="s">
        <v>77</v>
      </c>
      <c r="N804" t="s">
        <v>575</v>
      </c>
      <c r="O804" t="s">
        <v>6309</v>
      </c>
      <c r="P804" t="s">
        <v>6310</v>
      </c>
      <c r="Q804" t="s">
        <v>1084</v>
      </c>
      <c r="R804" t="s">
        <v>74</v>
      </c>
      <c r="S804" t="s">
        <v>74</v>
      </c>
      <c r="T804" t="s">
        <v>74</v>
      </c>
      <c r="U804" t="s">
        <v>74</v>
      </c>
      <c r="V804" t="s">
        <v>74</v>
      </c>
      <c r="W804" t="s">
        <v>74</v>
      </c>
      <c r="X804" t="s">
        <v>74</v>
      </c>
      <c r="Y804" t="s">
        <v>74</v>
      </c>
      <c r="Z804" t="s">
        <v>74</v>
      </c>
      <c r="AA804" t="s">
        <v>6497</v>
      </c>
      <c r="AB804" t="s">
        <v>74</v>
      </c>
      <c r="AC804" t="s">
        <v>74</v>
      </c>
      <c r="AD804" t="s">
        <v>74</v>
      </c>
      <c r="AE804" t="s">
        <v>74</v>
      </c>
      <c r="AF804" t="s">
        <v>74</v>
      </c>
      <c r="AG804">
        <v>0</v>
      </c>
      <c r="AH804">
        <v>1</v>
      </c>
      <c r="AI804">
        <v>1</v>
      </c>
      <c r="AJ804">
        <v>0</v>
      </c>
      <c r="AK804">
        <v>0</v>
      </c>
      <c r="AL804" t="s">
        <v>1085</v>
      </c>
      <c r="AM804" t="s">
        <v>209</v>
      </c>
      <c r="AN804" t="s">
        <v>209</v>
      </c>
      <c r="AO804" t="s">
        <v>74</v>
      </c>
      <c r="AP804" t="s">
        <v>74</v>
      </c>
      <c r="AQ804" t="s">
        <v>6311</v>
      </c>
      <c r="AR804" t="s">
        <v>1087</v>
      </c>
      <c r="AS804" t="s">
        <v>74</v>
      </c>
      <c r="AT804" t="s">
        <v>74</v>
      </c>
      <c r="AU804">
        <v>1989</v>
      </c>
      <c r="AV804">
        <v>9</v>
      </c>
      <c r="AW804" t="s">
        <v>74</v>
      </c>
      <c r="AX804" t="s">
        <v>74</v>
      </c>
      <c r="AY804" t="s">
        <v>74</v>
      </c>
      <c r="AZ804" t="s">
        <v>74</v>
      </c>
      <c r="BA804" t="s">
        <v>74</v>
      </c>
      <c r="BB804">
        <v>311</v>
      </c>
      <c r="BC804">
        <v>316</v>
      </c>
      <c r="BD804" t="s">
        <v>74</v>
      </c>
      <c r="BE804" t="s">
        <v>6498</v>
      </c>
      <c r="BF804" t="str">
        <f>HYPERLINK("http://dx.doi.org/10.1016/0273-1177(89)90178-6","http://dx.doi.org/10.1016/0273-1177(89)90178-6")</f>
        <v>http://dx.doi.org/10.1016/0273-1177(89)90178-6</v>
      </c>
      <c r="BG804" t="s">
        <v>74</v>
      </c>
      <c r="BH804" t="s">
        <v>74</v>
      </c>
      <c r="BI804">
        <v>6</v>
      </c>
      <c r="BJ804" t="s">
        <v>6313</v>
      </c>
      <c r="BK804" t="s">
        <v>583</v>
      </c>
      <c r="BL804" t="s">
        <v>6314</v>
      </c>
      <c r="BM804" t="s">
        <v>6315</v>
      </c>
      <c r="BN804" t="s">
        <v>74</v>
      </c>
      <c r="BO804" t="s">
        <v>74</v>
      </c>
      <c r="BP804" t="s">
        <v>74</v>
      </c>
      <c r="BQ804" t="s">
        <v>74</v>
      </c>
      <c r="BR804" t="s">
        <v>95</v>
      </c>
      <c r="BS804" t="s">
        <v>6499</v>
      </c>
      <c r="BT804" t="str">
        <f>HYPERLINK("https%3A%2F%2Fwww.webofscience.com%2Fwos%2Fwoscc%2Ffull-record%2FWOS:A1989BQ07V00042","View Full Record in Web of Science")</f>
        <v>View Full Record in Web of Science</v>
      </c>
    </row>
    <row r="805" spans="1:72" x14ac:dyDescent="0.15">
      <c r="A805" t="s">
        <v>569</v>
      </c>
      <c r="B805" t="s">
        <v>6500</v>
      </c>
      <c r="C805" t="s">
        <v>74</v>
      </c>
      <c r="D805" t="s">
        <v>6306</v>
      </c>
      <c r="E805" t="s">
        <v>74</v>
      </c>
      <c r="F805" t="s">
        <v>6500</v>
      </c>
      <c r="G805" t="s">
        <v>74</v>
      </c>
      <c r="H805" t="s">
        <v>74</v>
      </c>
      <c r="I805" t="s">
        <v>6501</v>
      </c>
      <c r="J805" t="s">
        <v>6308</v>
      </c>
      <c r="K805" t="s">
        <v>1081</v>
      </c>
      <c r="L805" t="s">
        <v>74</v>
      </c>
      <c r="M805" t="s">
        <v>77</v>
      </c>
      <c r="N805" t="s">
        <v>575</v>
      </c>
      <c r="O805" t="s">
        <v>6309</v>
      </c>
      <c r="P805" t="s">
        <v>6310</v>
      </c>
      <c r="Q805" t="s">
        <v>1084</v>
      </c>
      <c r="R805" t="s">
        <v>74</v>
      </c>
      <c r="S805" t="s">
        <v>74</v>
      </c>
      <c r="T805" t="s">
        <v>74</v>
      </c>
      <c r="U805" t="s">
        <v>74</v>
      </c>
      <c r="V805" t="s">
        <v>74</v>
      </c>
      <c r="W805" t="s">
        <v>74</v>
      </c>
      <c r="X805" t="s">
        <v>74</v>
      </c>
      <c r="Y805" t="s">
        <v>74</v>
      </c>
      <c r="Z805" t="s">
        <v>74</v>
      </c>
      <c r="AA805" t="s">
        <v>74</v>
      </c>
      <c r="AB805" t="s">
        <v>74</v>
      </c>
      <c r="AC805" t="s">
        <v>74</v>
      </c>
      <c r="AD805" t="s">
        <v>74</v>
      </c>
      <c r="AE805" t="s">
        <v>74</v>
      </c>
      <c r="AF805" t="s">
        <v>74</v>
      </c>
      <c r="AG805">
        <v>0</v>
      </c>
      <c r="AH805">
        <v>2</v>
      </c>
      <c r="AI805">
        <v>2</v>
      </c>
      <c r="AJ805">
        <v>0</v>
      </c>
      <c r="AK805">
        <v>0</v>
      </c>
      <c r="AL805" t="s">
        <v>1085</v>
      </c>
      <c r="AM805" t="s">
        <v>209</v>
      </c>
      <c r="AN805" t="s">
        <v>209</v>
      </c>
      <c r="AO805" t="s">
        <v>74</v>
      </c>
      <c r="AP805" t="s">
        <v>74</v>
      </c>
      <c r="AQ805" t="s">
        <v>6311</v>
      </c>
      <c r="AR805" t="s">
        <v>1087</v>
      </c>
      <c r="AS805" t="s">
        <v>74</v>
      </c>
      <c r="AT805" t="s">
        <v>74</v>
      </c>
      <c r="AU805">
        <v>1989</v>
      </c>
      <c r="AV805">
        <v>9</v>
      </c>
      <c r="AW805" t="s">
        <v>74</v>
      </c>
      <c r="AX805" t="s">
        <v>74</v>
      </c>
      <c r="AY805" t="s">
        <v>74</v>
      </c>
      <c r="AZ805" t="s">
        <v>74</v>
      </c>
      <c r="BA805" t="s">
        <v>74</v>
      </c>
      <c r="BB805">
        <v>317</v>
      </c>
      <c r="BC805">
        <v>321</v>
      </c>
      <c r="BD805" t="s">
        <v>74</v>
      </c>
      <c r="BE805" t="s">
        <v>6502</v>
      </c>
      <c r="BF805" t="str">
        <f>HYPERLINK("http://dx.doi.org/10.1016/0273-1177(89)90179-8","http://dx.doi.org/10.1016/0273-1177(89)90179-8")</f>
        <v>http://dx.doi.org/10.1016/0273-1177(89)90179-8</v>
      </c>
      <c r="BG805" t="s">
        <v>74</v>
      </c>
      <c r="BH805" t="s">
        <v>74</v>
      </c>
      <c r="BI805">
        <v>5</v>
      </c>
      <c r="BJ805" t="s">
        <v>6313</v>
      </c>
      <c r="BK805" t="s">
        <v>583</v>
      </c>
      <c r="BL805" t="s">
        <v>6314</v>
      </c>
      <c r="BM805" t="s">
        <v>6315</v>
      </c>
      <c r="BN805" t="s">
        <v>74</v>
      </c>
      <c r="BO805" t="s">
        <v>1386</v>
      </c>
      <c r="BP805" t="s">
        <v>74</v>
      </c>
      <c r="BQ805" t="s">
        <v>74</v>
      </c>
      <c r="BR805" t="s">
        <v>95</v>
      </c>
      <c r="BS805" t="s">
        <v>6503</v>
      </c>
      <c r="BT805" t="str">
        <f>HYPERLINK("https%3A%2F%2Fwww.webofscience.com%2Fwos%2Fwoscc%2Ffull-record%2FWOS:A1989BQ07V00043","View Full Record in Web of Science")</f>
        <v>View Full Record in Web of Science</v>
      </c>
    </row>
    <row r="806" spans="1:72" x14ac:dyDescent="0.15">
      <c r="A806" t="s">
        <v>569</v>
      </c>
      <c r="B806" t="s">
        <v>6504</v>
      </c>
      <c r="C806" t="s">
        <v>74</v>
      </c>
      <c r="D806" t="s">
        <v>6306</v>
      </c>
      <c r="E806" t="s">
        <v>74</v>
      </c>
      <c r="F806" t="s">
        <v>6504</v>
      </c>
      <c r="G806" t="s">
        <v>74</v>
      </c>
      <c r="H806" t="s">
        <v>74</v>
      </c>
      <c r="I806" t="s">
        <v>6505</v>
      </c>
      <c r="J806" t="s">
        <v>6308</v>
      </c>
      <c r="K806" t="s">
        <v>1081</v>
      </c>
      <c r="L806" t="s">
        <v>74</v>
      </c>
      <c r="M806" t="s">
        <v>77</v>
      </c>
      <c r="N806" t="s">
        <v>575</v>
      </c>
      <c r="O806" t="s">
        <v>6309</v>
      </c>
      <c r="P806" t="s">
        <v>6310</v>
      </c>
      <c r="Q806" t="s">
        <v>1084</v>
      </c>
      <c r="R806" t="s">
        <v>74</v>
      </c>
      <c r="S806" t="s">
        <v>74</v>
      </c>
      <c r="T806" t="s">
        <v>74</v>
      </c>
      <c r="U806" t="s">
        <v>74</v>
      </c>
      <c r="V806" t="s">
        <v>74</v>
      </c>
      <c r="W806" t="s">
        <v>74</v>
      </c>
      <c r="X806" t="s">
        <v>74</v>
      </c>
      <c r="Y806" t="s">
        <v>74</v>
      </c>
      <c r="Z806" t="s">
        <v>74</v>
      </c>
      <c r="AA806" t="s">
        <v>74</v>
      </c>
      <c r="AB806" t="s">
        <v>74</v>
      </c>
      <c r="AC806" t="s">
        <v>74</v>
      </c>
      <c r="AD806" t="s">
        <v>74</v>
      </c>
      <c r="AE806" t="s">
        <v>74</v>
      </c>
      <c r="AF806" t="s">
        <v>74</v>
      </c>
      <c r="AG806">
        <v>0</v>
      </c>
      <c r="AH806">
        <v>3</v>
      </c>
      <c r="AI806">
        <v>3</v>
      </c>
      <c r="AJ806">
        <v>0</v>
      </c>
      <c r="AK806">
        <v>0</v>
      </c>
      <c r="AL806" t="s">
        <v>1085</v>
      </c>
      <c r="AM806" t="s">
        <v>209</v>
      </c>
      <c r="AN806" t="s">
        <v>209</v>
      </c>
      <c r="AO806" t="s">
        <v>74</v>
      </c>
      <c r="AP806" t="s">
        <v>74</v>
      </c>
      <c r="AQ806" t="s">
        <v>6311</v>
      </c>
      <c r="AR806" t="s">
        <v>1087</v>
      </c>
      <c r="AS806" t="s">
        <v>74</v>
      </c>
      <c r="AT806" t="s">
        <v>74</v>
      </c>
      <c r="AU806">
        <v>1989</v>
      </c>
      <c r="AV806">
        <v>9</v>
      </c>
      <c r="AW806" t="s">
        <v>74</v>
      </c>
      <c r="AX806" t="s">
        <v>74</v>
      </c>
      <c r="AY806" t="s">
        <v>74</v>
      </c>
      <c r="AZ806" t="s">
        <v>74</v>
      </c>
      <c r="BA806" t="s">
        <v>74</v>
      </c>
      <c r="BB806">
        <v>323</v>
      </c>
      <c r="BC806">
        <v>331</v>
      </c>
      <c r="BD806" t="s">
        <v>74</v>
      </c>
      <c r="BE806" t="s">
        <v>6506</v>
      </c>
      <c r="BF806" t="str">
        <f>HYPERLINK("http://dx.doi.org/10.1016/0273-1177(89)90180-4","http://dx.doi.org/10.1016/0273-1177(89)90180-4")</f>
        <v>http://dx.doi.org/10.1016/0273-1177(89)90180-4</v>
      </c>
      <c r="BG806" t="s">
        <v>74</v>
      </c>
      <c r="BH806" t="s">
        <v>74</v>
      </c>
      <c r="BI806">
        <v>9</v>
      </c>
      <c r="BJ806" t="s">
        <v>6313</v>
      </c>
      <c r="BK806" t="s">
        <v>583</v>
      </c>
      <c r="BL806" t="s">
        <v>6314</v>
      </c>
      <c r="BM806" t="s">
        <v>6315</v>
      </c>
      <c r="BN806" t="s">
        <v>74</v>
      </c>
      <c r="BO806" t="s">
        <v>74</v>
      </c>
      <c r="BP806" t="s">
        <v>74</v>
      </c>
      <c r="BQ806" t="s">
        <v>74</v>
      </c>
      <c r="BR806" t="s">
        <v>95</v>
      </c>
      <c r="BS806" t="s">
        <v>6507</v>
      </c>
      <c r="BT806" t="str">
        <f>HYPERLINK("https%3A%2F%2Fwww.webofscience.com%2Fwos%2Fwoscc%2Ffull-record%2FWOS:A1989BQ07V00044","View Full Record in Web of Science")</f>
        <v>View Full Record in Web of Science</v>
      </c>
    </row>
    <row r="807" spans="1:72" x14ac:dyDescent="0.15">
      <c r="A807" t="s">
        <v>569</v>
      </c>
      <c r="B807" t="s">
        <v>6508</v>
      </c>
      <c r="C807" t="s">
        <v>74</v>
      </c>
      <c r="D807" t="s">
        <v>6306</v>
      </c>
      <c r="E807" t="s">
        <v>74</v>
      </c>
      <c r="F807" t="s">
        <v>6508</v>
      </c>
      <c r="G807" t="s">
        <v>74</v>
      </c>
      <c r="H807" t="s">
        <v>74</v>
      </c>
      <c r="I807" t="s">
        <v>6509</v>
      </c>
      <c r="J807" t="s">
        <v>6308</v>
      </c>
      <c r="K807" t="s">
        <v>1081</v>
      </c>
      <c r="L807" t="s">
        <v>74</v>
      </c>
      <c r="M807" t="s">
        <v>77</v>
      </c>
      <c r="N807" t="s">
        <v>575</v>
      </c>
      <c r="O807" t="s">
        <v>6309</v>
      </c>
      <c r="P807" t="s">
        <v>6310</v>
      </c>
      <c r="Q807" t="s">
        <v>1084</v>
      </c>
      <c r="R807" t="s">
        <v>74</v>
      </c>
      <c r="S807" t="s">
        <v>74</v>
      </c>
      <c r="T807" t="s">
        <v>74</v>
      </c>
      <c r="U807" t="s">
        <v>74</v>
      </c>
      <c r="V807" t="s">
        <v>74</v>
      </c>
      <c r="W807" t="s">
        <v>74</v>
      </c>
      <c r="X807" t="s">
        <v>74</v>
      </c>
      <c r="Y807" t="s">
        <v>74</v>
      </c>
      <c r="Z807" t="s">
        <v>74</v>
      </c>
      <c r="AA807" t="s">
        <v>6510</v>
      </c>
      <c r="AB807" t="s">
        <v>74</v>
      </c>
      <c r="AC807" t="s">
        <v>74</v>
      </c>
      <c r="AD807" t="s">
        <v>74</v>
      </c>
      <c r="AE807" t="s">
        <v>74</v>
      </c>
      <c r="AF807" t="s">
        <v>74</v>
      </c>
      <c r="AG807">
        <v>0</v>
      </c>
      <c r="AH807">
        <v>16</v>
      </c>
      <c r="AI807">
        <v>16</v>
      </c>
      <c r="AJ807">
        <v>0</v>
      </c>
      <c r="AK807">
        <v>0</v>
      </c>
      <c r="AL807" t="s">
        <v>1085</v>
      </c>
      <c r="AM807" t="s">
        <v>209</v>
      </c>
      <c r="AN807" t="s">
        <v>209</v>
      </c>
      <c r="AO807" t="s">
        <v>74</v>
      </c>
      <c r="AP807" t="s">
        <v>74</v>
      </c>
      <c r="AQ807" t="s">
        <v>6311</v>
      </c>
      <c r="AR807" t="s">
        <v>1087</v>
      </c>
      <c r="AS807" t="s">
        <v>74</v>
      </c>
      <c r="AT807" t="s">
        <v>74</v>
      </c>
      <c r="AU807">
        <v>1989</v>
      </c>
      <c r="AV807">
        <v>9</v>
      </c>
      <c r="AW807" t="s">
        <v>74</v>
      </c>
      <c r="AX807" t="s">
        <v>74</v>
      </c>
      <c r="AY807" t="s">
        <v>74</v>
      </c>
      <c r="AZ807" t="s">
        <v>74</v>
      </c>
      <c r="BA807" t="s">
        <v>74</v>
      </c>
      <c r="BB807">
        <v>333</v>
      </c>
      <c r="BC807">
        <v>341</v>
      </c>
      <c r="BD807" t="s">
        <v>74</v>
      </c>
      <c r="BE807" t="s">
        <v>6511</v>
      </c>
      <c r="BF807" t="str">
        <f>HYPERLINK("http://dx.doi.org/10.1016/0273-1177(89)90181-6","http://dx.doi.org/10.1016/0273-1177(89)90181-6")</f>
        <v>http://dx.doi.org/10.1016/0273-1177(89)90181-6</v>
      </c>
      <c r="BG807" t="s">
        <v>74</v>
      </c>
      <c r="BH807" t="s">
        <v>74</v>
      </c>
      <c r="BI807">
        <v>9</v>
      </c>
      <c r="BJ807" t="s">
        <v>6313</v>
      </c>
      <c r="BK807" t="s">
        <v>583</v>
      </c>
      <c r="BL807" t="s">
        <v>6314</v>
      </c>
      <c r="BM807" t="s">
        <v>6315</v>
      </c>
      <c r="BN807" t="s">
        <v>74</v>
      </c>
      <c r="BO807" t="s">
        <v>74</v>
      </c>
      <c r="BP807" t="s">
        <v>74</v>
      </c>
      <c r="BQ807" t="s">
        <v>74</v>
      </c>
      <c r="BR807" t="s">
        <v>95</v>
      </c>
      <c r="BS807" t="s">
        <v>6512</v>
      </c>
      <c r="BT807" t="str">
        <f>HYPERLINK("https%3A%2F%2Fwww.webofscience.com%2Fwos%2Fwoscc%2Ffull-record%2FWOS:A1989BQ07V00045","View Full Record in Web of Science")</f>
        <v>View Full Record in Web of Science</v>
      </c>
    </row>
    <row r="808" spans="1:72" x14ac:dyDescent="0.15">
      <c r="A808" t="s">
        <v>569</v>
      </c>
      <c r="B808" t="s">
        <v>6513</v>
      </c>
      <c r="C808" t="s">
        <v>74</v>
      </c>
      <c r="D808" t="s">
        <v>6306</v>
      </c>
      <c r="E808" t="s">
        <v>74</v>
      </c>
      <c r="F808" t="s">
        <v>6513</v>
      </c>
      <c r="G808" t="s">
        <v>74</v>
      </c>
      <c r="H808" t="s">
        <v>74</v>
      </c>
      <c r="I808" t="s">
        <v>6514</v>
      </c>
      <c r="J808" t="s">
        <v>6308</v>
      </c>
      <c r="K808" t="s">
        <v>1081</v>
      </c>
      <c r="L808" t="s">
        <v>74</v>
      </c>
      <c r="M808" t="s">
        <v>77</v>
      </c>
      <c r="N808" t="s">
        <v>575</v>
      </c>
      <c r="O808" t="s">
        <v>6309</v>
      </c>
      <c r="P808" t="s">
        <v>6310</v>
      </c>
      <c r="Q808" t="s">
        <v>1084</v>
      </c>
      <c r="R808" t="s">
        <v>74</v>
      </c>
      <c r="S808" t="s">
        <v>74</v>
      </c>
      <c r="T808" t="s">
        <v>74</v>
      </c>
      <c r="U808" t="s">
        <v>74</v>
      </c>
      <c r="V808" t="s">
        <v>74</v>
      </c>
      <c r="W808" t="s">
        <v>74</v>
      </c>
      <c r="X808" t="s">
        <v>74</v>
      </c>
      <c r="Y808" t="s">
        <v>74</v>
      </c>
      <c r="Z808" t="s">
        <v>74</v>
      </c>
      <c r="AA808" t="s">
        <v>74</v>
      </c>
      <c r="AB808" t="s">
        <v>74</v>
      </c>
      <c r="AC808" t="s">
        <v>74</v>
      </c>
      <c r="AD808" t="s">
        <v>74</v>
      </c>
      <c r="AE808" t="s">
        <v>74</v>
      </c>
      <c r="AF808" t="s">
        <v>74</v>
      </c>
      <c r="AG808">
        <v>0</v>
      </c>
      <c r="AH808">
        <v>0</v>
      </c>
      <c r="AI808">
        <v>0</v>
      </c>
      <c r="AJ808">
        <v>0</v>
      </c>
      <c r="AK808">
        <v>0</v>
      </c>
      <c r="AL808" t="s">
        <v>1085</v>
      </c>
      <c r="AM808" t="s">
        <v>209</v>
      </c>
      <c r="AN808" t="s">
        <v>209</v>
      </c>
      <c r="AO808" t="s">
        <v>74</v>
      </c>
      <c r="AP808" t="s">
        <v>74</v>
      </c>
      <c r="AQ808" t="s">
        <v>6311</v>
      </c>
      <c r="AR808" t="s">
        <v>1087</v>
      </c>
      <c r="AS808" t="s">
        <v>74</v>
      </c>
      <c r="AT808" t="s">
        <v>74</v>
      </c>
      <c r="AU808">
        <v>1989</v>
      </c>
      <c r="AV808">
        <v>9</v>
      </c>
      <c r="AW808" t="s">
        <v>74</v>
      </c>
      <c r="AX808" t="s">
        <v>74</v>
      </c>
      <c r="AY808" t="s">
        <v>74</v>
      </c>
      <c r="AZ808" t="s">
        <v>74</v>
      </c>
      <c r="BA808" t="s">
        <v>74</v>
      </c>
      <c r="BB808">
        <v>343</v>
      </c>
      <c r="BC808">
        <v>346</v>
      </c>
      <c r="BD808" t="s">
        <v>74</v>
      </c>
      <c r="BE808" t="s">
        <v>6515</v>
      </c>
      <c r="BF808" t="str">
        <f>HYPERLINK("http://dx.doi.org/10.1016/0273-1177(89)90182-8","http://dx.doi.org/10.1016/0273-1177(89)90182-8")</f>
        <v>http://dx.doi.org/10.1016/0273-1177(89)90182-8</v>
      </c>
      <c r="BG808" t="s">
        <v>74</v>
      </c>
      <c r="BH808" t="s">
        <v>74</v>
      </c>
      <c r="BI808">
        <v>4</v>
      </c>
      <c r="BJ808" t="s">
        <v>6313</v>
      </c>
      <c r="BK808" t="s">
        <v>583</v>
      </c>
      <c r="BL808" t="s">
        <v>6314</v>
      </c>
      <c r="BM808" t="s">
        <v>6315</v>
      </c>
      <c r="BN808" t="s">
        <v>74</v>
      </c>
      <c r="BO808" t="s">
        <v>74</v>
      </c>
      <c r="BP808" t="s">
        <v>74</v>
      </c>
      <c r="BQ808" t="s">
        <v>74</v>
      </c>
      <c r="BR808" t="s">
        <v>95</v>
      </c>
      <c r="BS808" t="s">
        <v>6516</v>
      </c>
      <c r="BT808" t="str">
        <f>HYPERLINK("https%3A%2F%2Fwww.webofscience.com%2Fwos%2Fwoscc%2Ffull-record%2FWOS:A1989BQ07V00046","View Full Record in Web of Science")</f>
        <v>View Full Record in Web of Science</v>
      </c>
    </row>
    <row r="809" spans="1:72" x14ac:dyDescent="0.15">
      <c r="A809" t="s">
        <v>569</v>
      </c>
      <c r="B809" t="s">
        <v>6517</v>
      </c>
      <c r="C809" t="s">
        <v>74</v>
      </c>
      <c r="D809" t="s">
        <v>6306</v>
      </c>
      <c r="E809" t="s">
        <v>74</v>
      </c>
      <c r="F809" t="s">
        <v>6517</v>
      </c>
      <c r="G809" t="s">
        <v>74</v>
      </c>
      <c r="H809" t="s">
        <v>74</v>
      </c>
      <c r="I809" t="s">
        <v>6518</v>
      </c>
      <c r="J809" t="s">
        <v>6308</v>
      </c>
      <c r="K809" t="s">
        <v>1081</v>
      </c>
      <c r="L809" t="s">
        <v>74</v>
      </c>
      <c r="M809" t="s">
        <v>77</v>
      </c>
      <c r="N809" t="s">
        <v>575</v>
      </c>
      <c r="O809" t="s">
        <v>6309</v>
      </c>
      <c r="P809" t="s">
        <v>6310</v>
      </c>
      <c r="Q809" t="s">
        <v>1084</v>
      </c>
      <c r="R809" t="s">
        <v>74</v>
      </c>
      <c r="S809" t="s">
        <v>74</v>
      </c>
      <c r="T809" t="s">
        <v>74</v>
      </c>
      <c r="U809" t="s">
        <v>74</v>
      </c>
      <c r="V809" t="s">
        <v>74</v>
      </c>
      <c r="W809" t="s">
        <v>74</v>
      </c>
      <c r="X809" t="s">
        <v>74</v>
      </c>
      <c r="Y809" t="s">
        <v>74</v>
      </c>
      <c r="Z809" t="s">
        <v>74</v>
      </c>
      <c r="AA809" t="s">
        <v>74</v>
      </c>
      <c r="AB809" t="s">
        <v>74</v>
      </c>
      <c r="AC809" t="s">
        <v>74</v>
      </c>
      <c r="AD809" t="s">
        <v>74</v>
      </c>
      <c r="AE809" t="s">
        <v>74</v>
      </c>
      <c r="AF809" t="s">
        <v>74</v>
      </c>
      <c r="AG809">
        <v>0</v>
      </c>
      <c r="AH809">
        <v>2</v>
      </c>
      <c r="AI809">
        <v>2</v>
      </c>
      <c r="AJ809">
        <v>0</v>
      </c>
      <c r="AK809">
        <v>0</v>
      </c>
      <c r="AL809" t="s">
        <v>1085</v>
      </c>
      <c r="AM809" t="s">
        <v>209</v>
      </c>
      <c r="AN809" t="s">
        <v>209</v>
      </c>
      <c r="AO809" t="s">
        <v>74</v>
      </c>
      <c r="AP809" t="s">
        <v>74</v>
      </c>
      <c r="AQ809" t="s">
        <v>6311</v>
      </c>
      <c r="AR809" t="s">
        <v>1087</v>
      </c>
      <c r="AS809" t="s">
        <v>74</v>
      </c>
      <c r="AT809" t="s">
        <v>74</v>
      </c>
      <c r="AU809">
        <v>1989</v>
      </c>
      <c r="AV809">
        <v>9</v>
      </c>
      <c r="AW809" t="s">
        <v>74</v>
      </c>
      <c r="AX809" t="s">
        <v>74</v>
      </c>
      <c r="AY809" t="s">
        <v>74</v>
      </c>
      <c r="AZ809" t="s">
        <v>74</v>
      </c>
      <c r="BA809" t="s">
        <v>74</v>
      </c>
      <c r="BB809">
        <v>347</v>
      </c>
      <c r="BC809">
        <v>353</v>
      </c>
      <c r="BD809" t="s">
        <v>74</v>
      </c>
      <c r="BE809" t="s">
        <v>6519</v>
      </c>
      <c r="BF809" t="str">
        <f>HYPERLINK("http://dx.doi.org/10.1016/0273-1177(89)90183-X","http://dx.doi.org/10.1016/0273-1177(89)90183-X")</f>
        <v>http://dx.doi.org/10.1016/0273-1177(89)90183-X</v>
      </c>
      <c r="BG809" t="s">
        <v>74</v>
      </c>
      <c r="BH809" t="s">
        <v>74</v>
      </c>
      <c r="BI809">
        <v>7</v>
      </c>
      <c r="BJ809" t="s">
        <v>6313</v>
      </c>
      <c r="BK809" t="s">
        <v>583</v>
      </c>
      <c r="BL809" t="s">
        <v>6314</v>
      </c>
      <c r="BM809" t="s">
        <v>6315</v>
      </c>
      <c r="BN809" t="s">
        <v>74</v>
      </c>
      <c r="BO809" t="s">
        <v>74</v>
      </c>
      <c r="BP809" t="s">
        <v>74</v>
      </c>
      <c r="BQ809" t="s">
        <v>74</v>
      </c>
      <c r="BR809" t="s">
        <v>95</v>
      </c>
      <c r="BS809" t="s">
        <v>6520</v>
      </c>
      <c r="BT809" t="str">
        <f>HYPERLINK("https%3A%2F%2Fwww.webofscience.com%2Fwos%2Fwoscc%2Ffull-record%2FWOS:A1989BQ07V00047","View Full Record in Web of Science")</f>
        <v>View Full Record in Web of Science</v>
      </c>
    </row>
    <row r="810" spans="1:72" x14ac:dyDescent="0.15">
      <c r="A810" t="s">
        <v>569</v>
      </c>
      <c r="B810" t="s">
        <v>6521</v>
      </c>
      <c r="C810" t="s">
        <v>74</v>
      </c>
      <c r="D810" t="s">
        <v>6306</v>
      </c>
      <c r="E810" t="s">
        <v>74</v>
      </c>
      <c r="F810" t="s">
        <v>6521</v>
      </c>
      <c r="G810" t="s">
        <v>74</v>
      </c>
      <c r="H810" t="s">
        <v>74</v>
      </c>
      <c r="I810" t="s">
        <v>6522</v>
      </c>
      <c r="J810" t="s">
        <v>6308</v>
      </c>
      <c r="K810" t="s">
        <v>1081</v>
      </c>
      <c r="L810" t="s">
        <v>74</v>
      </c>
      <c r="M810" t="s">
        <v>77</v>
      </c>
      <c r="N810" t="s">
        <v>575</v>
      </c>
      <c r="O810" t="s">
        <v>6309</v>
      </c>
      <c r="P810" t="s">
        <v>6310</v>
      </c>
      <c r="Q810" t="s">
        <v>1084</v>
      </c>
      <c r="R810" t="s">
        <v>74</v>
      </c>
      <c r="S810" t="s">
        <v>74</v>
      </c>
      <c r="T810" t="s">
        <v>74</v>
      </c>
      <c r="U810" t="s">
        <v>74</v>
      </c>
      <c r="V810" t="s">
        <v>74</v>
      </c>
      <c r="W810" t="s">
        <v>74</v>
      </c>
      <c r="X810" t="s">
        <v>74</v>
      </c>
      <c r="Y810" t="s">
        <v>74</v>
      </c>
      <c r="Z810" t="s">
        <v>74</v>
      </c>
      <c r="AA810" t="s">
        <v>74</v>
      </c>
      <c r="AB810" t="s">
        <v>74</v>
      </c>
      <c r="AC810" t="s">
        <v>74</v>
      </c>
      <c r="AD810" t="s">
        <v>74</v>
      </c>
      <c r="AE810" t="s">
        <v>74</v>
      </c>
      <c r="AF810" t="s">
        <v>74</v>
      </c>
      <c r="AG810">
        <v>0</v>
      </c>
      <c r="AH810">
        <v>0</v>
      </c>
      <c r="AI810">
        <v>0</v>
      </c>
      <c r="AJ810">
        <v>0</v>
      </c>
      <c r="AK810">
        <v>0</v>
      </c>
      <c r="AL810" t="s">
        <v>1085</v>
      </c>
      <c r="AM810" t="s">
        <v>209</v>
      </c>
      <c r="AN810" t="s">
        <v>209</v>
      </c>
      <c r="AO810" t="s">
        <v>74</v>
      </c>
      <c r="AP810" t="s">
        <v>74</v>
      </c>
      <c r="AQ810" t="s">
        <v>6311</v>
      </c>
      <c r="AR810" t="s">
        <v>1087</v>
      </c>
      <c r="AS810" t="s">
        <v>74</v>
      </c>
      <c r="AT810" t="s">
        <v>74</v>
      </c>
      <c r="AU810">
        <v>1989</v>
      </c>
      <c r="AV810">
        <v>9</v>
      </c>
      <c r="AW810" t="s">
        <v>74</v>
      </c>
      <c r="AX810" t="s">
        <v>74</v>
      </c>
      <c r="AY810" t="s">
        <v>74</v>
      </c>
      <c r="AZ810" t="s">
        <v>74</v>
      </c>
      <c r="BA810" t="s">
        <v>74</v>
      </c>
      <c r="BB810">
        <v>355</v>
      </c>
      <c r="BC810">
        <v>358</v>
      </c>
      <c r="BD810" t="s">
        <v>74</v>
      </c>
      <c r="BE810" t="s">
        <v>6523</v>
      </c>
      <c r="BF810" t="str">
        <f>HYPERLINK("http://dx.doi.org/10.1016/0273-1177(89)90184-1","http://dx.doi.org/10.1016/0273-1177(89)90184-1")</f>
        <v>http://dx.doi.org/10.1016/0273-1177(89)90184-1</v>
      </c>
      <c r="BG810" t="s">
        <v>74</v>
      </c>
      <c r="BH810" t="s">
        <v>74</v>
      </c>
      <c r="BI810">
        <v>4</v>
      </c>
      <c r="BJ810" t="s">
        <v>6313</v>
      </c>
      <c r="BK810" t="s">
        <v>583</v>
      </c>
      <c r="BL810" t="s">
        <v>6314</v>
      </c>
      <c r="BM810" t="s">
        <v>6315</v>
      </c>
      <c r="BN810" t="s">
        <v>74</v>
      </c>
      <c r="BO810" t="s">
        <v>74</v>
      </c>
      <c r="BP810" t="s">
        <v>74</v>
      </c>
      <c r="BQ810" t="s">
        <v>74</v>
      </c>
      <c r="BR810" t="s">
        <v>95</v>
      </c>
      <c r="BS810" t="s">
        <v>6524</v>
      </c>
      <c r="BT810" t="str">
        <f>HYPERLINK("https%3A%2F%2Fwww.webofscience.com%2Fwos%2Fwoscc%2Ffull-record%2FWOS:A1989BQ07V00048","View Full Record in Web of Science")</f>
        <v>View Full Record in Web of Science</v>
      </c>
    </row>
    <row r="811" spans="1:72" x14ac:dyDescent="0.15">
      <c r="A811" t="s">
        <v>569</v>
      </c>
      <c r="B811" t="s">
        <v>6525</v>
      </c>
      <c r="C811" t="s">
        <v>74</v>
      </c>
      <c r="D811" t="s">
        <v>6306</v>
      </c>
      <c r="E811" t="s">
        <v>74</v>
      </c>
      <c r="F811" t="s">
        <v>6525</v>
      </c>
      <c r="G811" t="s">
        <v>74</v>
      </c>
      <c r="H811" t="s">
        <v>74</v>
      </c>
      <c r="I811" t="s">
        <v>6526</v>
      </c>
      <c r="J811" t="s">
        <v>6308</v>
      </c>
      <c r="K811" t="s">
        <v>1081</v>
      </c>
      <c r="L811" t="s">
        <v>74</v>
      </c>
      <c r="M811" t="s">
        <v>77</v>
      </c>
      <c r="N811" t="s">
        <v>575</v>
      </c>
      <c r="O811" t="s">
        <v>6309</v>
      </c>
      <c r="P811" t="s">
        <v>6310</v>
      </c>
      <c r="Q811" t="s">
        <v>1084</v>
      </c>
      <c r="R811" t="s">
        <v>74</v>
      </c>
      <c r="S811" t="s">
        <v>74</v>
      </c>
      <c r="T811" t="s">
        <v>74</v>
      </c>
      <c r="U811" t="s">
        <v>74</v>
      </c>
      <c r="V811" t="s">
        <v>74</v>
      </c>
      <c r="W811" t="s">
        <v>74</v>
      </c>
      <c r="X811" t="s">
        <v>74</v>
      </c>
      <c r="Y811" t="s">
        <v>74</v>
      </c>
      <c r="Z811" t="s">
        <v>74</v>
      </c>
      <c r="AA811" t="s">
        <v>74</v>
      </c>
      <c r="AB811" t="s">
        <v>74</v>
      </c>
      <c r="AC811" t="s">
        <v>74</v>
      </c>
      <c r="AD811" t="s">
        <v>74</v>
      </c>
      <c r="AE811" t="s">
        <v>74</v>
      </c>
      <c r="AF811" t="s">
        <v>74</v>
      </c>
      <c r="AG811">
        <v>0</v>
      </c>
      <c r="AH811">
        <v>2</v>
      </c>
      <c r="AI811">
        <v>2</v>
      </c>
      <c r="AJ811">
        <v>0</v>
      </c>
      <c r="AK811">
        <v>1</v>
      </c>
      <c r="AL811" t="s">
        <v>1085</v>
      </c>
      <c r="AM811" t="s">
        <v>209</v>
      </c>
      <c r="AN811" t="s">
        <v>209</v>
      </c>
      <c r="AO811" t="s">
        <v>74</v>
      </c>
      <c r="AP811" t="s">
        <v>74</v>
      </c>
      <c r="AQ811" t="s">
        <v>6311</v>
      </c>
      <c r="AR811" t="s">
        <v>1087</v>
      </c>
      <c r="AS811" t="s">
        <v>74</v>
      </c>
      <c r="AT811" t="s">
        <v>74</v>
      </c>
      <c r="AU811">
        <v>1989</v>
      </c>
      <c r="AV811">
        <v>9</v>
      </c>
      <c r="AW811" t="s">
        <v>74</v>
      </c>
      <c r="AX811" t="s">
        <v>74</v>
      </c>
      <c r="AY811" t="s">
        <v>74</v>
      </c>
      <c r="AZ811" t="s">
        <v>74</v>
      </c>
      <c r="BA811" t="s">
        <v>74</v>
      </c>
      <c r="BB811">
        <v>363</v>
      </c>
      <c r="BC811">
        <v>372</v>
      </c>
      <c r="BD811" t="s">
        <v>74</v>
      </c>
      <c r="BE811" t="s">
        <v>6527</v>
      </c>
      <c r="BF811" t="str">
        <f>HYPERLINK("http://dx.doi.org/10.1016/0273-1177(89)90186-5","http://dx.doi.org/10.1016/0273-1177(89)90186-5")</f>
        <v>http://dx.doi.org/10.1016/0273-1177(89)90186-5</v>
      </c>
      <c r="BG811" t="s">
        <v>74</v>
      </c>
      <c r="BH811" t="s">
        <v>74</v>
      </c>
      <c r="BI811">
        <v>10</v>
      </c>
      <c r="BJ811" t="s">
        <v>6313</v>
      </c>
      <c r="BK811" t="s">
        <v>583</v>
      </c>
      <c r="BL811" t="s">
        <v>6314</v>
      </c>
      <c r="BM811" t="s">
        <v>6315</v>
      </c>
      <c r="BN811" t="s">
        <v>74</v>
      </c>
      <c r="BO811" t="s">
        <v>74</v>
      </c>
      <c r="BP811" t="s">
        <v>74</v>
      </c>
      <c r="BQ811" t="s">
        <v>74</v>
      </c>
      <c r="BR811" t="s">
        <v>95</v>
      </c>
      <c r="BS811" t="s">
        <v>6528</v>
      </c>
      <c r="BT811" t="str">
        <f>HYPERLINK("https%3A%2F%2Fwww.webofscience.com%2Fwos%2Fwoscc%2Ffull-record%2FWOS:A1989BQ07V00049","View Full Record in Web of Science")</f>
        <v>View Full Record in Web of Science</v>
      </c>
    </row>
    <row r="812" spans="1:72" x14ac:dyDescent="0.15">
      <c r="A812" t="s">
        <v>569</v>
      </c>
      <c r="B812" t="s">
        <v>6529</v>
      </c>
      <c r="C812" t="s">
        <v>74</v>
      </c>
      <c r="D812" t="s">
        <v>6306</v>
      </c>
      <c r="E812" t="s">
        <v>74</v>
      </c>
      <c r="F812" t="s">
        <v>6529</v>
      </c>
      <c r="G812" t="s">
        <v>74</v>
      </c>
      <c r="H812" t="s">
        <v>74</v>
      </c>
      <c r="I812" t="s">
        <v>6530</v>
      </c>
      <c r="J812" t="s">
        <v>6308</v>
      </c>
      <c r="K812" t="s">
        <v>1081</v>
      </c>
      <c r="L812" t="s">
        <v>74</v>
      </c>
      <c r="M812" t="s">
        <v>77</v>
      </c>
      <c r="N812" t="s">
        <v>575</v>
      </c>
      <c r="O812" t="s">
        <v>6309</v>
      </c>
      <c r="P812" t="s">
        <v>6310</v>
      </c>
      <c r="Q812" t="s">
        <v>1084</v>
      </c>
      <c r="R812" t="s">
        <v>74</v>
      </c>
      <c r="S812" t="s">
        <v>74</v>
      </c>
      <c r="T812" t="s">
        <v>74</v>
      </c>
      <c r="U812" t="s">
        <v>74</v>
      </c>
      <c r="V812" t="s">
        <v>74</v>
      </c>
      <c r="W812" t="s">
        <v>74</v>
      </c>
      <c r="X812" t="s">
        <v>74</v>
      </c>
      <c r="Y812" t="s">
        <v>74</v>
      </c>
      <c r="Z812" t="s">
        <v>74</v>
      </c>
      <c r="AA812" t="s">
        <v>74</v>
      </c>
      <c r="AB812" t="s">
        <v>74</v>
      </c>
      <c r="AC812" t="s">
        <v>74</v>
      </c>
      <c r="AD812" t="s">
        <v>74</v>
      </c>
      <c r="AE812" t="s">
        <v>74</v>
      </c>
      <c r="AF812" t="s">
        <v>74</v>
      </c>
      <c r="AG812">
        <v>0</v>
      </c>
      <c r="AH812">
        <v>1</v>
      </c>
      <c r="AI812">
        <v>1</v>
      </c>
      <c r="AJ812">
        <v>0</v>
      </c>
      <c r="AK812">
        <v>0</v>
      </c>
      <c r="AL812" t="s">
        <v>1085</v>
      </c>
      <c r="AM812" t="s">
        <v>209</v>
      </c>
      <c r="AN812" t="s">
        <v>209</v>
      </c>
      <c r="AO812" t="s">
        <v>74</v>
      </c>
      <c r="AP812" t="s">
        <v>74</v>
      </c>
      <c r="AQ812" t="s">
        <v>6311</v>
      </c>
      <c r="AR812" t="s">
        <v>1087</v>
      </c>
      <c r="AS812" t="s">
        <v>74</v>
      </c>
      <c r="AT812" t="s">
        <v>74</v>
      </c>
      <c r="AU812">
        <v>1989</v>
      </c>
      <c r="AV812">
        <v>9</v>
      </c>
      <c r="AW812" t="s">
        <v>74</v>
      </c>
      <c r="AX812" t="s">
        <v>74</v>
      </c>
      <c r="AY812" t="s">
        <v>74</v>
      </c>
      <c r="AZ812" t="s">
        <v>74</v>
      </c>
      <c r="BA812" t="s">
        <v>74</v>
      </c>
      <c r="BB812">
        <v>373</v>
      </c>
      <c r="BC812">
        <v>378</v>
      </c>
      <c r="BD812" t="s">
        <v>74</v>
      </c>
      <c r="BE812" t="s">
        <v>6531</v>
      </c>
      <c r="BF812" t="str">
        <f>HYPERLINK("http://dx.doi.org/10.1016/0273-1177(89)90187-7","http://dx.doi.org/10.1016/0273-1177(89)90187-7")</f>
        <v>http://dx.doi.org/10.1016/0273-1177(89)90187-7</v>
      </c>
      <c r="BG812" t="s">
        <v>74</v>
      </c>
      <c r="BH812" t="s">
        <v>74</v>
      </c>
      <c r="BI812">
        <v>6</v>
      </c>
      <c r="BJ812" t="s">
        <v>6313</v>
      </c>
      <c r="BK812" t="s">
        <v>583</v>
      </c>
      <c r="BL812" t="s">
        <v>6314</v>
      </c>
      <c r="BM812" t="s">
        <v>6315</v>
      </c>
      <c r="BN812" t="s">
        <v>74</v>
      </c>
      <c r="BO812" t="s">
        <v>74</v>
      </c>
      <c r="BP812" t="s">
        <v>74</v>
      </c>
      <c r="BQ812" t="s">
        <v>74</v>
      </c>
      <c r="BR812" t="s">
        <v>95</v>
      </c>
      <c r="BS812" t="s">
        <v>6532</v>
      </c>
      <c r="BT812" t="str">
        <f>HYPERLINK("https%3A%2F%2Fwww.webofscience.com%2Fwos%2Fwoscc%2Ffull-record%2FWOS:A1989BQ07V00050","View Full Record in Web of Science")</f>
        <v>View Full Record in Web of Science</v>
      </c>
    </row>
    <row r="813" spans="1:72" x14ac:dyDescent="0.15">
      <c r="A813" t="s">
        <v>569</v>
      </c>
      <c r="B813" t="s">
        <v>6533</v>
      </c>
      <c r="C813" t="s">
        <v>74</v>
      </c>
      <c r="D813" t="s">
        <v>6306</v>
      </c>
      <c r="E813" t="s">
        <v>74</v>
      </c>
      <c r="F813" t="s">
        <v>6533</v>
      </c>
      <c r="G813" t="s">
        <v>74</v>
      </c>
      <c r="H813" t="s">
        <v>74</v>
      </c>
      <c r="I813" t="s">
        <v>6534</v>
      </c>
      <c r="J813" t="s">
        <v>6308</v>
      </c>
      <c r="K813" t="s">
        <v>1081</v>
      </c>
      <c r="L813" t="s">
        <v>74</v>
      </c>
      <c r="M813" t="s">
        <v>77</v>
      </c>
      <c r="N813" t="s">
        <v>575</v>
      </c>
      <c r="O813" t="s">
        <v>6309</v>
      </c>
      <c r="P813" t="s">
        <v>6310</v>
      </c>
      <c r="Q813" t="s">
        <v>1084</v>
      </c>
      <c r="R813" t="s">
        <v>74</v>
      </c>
      <c r="S813" t="s">
        <v>74</v>
      </c>
      <c r="T813" t="s">
        <v>74</v>
      </c>
      <c r="U813" t="s">
        <v>74</v>
      </c>
      <c r="V813" t="s">
        <v>74</v>
      </c>
      <c r="W813" t="s">
        <v>74</v>
      </c>
      <c r="X813" t="s">
        <v>74</v>
      </c>
      <c r="Y813" t="s">
        <v>74</v>
      </c>
      <c r="Z813" t="s">
        <v>74</v>
      </c>
      <c r="AA813" t="s">
        <v>74</v>
      </c>
      <c r="AB813" t="s">
        <v>74</v>
      </c>
      <c r="AC813" t="s">
        <v>74</v>
      </c>
      <c r="AD813" t="s">
        <v>74</v>
      </c>
      <c r="AE813" t="s">
        <v>74</v>
      </c>
      <c r="AF813" t="s">
        <v>74</v>
      </c>
      <c r="AG813">
        <v>0</v>
      </c>
      <c r="AH813">
        <v>1</v>
      </c>
      <c r="AI813">
        <v>1</v>
      </c>
      <c r="AJ813">
        <v>0</v>
      </c>
      <c r="AK813">
        <v>0</v>
      </c>
      <c r="AL813" t="s">
        <v>1085</v>
      </c>
      <c r="AM813" t="s">
        <v>209</v>
      </c>
      <c r="AN813" t="s">
        <v>209</v>
      </c>
      <c r="AO813" t="s">
        <v>74</v>
      </c>
      <c r="AP813" t="s">
        <v>74</v>
      </c>
      <c r="AQ813" t="s">
        <v>6311</v>
      </c>
      <c r="AR813" t="s">
        <v>1087</v>
      </c>
      <c r="AS813" t="s">
        <v>74</v>
      </c>
      <c r="AT813" t="s">
        <v>74</v>
      </c>
      <c r="AU813">
        <v>1989</v>
      </c>
      <c r="AV813">
        <v>9</v>
      </c>
      <c r="AW813" t="s">
        <v>74</v>
      </c>
      <c r="AX813" t="s">
        <v>74</v>
      </c>
      <c r="AY813" t="s">
        <v>74</v>
      </c>
      <c r="AZ813" t="s">
        <v>74</v>
      </c>
      <c r="BA813" t="s">
        <v>74</v>
      </c>
      <c r="BB813">
        <v>379</v>
      </c>
      <c r="BC813">
        <v>381</v>
      </c>
      <c r="BD813" t="s">
        <v>74</v>
      </c>
      <c r="BE813" t="s">
        <v>6535</v>
      </c>
      <c r="BF813" t="str">
        <f>HYPERLINK("http://dx.doi.org/10.1016/0273-1177(89)90188-9","http://dx.doi.org/10.1016/0273-1177(89)90188-9")</f>
        <v>http://dx.doi.org/10.1016/0273-1177(89)90188-9</v>
      </c>
      <c r="BG813" t="s">
        <v>74</v>
      </c>
      <c r="BH813" t="s">
        <v>74</v>
      </c>
      <c r="BI813">
        <v>3</v>
      </c>
      <c r="BJ813" t="s">
        <v>6313</v>
      </c>
      <c r="BK813" t="s">
        <v>583</v>
      </c>
      <c r="BL813" t="s">
        <v>6314</v>
      </c>
      <c r="BM813" t="s">
        <v>6315</v>
      </c>
      <c r="BN813" t="s">
        <v>74</v>
      </c>
      <c r="BO813" t="s">
        <v>74</v>
      </c>
      <c r="BP813" t="s">
        <v>74</v>
      </c>
      <c r="BQ813" t="s">
        <v>74</v>
      </c>
      <c r="BR813" t="s">
        <v>95</v>
      </c>
      <c r="BS813" t="s">
        <v>6536</v>
      </c>
      <c r="BT813" t="str">
        <f>HYPERLINK("https%3A%2F%2Fwww.webofscience.com%2Fwos%2Fwoscc%2Ffull-record%2FWOS:A1989BQ07V00051","View Full Record in Web of Science")</f>
        <v>View Full Record in Web of Science</v>
      </c>
    </row>
    <row r="814" spans="1:72" x14ac:dyDescent="0.15">
      <c r="A814" t="s">
        <v>569</v>
      </c>
      <c r="B814" t="s">
        <v>6537</v>
      </c>
      <c r="C814" t="s">
        <v>74</v>
      </c>
      <c r="D814" t="s">
        <v>6306</v>
      </c>
      <c r="E814" t="s">
        <v>74</v>
      </c>
      <c r="F814" t="s">
        <v>6537</v>
      </c>
      <c r="G814" t="s">
        <v>74</v>
      </c>
      <c r="H814" t="s">
        <v>74</v>
      </c>
      <c r="I814" t="s">
        <v>6538</v>
      </c>
      <c r="J814" t="s">
        <v>6308</v>
      </c>
      <c r="K814" t="s">
        <v>1081</v>
      </c>
      <c r="L814" t="s">
        <v>74</v>
      </c>
      <c r="M814" t="s">
        <v>77</v>
      </c>
      <c r="N814" t="s">
        <v>575</v>
      </c>
      <c r="O814" t="s">
        <v>6309</v>
      </c>
      <c r="P814" t="s">
        <v>6310</v>
      </c>
      <c r="Q814" t="s">
        <v>1084</v>
      </c>
      <c r="R814" t="s">
        <v>74</v>
      </c>
      <c r="S814" t="s">
        <v>74</v>
      </c>
      <c r="T814" t="s">
        <v>74</v>
      </c>
      <c r="U814" t="s">
        <v>74</v>
      </c>
      <c r="V814" t="s">
        <v>74</v>
      </c>
      <c r="W814" t="s">
        <v>74</v>
      </c>
      <c r="X814" t="s">
        <v>74</v>
      </c>
      <c r="Y814" t="s">
        <v>74</v>
      </c>
      <c r="Z814" t="s">
        <v>74</v>
      </c>
      <c r="AA814" t="s">
        <v>74</v>
      </c>
      <c r="AB814" t="s">
        <v>74</v>
      </c>
      <c r="AC814" t="s">
        <v>74</v>
      </c>
      <c r="AD814" t="s">
        <v>74</v>
      </c>
      <c r="AE814" t="s">
        <v>74</v>
      </c>
      <c r="AF814" t="s">
        <v>74</v>
      </c>
      <c r="AG814">
        <v>0</v>
      </c>
      <c r="AH814">
        <v>3</v>
      </c>
      <c r="AI814">
        <v>3</v>
      </c>
      <c r="AJ814">
        <v>0</v>
      </c>
      <c r="AK814">
        <v>0</v>
      </c>
      <c r="AL814" t="s">
        <v>1085</v>
      </c>
      <c r="AM814" t="s">
        <v>209</v>
      </c>
      <c r="AN814" t="s">
        <v>209</v>
      </c>
      <c r="AO814" t="s">
        <v>74</v>
      </c>
      <c r="AP814" t="s">
        <v>74</v>
      </c>
      <c r="AQ814" t="s">
        <v>6311</v>
      </c>
      <c r="AR814" t="s">
        <v>1087</v>
      </c>
      <c r="AS814" t="s">
        <v>74</v>
      </c>
      <c r="AT814" t="s">
        <v>74</v>
      </c>
      <c r="AU814">
        <v>1989</v>
      </c>
      <c r="AV814">
        <v>9</v>
      </c>
      <c r="AW814" t="s">
        <v>74</v>
      </c>
      <c r="AX814" t="s">
        <v>74</v>
      </c>
      <c r="AY814" t="s">
        <v>74</v>
      </c>
      <c r="AZ814" t="s">
        <v>74</v>
      </c>
      <c r="BA814" t="s">
        <v>74</v>
      </c>
      <c r="BB814">
        <v>383</v>
      </c>
      <c r="BC814">
        <v>386</v>
      </c>
      <c r="BD814" t="s">
        <v>74</v>
      </c>
      <c r="BE814" t="s">
        <v>6539</v>
      </c>
      <c r="BF814" t="str">
        <f>HYPERLINK("http://dx.doi.org/10.1016/0273-1177(89)90189-0","http://dx.doi.org/10.1016/0273-1177(89)90189-0")</f>
        <v>http://dx.doi.org/10.1016/0273-1177(89)90189-0</v>
      </c>
      <c r="BG814" t="s">
        <v>74</v>
      </c>
      <c r="BH814" t="s">
        <v>74</v>
      </c>
      <c r="BI814">
        <v>4</v>
      </c>
      <c r="BJ814" t="s">
        <v>6313</v>
      </c>
      <c r="BK814" t="s">
        <v>583</v>
      </c>
      <c r="BL814" t="s">
        <v>6314</v>
      </c>
      <c r="BM814" t="s">
        <v>6315</v>
      </c>
      <c r="BN814" t="s">
        <v>74</v>
      </c>
      <c r="BO814" t="s">
        <v>74</v>
      </c>
      <c r="BP814" t="s">
        <v>74</v>
      </c>
      <c r="BQ814" t="s">
        <v>74</v>
      </c>
      <c r="BR814" t="s">
        <v>95</v>
      </c>
      <c r="BS814" t="s">
        <v>6540</v>
      </c>
      <c r="BT814" t="str">
        <f>HYPERLINK("https%3A%2F%2Fwww.webofscience.com%2Fwos%2Fwoscc%2Ffull-record%2FWOS:A1989BQ07V00052","View Full Record in Web of Science")</f>
        <v>View Full Record in Web of Science</v>
      </c>
    </row>
    <row r="815" spans="1:72" x14ac:dyDescent="0.15">
      <c r="A815" t="s">
        <v>569</v>
      </c>
      <c r="B815" t="s">
        <v>6541</v>
      </c>
      <c r="C815" t="s">
        <v>74</v>
      </c>
      <c r="D815" t="s">
        <v>6306</v>
      </c>
      <c r="E815" t="s">
        <v>74</v>
      </c>
      <c r="F815" t="s">
        <v>6541</v>
      </c>
      <c r="G815" t="s">
        <v>74</v>
      </c>
      <c r="H815" t="s">
        <v>74</v>
      </c>
      <c r="I815" t="s">
        <v>6542</v>
      </c>
      <c r="J815" t="s">
        <v>6308</v>
      </c>
      <c r="K815" t="s">
        <v>1081</v>
      </c>
      <c r="L815" t="s">
        <v>74</v>
      </c>
      <c r="M815" t="s">
        <v>77</v>
      </c>
      <c r="N815" t="s">
        <v>575</v>
      </c>
      <c r="O815" t="s">
        <v>6309</v>
      </c>
      <c r="P815" t="s">
        <v>6310</v>
      </c>
      <c r="Q815" t="s">
        <v>1084</v>
      </c>
      <c r="R815" t="s">
        <v>74</v>
      </c>
      <c r="S815" t="s">
        <v>74</v>
      </c>
      <c r="T815" t="s">
        <v>74</v>
      </c>
      <c r="U815" t="s">
        <v>74</v>
      </c>
      <c r="V815" t="s">
        <v>74</v>
      </c>
      <c r="W815" t="s">
        <v>74</v>
      </c>
      <c r="X815" t="s">
        <v>74</v>
      </c>
      <c r="Y815" t="s">
        <v>74</v>
      </c>
      <c r="Z815" t="s">
        <v>74</v>
      </c>
      <c r="AA815" t="s">
        <v>6543</v>
      </c>
      <c r="AB815" t="s">
        <v>74</v>
      </c>
      <c r="AC815" t="s">
        <v>74</v>
      </c>
      <c r="AD815" t="s">
        <v>74</v>
      </c>
      <c r="AE815" t="s">
        <v>74</v>
      </c>
      <c r="AF815" t="s">
        <v>74</v>
      </c>
      <c r="AG815">
        <v>0</v>
      </c>
      <c r="AH815">
        <v>1</v>
      </c>
      <c r="AI815">
        <v>1</v>
      </c>
      <c r="AJ815">
        <v>0</v>
      </c>
      <c r="AK815">
        <v>0</v>
      </c>
      <c r="AL815" t="s">
        <v>1085</v>
      </c>
      <c r="AM815" t="s">
        <v>209</v>
      </c>
      <c r="AN815" t="s">
        <v>209</v>
      </c>
      <c r="AO815" t="s">
        <v>74</v>
      </c>
      <c r="AP815" t="s">
        <v>74</v>
      </c>
      <c r="AQ815" t="s">
        <v>6311</v>
      </c>
      <c r="AR815" t="s">
        <v>1087</v>
      </c>
      <c r="AS815" t="s">
        <v>74</v>
      </c>
      <c r="AT815" t="s">
        <v>74</v>
      </c>
      <c r="AU815">
        <v>1989</v>
      </c>
      <c r="AV815">
        <v>9</v>
      </c>
      <c r="AW815" t="s">
        <v>74</v>
      </c>
      <c r="AX815" t="s">
        <v>74</v>
      </c>
      <c r="AY815" t="s">
        <v>74</v>
      </c>
      <c r="AZ815" t="s">
        <v>74</v>
      </c>
      <c r="BA815" t="s">
        <v>74</v>
      </c>
      <c r="BB815">
        <v>387</v>
      </c>
      <c r="BC815">
        <v>392</v>
      </c>
      <c r="BD815" t="s">
        <v>74</v>
      </c>
      <c r="BE815" t="s">
        <v>6544</v>
      </c>
      <c r="BF815" t="str">
        <f>HYPERLINK("http://dx.doi.org/10.1016/0273-1177(89)90190-7","http://dx.doi.org/10.1016/0273-1177(89)90190-7")</f>
        <v>http://dx.doi.org/10.1016/0273-1177(89)90190-7</v>
      </c>
      <c r="BG815" t="s">
        <v>74</v>
      </c>
      <c r="BH815" t="s">
        <v>74</v>
      </c>
      <c r="BI815">
        <v>6</v>
      </c>
      <c r="BJ815" t="s">
        <v>6313</v>
      </c>
      <c r="BK815" t="s">
        <v>583</v>
      </c>
      <c r="BL815" t="s">
        <v>6314</v>
      </c>
      <c r="BM815" t="s">
        <v>6315</v>
      </c>
      <c r="BN815" t="s">
        <v>74</v>
      </c>
      <c r="BO815" t="s">
        <v>74</v>
      </c>
      <c r="BP815" t="s">
        <v>74</v>
      </c>
      <c r="BQ815" t="s">
        <v>74</v>
      </c>
      <c r="BR815" t="s">
        <v>95</v>
      </c>
      <c r="BS815" t="s">
        <v>6545</v>
      </c>
      <c r="BT815" t="str">
        <f>HYPERLINK("https%3A%2F%2Fwww.webofscience.com%2Fwos%2Fwoscc%2Ffull-record%2FWOS:A1989BQ07V00053","View Full Record in Web of Science")</f>
        <v>View Full Record in Web of Science</v>
      </c>
    </row>
    <row r="816" spans="1:72" x14ac:dyDescent="0.15">
      <c r="A816" t="s">
        <v>569</v>
      </c>
      <c r="B816" t="s">
        <v>6546</v>
      </c>
      <c r="C816" t="s">
        <v>74</v>
      </c>
      <c r="D816" t="s">
        <v>6306</v>
      </c>
      <c r="E816" t="s">
        <v>74</v>
      </c>
      <c r="F816" t="s">
        <v>6546</v>
      </c>
      <c r="G816" t="s">
        <v>74</v>
      </c>
      <c r="H816" t="s">
        <v>74</v>
      </c>
      <c r="I816" t="s">
        <v>6547</v>
      </c>
      <c r="J816" t="s">
        <v>6308</v>
      </c>
      <c r="K816" t="s">
        <v>1081</v>
      </c>
      <c r="L816" t="s">
        <v>74</v>
      </c>
      <c r="M816" t="s">
        <v>77</v>
      </c>
      <c r="N816" t="s">
        <v>575</v>
      </c>
      <c r="O816" t="s">
        <v>6309</v>
      </c>
      <c r="P816" t="s">
        <v>6310</v>
      </c>
      <c r="Q816" t="s">
        <v>1084</v>
      </c>
      <c r="R816" t="s">
        <v>74</v>
      </c>
      <c r="S816" t="s">
        <v>74</v>
      </c>
      <c r="T816" t="s">
        <v>74</v>
      </c>
      <c r="U816" t="s">
        <v>74</v>
      </c>
      <c r="V816" t="s">
        <v>74</v>
      </c>
      <c r="W816" t="s">
        <v>74</v>
      </c>
      <c r="X816" t="s">
        <v>74</v>
      </c>
      <c r="Y816" t="s">
        <v>74</v>
      </c>
      <c r="Z816" t="s">
        <v>74</v>
      </c>
      <c r="AA816" t="s">
        <v>6438</v>
      </c>
      <c r="AB816" t="s">
        <v>6439</v>
      </c>
      <c r="AC816" t="s">
        <v>74</v>
      </c>
      <c r="AD816" t="s">
        <v>74</v>
      </c>
      <c r="AE816" t="s">
        <v>74</v>
      </c>
      <c r="AF816" t="s">
        <v>74</v>
      </c>
      <c r="AG816">
        <v>0</v>
      </c>
      <c r="AH816">
        <v>1</v>
      </c>
      <c r="AI816">
        <v>1</v>
      </c>
      <c r="AJ816">
        <v>0</v>
      </c>
      <c r="AK816">
        <v>0</v>
      </c>
      <c r="AL816" t="s">
        <v>1085</v>
      </c>
      <c r="AM816" t="s">
        <v>209</v>
      </c>
      <c r="AN816" t="s">
        <v>209</v>
      </c>
      <c r="AO816" t="s">
        <v>74</v>
      </c>
      <c r="AP816" t="s">
        <v>74</v>
      </c>
      <c r="AQ816" t="s">
        <v>6311</v>
      </c>
      <c r="AR816" t="s">
        <v>1087</v>
      </c>
      <c r="AS816" t="s">
        <v>74</v>
      </c>
      <c r="AT816" t="s">
        <v>74</v>
      </c>
      <c r="AU816">
        <v>1989</v>
      </c>
      <c r="AV816">
        <v>9</v>
      </c>
      <c r="AW816" t="s">
        <v>74</v>
      </c>
      <c r="AX816" t="s">
        <v>74</v>
      </c>
      <c r="AY816" t="s">
        <v>74</v>
      </c>
      <c r="AZ816" t="s">
        <v>74</v>
      </c>
      <c r="BA816" t="s">
        <v>74</v>
      </c>
      <c r="BB816">
        <v>393</v>
      </c>
      <c r="BC816">
        <v>397</v>
      </c>
      <c r="BD816" t="s">
        <v>74</v>
      </c>
      <c r="BE816" t="s">
        <v>6548</v>
      </c>
      <c r="BF816" t="str">
        <f>HYPERLINK("http://dx.doi.org/10.1016/0273-1177(89)90191-9","http://dx.doi.org/10.1016/0273-1177(89)90191-9")</f>
        <v>http://dx.doi.org/10.1016/0273-1177(89)90191-9</v>
      </c>
      <c r="BG816" t="s">
        <v>74</v>
      </c>
      <c r="BH816" t="s">
        <v>74</v>
      </c>
      <c r="BI816">
        <v>5</v>
      </c>
      <c r="BJ816" t="s">
        <v>6313</v>
      </c>
      <c r="BK816" t="s">
        <v>583</v>
      </c>
      <c r="BL816" t="s">
        <v>6314</v>
      </c>
      <c r="BM816" t="s">
        <v>6315</v>
      </c>
      <c r="BN816" t="s">
        <v>74</v>
      </c>
      <c r="BO816" t="s">
        <v>74</v>
      </c>
      <c r="BP816" t="s">
        <v>74</v>
      </c>
      <c r="BQ816" t="s">
        <v>74</v>
      </c>
      <c r="BR816" t="s">
        <v>95</v>
      </c>
      <c r="BS816" t="s">
        <v>6549</v>
      </c>
      <c r="BT816" t="str">
        <f>HYPERLINK("https%3A%2F%2Fwww.webofscience.com%2Fwos%2Fwoscc%2Ffull-record%2FWOS:A1989BQ07V00054","View Full Record in Web of Science")</f>
        <v>View Full Record in Web of Science</v>
      </c>
    </row>
    <row r="817" spans="1:72" x14ac:dyDescent="0.15">
      <c r="A817" t="s">
        <v>569</v>
      </c>
      <c r="B817" t="s">
        <v>6550</v>
      </c>
      <c r="C817" t="s">
        <v>74</v>
      </c>
      <c r="D817" t="s">
        <v>6306</v>
      </c>
      <c r="E817" t="s">
        <v>74</v>
      </c>
      <c r="F817" t="s">
        <v>6550</v>
      </c>
      <c r="G817" t="s">
        <v>74</v>
      </c>
      <c r="H817" t="s">
        <v>74</v>
      </c>
      <c r="I817" t="s">
        <v>6551</v>
      </c>
      <c r="J817" t="s">
        <v>6308</v>
      </c>
      <c r="K817" t="s">
        <v>1081</v>
      </c>
      <c r="L817" t="s">
        <v>74</v>
      </c>
      <c r="M817" t="s">
        <v>77</v>
      </c>
      <c r="N817" t="s">
        <v>575</v>
      </c>
      <c r="O817" t="s">
        <v>6309</v>
      </c>
      <c r="P817" t="s">
        <v>6310</v>
      </c>
      <c r="Q817" t="s">
        <v>1084</v>
      </c>
      <c r="R817" t="s">
        <v>74</v>
      </c>
      <c r="S817" t="s">
        <v>74</v>
      </c>
      <c r="T817" t="s">
        <v>74</v>
      </c>
      <c r="U817" t="s">
        <v>74</v>
      </c>
      <c r="V817" t="s">
        <v>74</v>
      </c>
      <c r="W817" t="s">
        <v>74</v>
      </c>
      <c r="X817" t="s">
        <v>74</v>
      </c>
      <c r="Y817" t="s">
        <v>74</v>
      </c>
      <c r="Z817" t="s">
        <v>74</v>
      </c>
      <c r="AA817" t="s">
        <v>74</v>
      </c>
      <c r="AB817" t="s">
        <v>74</v>
      </c>
      <c r="AC817" t="s">
        <v>74</v>
      </c>
      <c r="AD817" t="s">
        <v>74</v>
      </c>
      <c r="AE817" t="s">
        <v>74</v>
      </c>
      <c r="AF817" t="s">
        <v>74</v>
      </c>
      <c r="AG817">
        <v>0</v>
      </c>
      <c r="AH817">
        <v>8</v>
      </c>
      <c r="AI817">
        <v>9</v>
      </c>
      <c r="AJ817">
        <v>0</v>
      </c>
      <c r="AK817">
        <v>1</v>
      </c>
      <c r="AL817" t="s">
        <v>1085</v>
      </c>
      <c r="AM817" t="s">
        <v>209</v>
      </c>
      <c r="AN817" t="s">
        <v>209</v>
      </c>
      <c r="AO817" t="s">
        <v>74</v>
      </c>
      <c r="AP817" t="s">
        <v>74</v>
      </c>
      <c r="AQ817" t="s">
        <v>6311</v>
      </c>
      <c r="AR817" t="s">
        <v>1087</v>
      </c>
      <c r="AS817" t="s">
        <v>74</v>
      </c>
      <c r="AT817" t="s">
        <v>74</v>
      </c>
      <c r="AU817">
        <v>1989</v>
      </c>
      <c r="AV817">
        <v>9</v>
      </c>
      <c r="AW817" t="s">
        <v>74</v>
      </c>
      <c r="AX817" t="s">
        <v>74</v>
      </c>
      <c r="AY817" t="s">
        <v>74</v>
      </c>
      <c r="AZ817" t="s">
        <v>74</v>
      </c>
      <c r="BA817" t="s">
        <v>74</v>
      </c>
      <c r="BB817">
        <v>405</v>
      </c>
      <c r="BC817">
        <v>408</v>
      </c>
      <c r="BD817" t="s">
        <v>74</v>
      </c>
      <c r="BE817" t="s">
        <v>6552</v>
      </c>
      <c r="BF817" t="str">
        <f>HYPERLINK("http://dx.doi.org/10.1016/0273-1177(89)90192-0","http://dx.doi.org/10.1016/0273-1177(89)90192-0")</f>
        <v>http://dx.doi.org/10.1016/0273-1177(89)90192-0</v>
      </c>
      <c r="BG817" t="s">
        <v>74</v>
      </c>
      <c r="BH817" t="s">
        <v>74</v>
      </c>
      <c r="BI817">
        <v>4</v>
      </c>
      <c r="BJ817" t="s">
        <v>6313</v>
      </c>
      <c r="BK817" t="s">
        <v>583</v>
      </c>
      <c r="BL817" t="s">
        <v>6314</v>
      </c>
      <c r="BM817" t="s">
        <v>6315</v>
      </c>
      <c r="BN817" t="s">
        <v>74</v>
      </c>
      <c r="BO817" t="s">
        <v>74</v>
      </c>
      <c r="BP817" t="s">
        <v>74</v>
      </c>
      <c r="BQ817" t="s">
        <v>74</v>
      </c>
      <c r="BR817" t="s">
        <v>95</v>
      </c>
      <c r="BS817" t="s">
        <v>6553</v>
      </c>
      <c r="BT817" t="str">
        <f>HYPERLINK("https%3A%2F%2Fwww.webofscience.com%2Fwos%2Fwoscc%2Ffull-record%2FWOS:A1989BQ07V00055","View Full Record in Web of Science")</f>
        <v>View Full Record in Web of Science</v>
      </c>
    </row>
    <row r="818" spans="1:72" x14ac:dyDescent="0.15">
      <c r="A818" t="s">
        <v>569</v>
      </c>
      <c r="B818" t="s">
        <v>6554</v>
      </c>
      <c r="C818" t="s">
        <v>74</v>
      </c>
      <c r="D818" t="s">
        <v>6306</v>
      </c>
      <c r="E818" t="s">
        <v>74</v>
      </c>
      <c r="F818" t="s">
        <v>6554</v>
      </c>
      <c r="G818" t="s">
        <v>74</v>
      </c>
      <c r="H818" t="s">
        <v>74</v>
      </c>
      <c r="I818" t="s">
        <v>6555</v>
      </c>
      <c r="J818" t="s">
        <v>6308</v>
      </c>
      <c r="K818" t="s">
        <v>1081</v>
      </c>
      <c r="L818" t="s">
        <v>74</v>
      </c>
      <c r="M818" t="s">
        <v>77</v>
      </c>
      <c r="N818" t="s">
        <v>575</v>
      </c>
      <c r="O818" t="s">
        <v>6309</v>
      </c>
      <c r="P818" t="s">
        <v>6310</v>
      </c>
      <c r="Q818" t="s">
        <v>1084</v>
      </c>
      <c r="R818" t="s">
        <v>74</v>
      </c>
      <c r="S818" t="s">
        <v>74</v>
      </c>
      <c r="T818" t="s">
        <v>74</v>
      </c>
      <c r="U818" t="s">
        <v>74</v>
      </c>
      <c r="V818" t="s">
        <v>74</v>
      </c>
      <c r="W818" t="s">
        <v>74</v>
      </c>
      <c r="X818" t="s">
        <v>74</v>
      </c>
      <c r="Y818" t="s">
        <v>74</v>
      </c>
      <c r="Z818" t="s">
        <v>74</v>
      </c>
      <c r="AA818" t="s">
        <v>74</v>
      </c>
      <c r="AB818" t="s">
        <v>74</v>
      </c>
      <c r="AC818" t="s">
        <v>74</v>
      </c>
      <c r="AD818" t="s">
        <v>74</v>
      </c>
      <c r="AE818" t="s">
        <v>74</v>
      </c>
      <c r="AF818" t="s">
        <v>74</v>
      </c>
      <c r="AG818">
        <v>0</v>
      </c>
      <c r="AH818">
        <v>0</v>
      </c>
      <c r="AI818">
        <v>0</v>
      </c>
      <c r="AJ818">
        <v>0</v>
      </c>
      <c r="AK818">
        <v>0</v>
      </c>
      <c r="AL818" t="s">
        <v>1085</v>
      </c>
      <c r="AM818" t="s">
        <v>209</v>
      </c>
      <c r="AN818" t="s">
        <v>209</v>
      </c>
      <c r="AO818" t="s">
        <v>74</v>
      </c>
      <c r="AP818" t="s">
        <v>74</v>
      </c>
      <c r="AQ818" t="s">
        <v>6311</v>
      </c>
      <c r="AR818" t="s">
        <v>1087</v>
      </c>
      <c r="AS818" t="s">
        <v>74</v>
      </c>
      <c r="AT818" t="s">
        <v>74</v>
      </c>
      <c r="AU818">
        <v>1989</v>
      </c>
      <c r="AV818">
        <v>9</v>
      </c>
      <c r="AW818" t="s">
        <v>74</v>
      </c>
      <c r="AX818" t="s">
        <v>74</v>
      </c>
      <c r="AY818" t="s">
        <v>74</v>
      </c>
      <c r="AZ818" t="s">
        <v>74</v>
      </c>
      <c r="BA818" t="s">
        <v>74</v>
      </c>
      <c r="BB818">
        <v>409</v>
      </c>
      <c r="BC818">
        <v>414</v>
      </c>
      <c r="BD818" t="s">
        <v>74</v>
      </c>
      <c r="BE818" t="s">
        <v>6556</v>
      </c>
      <c r="BF818" t="str">
        <f>HYPERLINK("http://dx.doi.org/10.1016/0273-1177(89)90193-2","http://dx.doi.org/10.1016/0273-1177(89)90193-2")</f>
        <v>http://dx.doi.org/10.1016/0273-1177(89)90193-2</v>
      </c>
      <c r="BG818" t="s">
        <v>74</v>
      </c>
      <c r="BH818" t="s">
        <v>74</v>
      </c>
      <c r="BI818">
        <v>6</v>
      </c>
      <c r="BJ818" t="s">
        <v>6313</v>
      </c>
      <c r="BK818" t="s">
        <v>583</v>
      </c>
      <c r="BL818" t="s">
        <v>6314</v>
      </c>
      <c r="BM818" t="s">
        <v>6315</v>
      </c>
      <c r="BN818" t="s">
        <v>74</v>
      </c>
      <c r="BO818" t="s">
        <v>74</v>
      </c>
      <c r="BP818" t="s">
        <v>74</v>
      </c>
      <c r="BQ818" t="s">
        <v>74</v>
      </c>
      <c r="BR818" t="s">
        <v>95</v>
      </c>
      <c r="BS818" t="s">
        <v>6557</v>
      </c>
      <c r="BT818" t="str">
        <f>HYPERLINK("https%3A%2F%2Fwww.webofscience.com%2Fwos%2Fwoscc%2Ffull-record%2FWOS:A1989BQ07V00056","View Full Record in Web of Science")</f>
        <v>View Full Record in Web of Science</v>
      </c>
    </row>
    <row r="819" spans="1:72" x14ac:dyDescent="0.15">
      <c r="A819" t="s">
        <v>569</v>
      </c>
      <c r="B819" t="s">
        <v>6558</v>
      </c>
      <c r="C819" t="s">
        <v>74</v>
      </c>
      <c r="D819" t="s">
        <v>6306</v>
      </c>
      <c r="E819" t="s">
        <v>74</v>
      </c>
      <c r="F819" t="s">
        <v>6558</v>
      </c>
      <c r="G819" t="s">
        <v>74</v>
      </c>
      <c r="H819" t="s">
        <v>74</v>
      </c>
      <c r="I819" t="s">
        <v>6559</v>
      </c>
      <c r="J819" t="s">
        <v>6308</v>
      </c>
      <c r="K819" t="s">
        <v>1081</v>
      </c>
      <c r="L819" t="s">
        <v>74</v>
      </c>
      <c r="M819" t="s">
        <v>77</v>
      </c>
      <c r="N819" t="s">
        <v>575</v>
      </c>
      <c r="O819" t="s">
        <v>6309</v>
      </c>
      <c r="P819" t="s">
        <v>6310</v>
      </c>
      <c r="Q819" t="s">
        <v>1084</v>
      </c>
      <c r="R819" t="s">
        <v>74</v>
      </c>
      <c r="S819" t="s">
        <v>74</v>
      </c>
      <c r="T819" t="s">
        <v>74</v>
      </c>
      <c r="U819" t="s">
        <v>74</v>
      </c>
      <c r="V819" t="s">
        <v>74</v>
      </c>
      <c r="W819" t="s">
        <v>74</v>
      </c>
      <c r="X819" t="s">
        <v>74</v>
      </c>
      <c r="Y819" t="s">
        <v>74</v>
      </c>
      <c r="Z819" t="s">
        <v>74</v>
      </c>
      <c r="AA819" t="s">
        <v>74</v>
      </c>
      <c r="AB819" t="s">
        <v>74</v>
      </c>
      <c r="AC819" t="s">
        <v>74</v>
      </c>
      <c r="AD819" t="s">
        <v>74</v>
      </c>
      <c r="AE819" t="s">
        <v>74</v>
      </c>
      <c r="AF819" t="s">
        <v>74</v>
      </c>
      <c r="AG819">
        <v>0</v>
      </c>
      <c r="AH819">
        <v>0</v>
      </c>
      <c r="AI819">
        <v>0</v>
      </c>
      <c r="AJ819">
        <v>0</v>
      </c>
      <c r="AK819">
        <v>0</v>
      </c>
      <c r="AL819" t="s">
        <v>1085</v>
      </c>
      <c r="AM819" t="s">
        <v>209</v>
      </c>
      <c r="AN819" t="s">
        <v>209</v>
      </c>
      <c r="AO819" t="s">
        <v>74</v>
      </c>
      <c r="AP819" t="s">
        <v>74</v>
      </c>
      <c r="AQ819" t="s">
        <v>6311</v>
      </c>
      <c r="AR819" t="s">
        <v>1087</v>
      </c>
      <c r="AS819" t="s">
        <v>74</v>
      </c>
      <c r="AT819" t="s">
        <v>74</v>
      </c>
      <c r="AU819">
        <v>1989</v>
      </c>
      <c r="AV819">
        <v>9</v>
      </c>
      <c r="AW819" t="s">
        <v>74</v>
      </c>
      <c r="AX819" t="s">
        <v>74</v>
      </c>
      <c r="AY819" t="s">
        <v>74</v>
      </c>
      <c r="AZ819" t="s">
        <v>74</v>
      </c>
      <c r="BA819" t="s">
        <v>74</v>
      </c>
      <c r="BB819">
        <v>415</v>
      </c>
      <c r="BC819">
        <v>423</v>
      </c>
      <c r="BD819" t="s">
        <v>74</v>
      </c>
      <c r="BE819" t="s">
        <v>6560</v>
      </c>
      <c r="BF819" t="str">
        <f>HYPERLINK("http://dx.doi.org/10.1016/0273-1177(89)90194-4","http://dx.doi.org/10.1016/0273-1177(89)90194-4")</f>
        <v>http://dx.doi.org/10.1016/0273-1177(89)90194-4</v>
      </c>
      <c r="BG819" t="s">
        <v>74</v>
      </c>
      <c r="BH819" t="s">
        <v>74</v>
      </c>
      <c r="BI819">
        <v>9</v>
      </c>
      <c r="BJ819" t="s">
        <v>6313</v>
      </c>
      <c r="BK819" t="s">
        <v>583</v>
      </c>
      <c r="BL819" t="s">
        <v>6314</v>
      </c>
      <c r="BM819" t="s">
        <v>6315</v>
      </c>
      <c r="BN819" t="s">
        <v>74</v>
      </c>
      <c r="BO819" t="s">
        <v>74</v>
      </c>
      <c r="BP819" t="s">
        <v>74</v>
      </c>
      <c r="BQ819" t="s">
        <v>74</v>
      </c>
      <c r="BR819" t="s">
        <v>95</v>
      </c>
      <c r="BS819" t="s">
        <v>6561</v>
      </c>
      <c r="BT819" t="str">
        <f>HYPERLINK("https%3A%2F%2Fwww.webofscience.com%2Fwos%2Fwoscc%2Ffull-record%2FWOS:A1989BQ07V00057","View Full Record in Web of Science")</f>
        <v>View Full Record in Web of Science</v>
      </c>
    </row>
    <row r="820" spans="1:72" x14ac:dyDescent="0.15">
      <c r="A820" t="s">
        <v>569</v>
      </c>
      <c r="B820" t="s">
        <v>6562</v>
      </c>
      <c r="C820" t="s">
        <v>74</v>
      </c>
      <c r="D820" t="s">
        <v>6306</v>
      </c>
      <c r="E820" t="s">
        <v>74</v>
      </c>
      <c r="F820" t="s">
        <v>6562</v>
      </c>
      <c r="G820" t="s">
        <v>74</v>
      </c>
      <c r="H820" t="s">
        <v>74</v>
      </c>
      <c r="I820" t="s">
        <v>6563</v>
      </c>
      <c r="J820" t="s">
        <v>6308</v>
      </c>
      <c r="K820" t="s">
        <v>1081</v>
      </c>
      <c r="L820" t="s">
        <v>74</v>
      </c>
      <c r="M820" t="s">
        <v>77</v>
      </c>
      <c r="N820" t="s">
        <v>575</v>
      </c>
      <c r="O820" t="s">
        <v>6309</v>
      </c>
      <c r="P820" t="s">
        <v>6310</v>
      </c>
      <c r="Q820" t="s">
        <v>1084</v>
      </c>
      <c r="R820" t="s">
        <v>74</v>
      </c>
      <c r="S820" t="s">
        <v>74</v>
      </c>
      <c r="T820" t="s">
        <v>74</v>
      </c>
      <c r="U820" t="s">
        <v>74</v>
      </c>
      <c r="V820" t="s">
        <v>74</v>
      </c>
      <c r="W820" t="s">
        <v>74</v>
      </c>
      <c r="X820" t="s">
        <v>74</v>
      </c>
      <c r="Y820" t="s">
        <v>74</v>
      </c>
      <c r="Z820" t="s">
        <v>74</v>
      </c>
      <c r="AA820" t="s">
        <v>74</v>
      </c>
      <c r="AB820" t="s">
        <v>74</v>
      </c>
      <c r="AC820" t="s">
        <v>74</v>
      </c>
      <c r="AD820" t="s">
        <v>74</v>
      </c>
      <c r="AE820" t="s">
        <v>74</v>
      </c>
      <c r="AF820" t="s">
        <v>74</v>
      </c>
      <c r="AG820">
        <v>0</v>
      </c>
      <c r="AH820">
        <v>0</v>
      </c>
      <c r="AI820">
        <v>0</v>
      </c>
      <c r="AJ820">
        <v>0</v>
      </c>
      <c r="AK820">
        <v>0</v>
      </c>
      <c r="AL820" t="s">
        <v>1085</v>
      </c>
      <c r="AM820" t="s">
        <v>209</v>
      </c>
      <c r="AN820" t="s">
        <v>209</v>
      </c>
      <c r="AO820" t="s">
        <v>74</v>
      </c>
      <c r="AP820" t="s">
        <v>74</v>
      </c>
      <c r="AQ820" t="s">
        <v>6311</v>
      </c>
      <c r="AR820" t="s">
        <v>1087</v>
      </c>
      <c r="AS820" t="s">
        <v>74</v>
      </c>
      <c r="AT820" t="s">
        <v>74</v>
      </c>
      <c r="AU820">
        <v>1989</v>
      </c>
      <c r="AV820">
        <v>9</v>
      </c>
      <c r="AW820" t="s">
        <v>74</v>
      </c>
      <c r="AX820" t="s">
        <v>74</v>
      </c>
      <c r="AY820" t="s">
        <v>74</v>
      </c>
      <c r="AZ820" t="s">
        <v>74</v>
      </c>
      <c r="BA820" t="s">
        <v>74</v>
      </c>
      <c r="BB820">
        <v>425</v>
      </c>
      <c r="BC820">
        <v>431</v>
      </c>
      <c r="BD820" t="s">
        <v>74</v>
      </c>
      <c r="BE820" t="s">
        <v>6564</v>
      </c>
      <c r="BF820" t="str">
        <f>HYPERLINK("http://dx.doi.org/10.1016/0273-1177(89)90195-6","http://dx.doi.org/10.1016/0273-1177(89)90195-6")</f>
        <v>http://dx.doi.org/10.1016/0273-1177(89)90195-6</v>
      </c>
      <c r="BG820" t="s">
        <v>74</v>
      </c>
      <c r="BH820" t="s">
        <v>74</v>
      </c>
      <c r="BI820">
        <v>7</v>
      </c>
      <c r="BJ820" t="s">
        <v>6313</v>
      </c>
      <c r="BK820" t="s">
        <v>583</v>
      </c>
      <c r="BL820" t="s">
        <v>6314</v>
      </c>
      <c r="BM820" t="s">
        <v>6315</v>
      </c>
      <c r="BN820" t="s">
        <v>74</v>
      </c>
      <c r="BO820" t="s">
        <v>74</v>
      </c>
      <c r="BP820" t="s">
        <v>74</v>
      </c>
      <c r="BQ820" t="s">
        <v>74</v>
      </c>
      <c r="BR820" t="s">
        <v>95</v>
      </c>
      <c r="BS820" t="s">
        <v>6565</v>
      </c>
      <c r="BT820" t="str">
        <f>HYPERLINK("https%3A%2F%2Fwww.webofscience.com%2Fwos%2Fwoscc%2Ffull-record%2FWOS:A1989BQ07V00058","View Full Record in Web of Science")</f>
        <v>View Full Record in Web of Science</v>
      </c>
    </row>
    <row r="821" spans="1:72" x14ac:dyDescent="0.15">
      <c r="A821" t="s">
        <v>569</v>
      </c>
      <c r="B821" t="s">
        <v>6566</v>
      </c>
      <c r="C821" t="s">
        <v>74</v>
      </c>
      <c r="D821" t="s">
        <v>6306</v>
      </c>
      <c r="E821" t="s">
        <v>74</v>
      </c>
      <c r="F821" t="s">
        <v>6566</v>
      </c>
      <c r="G821" t="s">
        <v>74</v>
      </c>
      <c r="H821" t="s">
        <v>74</v>
      </c>
      <c r="I821" t="s">
        <v>6567</v>
      </c>
      <c r="J821" t="s">
        <v>6308</v>
      </c>
      <c r="K821" t="s">
        <v>1081</v>
      </c>
      <c r="L821" t="s">
        <v>74</v>
      </c>
      <c r="M821" t="s">
        <v>77</v>
      </c>
      <c r="N821" t="s">
        <v>575</v>
      </c>
      <c r="O821" t="s">
        <v>6309</v>
      </c>
      <c r="P821" t="s">
        <v>6310</v>
      </c>
      <c r="Q821" t="s">
        <v>1084</v>
      </c>
      <c r="R821" t="s">
        <v>74</v>
      </c>
      <c r="S821" t="s">
        <v>74</v>
      </c>
      <c r="T821" t="s">
        <v>74</v>
      </c>
      <c r="U821" t="s">
        <v>74</v>
      </c>
      <c r="V821" t="s">
        <v>74</v>
      </c>
      <c r="W821" t="s">
        <v>74</v>
      </c>
      <c r="X821" t="s">
        <v>74</v>
      </c>
      <c r="Y821" t="s">
        <v>74</v>
      </c>
      <c r="Z821" t="s">
        <v>74</v>
      </c>
      <c r="AA821" t="s">
        <v>74</v>
      </c>
      <c r="AB821" t="s">
        <v>74</v>
      </c>
      <c r="AC821" t="s">
        <v>74</v>
      </c>
      <c r="AD821" t="s">
        <v>74</v>
      </c>
      <c r="AE821" t="s">
        <v>74</v>
      </c>
      <c r="AF821" t="s">
        <v>74</v>
      </c>
      <c r="AG821">
        <v>0</v>
      </c>
      <c r="AH821">
        <v>1</v>
      </c>
      <c r="AI821">
        <v>1</v>
      </c>
      <c r="AJ821">
        <v>0</v>
      </c>
      <c r="AK821">
        <v>0</v>
      </c>
      <c r="AL821" t="s">
        <v>1085</v>
      </c>
      <c r="AM821" t="s">
        <v>209</v>
      </c>
      <c r="AN821" t="s">
        <v>209</v>
      </c>
      <c r="AO821" t="s">
        <v>74</v>
      </c>
      <c r="AP821" t="s">
        <v>74</v>
      </c>
      <c r="AQ821" t="s">
        <v>6311</v>
      </c>
      <c r="AR821" t="s">
        <v>1087</v>
      </c>
      <c r="AS821" t="s">
        <v>74</v>
      </c>
      <c r="AT821" t="s">
        <v>74</v>
      </c>
      <c r="AU821">
        <v>1989</v>
      </c>
      <c r="AV821">
        <v>9</v>
      </c>
      <c r="AW821" t="s">
        <v>74</v>
      </c>
      <c r="AX821" t="s">
        <v>74</v>
      </c>
      <c r="AY821" t="s">
        <v>74</v>
      </c>
      <c r="AZ821" t="s">
        <v>74</v>
      </c>
      <c r="BA821" t="s">
        <v>74</v>
      </c>
      <c r="BB821">
        <v>435</v>
      </c>
      <c r="BC821">
        <v>442</v>
      </c>
      <c r="BD821" t="s">
        <v>74</v>
      </c>
      <c r="BE821" t="s">
        <v>6568</v>
      </c>
      <c r="BF821" t="str">
        <f>HYPERLINK("http://dx.doi.org/10.1016/0273-1177(89)90196-8","http://dx.doi.org/10.1016/0273-1177(89)90196-8")</f>
        <v>http://dx.doi.org/10.1016/0273-1177(89)90196-8</v>
      </c>
      <c r="BG821" t="s">
        <v>74</v>
      </c>
      <c r="BH821" t="s">
        <v>74</v>
      </c>
      <c r="BI821">
        <v>8</v>
      </c>
      <c r="BJ821" t="s">
        <v>6313</v>
      </c>
      <c r="BK821" t="s">
        <v>583</v>
      </c>
      <c r="BL821" t="s">
        <v>6314</v>
      </c>
      <c r="BM821" t="s">
        <v>6315</v>
      </c>
      <c r="BN821" t="s">
        <v>74</v>
      </c>
      <c r="BO821" t="s">
        <v>74</v>
      </c>
      <c r="BP821" t="s">
        <v>74</v>
      </c>
      <c r="BQ821" t="s">
        <v>74</v>
      </c>
      <c r="BR821" t="s">
        <v>95</v>
      </c>
      <c r="BS821" t="s">
        <v>6569</v>
      </c>
      <c r="BT821" t="str">
        <f>HYPERLINK("https%3A%2F%2Fwww.webofscience.com%2Fwos%2Fwoscc%2Ffull-record%2FWOS:A1989BQ07V00059","View Full Record in Web of Science")</f>
        <v>View Full Record in Web of Science</v>
      </c>
    </row>
    <row r="822" spans="1:72" x14ac:dyDescent="0.15">
      <c r="A822" t="s">
        <v>569</v>
      </c>
      <c r="B822" t="s">
        <v>6570</v>
      </c>
      <c r="C822" t="s">
        <v>74</v>
      </c>
      <c r="D822" t="s">
        <v>6306</v>
      </c>
      <c r="E822" t="s">
        <v>74</v>
      </c>
      <c r="F822" t="s">
        <v>6570</v>
      </c>
      <c r="G822" t="s">
        <v>74</v>
      </c>
      <c r="H822" t="s">
        <v>74</v>
      </c>
      <c r="I822" t="s">
        <v>6571</v>
      </c>
      <c r="J822" t="s">
        <v>6308</v>
      </c>
      <c r="K822" t="s">
        <v>1081</v>
      </c>
      <c r="L822" t="s">
        <v>74</v>
      </c>
      <c r="M822" t="s">
        <v>77</v>
      </c>
      <c r="N822" t="s">
        <v>575</v>
      </c>
      <c r="O822" t="s">
        <v>6309</v>
      </c>
      <c r="P822" t="s">
        <v>6310</v>
      </c>
      <c r="Q822" t="s">
        <v>1084</v>
      </c>
      <c r="R822" t="s">
        <v>74</v>
      </c>
      <c r="S822" t="s">
        <v>74</v>
      </c>
      <c r="T822" t="s">
        <v>74</v>
      </c>
      <c r="U822" t="s">
        <v>74</v>
      </c>
      <c r="V822" t="s">
        <v>74</v>
      </c>
      <c r="W822" t="s">
        <v>74</v>
      </c>
      <c r="X822" t="s">
        <v>74</v>
      </c>
      <c r="Y822" t="s">
        <v>74</v>
      </c>
      <c r="Z822" t="s">
        <v>74</v>
      </c>
      <c r="AA822" t="s">
        <v>6572</v>
      </c>
      <c r="AB822" t="s">
        <v>74</v>
      </c>
      <c r="AC822" t="s">
        <v>74</v>
      </c>
      <c r="AD822" t="s">
        <v>74</v>
      </c>
      <c r="AE822" t="s">
        <v>74</v>
      </c>
      <c r="AF822" t="s">
        <v>74</v>
      </c>
      <c r="AG822">
        <v>0</v>
      </c>
      <c r="AH822">
        <v>1</v>
      </c>
      <c r="AI822">
        <v>1</v>
      </c>
      <c r="AJ822">
        <v>0</v>
      </c>
      <c r="AK822">
        <v>2</v>
      </c>
      <c r="AL822" t="s">
        <v>1085</v>
      </c>
      <c r="AM822" t="s">
        <v>209</v>
      </c>
      <c r="AN822" t="s">
        <v>209</v>
      </c>
      <c r="AO822" t="s">
        <v>74</v>
      </c>
      <c r="AP822" t="s">
        <v>74</v>
      </c>
      <c r="AQ822" t="s">
        <v>6311</v>
      </c>
      <c r="AR822" t="s">
        <v>1087</v>
      </c>
      <c r="AS822" t="s">
        <v>74</v>
      </c>
      <c r="AT822" t="s">
        <v>74</v>
      </c>
      <c r="AU822">
        <v>1989</v>
      </c>
      <c r="AV822">
        <v>9</v>
      </c>
      <c r="AW822" t="s">
        <v>74</v>
      </c>
      <c r="AX822" t="s">
        <v>74</v>
      </c>
      <c r="AY822" t="s">
        <v>74</v>
      </c>
      <c r="AZ822" t="s">
        <v>74</v>
      </c>
      <c r="BA822" t="s">
        <v>74</v>
      </c>
      <c r="BB822">
        <v>443</v>
      </c>
      <c r="BC822">
        <v>451</v>
      </c>
      <c r="BD822" t="s">
        <v>74</v>
      </c>
      <c r="BE822" t="s">
        <v>6573</v>
      </c>
      <c r="BF822" t="str">
        <f>HYPERLINK("http://dx.doi.org/10.1016/0273-1177(89)90197-X","http://dx.doi.org/10.1016/0273-1177(89)90197-X")</f>
        <v>http://dx.doi.org/10.1016/0273-1177(89)90197-X</v>
      </c>
      <c r="BG822" t="s">
        <v>74</v>
      </c>
      <c r="BH822" t="s">
        <v>74</v>
      </c>
      <c r="BI822">
        <v>9</v>
      </c>
      <c r="BJ822" t="s">
        <v>6313</v>
      </c>
      <c r="BK822" t="s">
        <v>583</v>
      </c>
      <c r="BL822" t="s">
        <v>6314</v>
      </c>
      <c r="BM822" t="s">
        <v>6315</v>
      </c>
      <c r="BN822" t="s">
        <v>74</v>
      </c>
      <c r="BO822" t="s">
        <v>74</v>
      </c>
      <c r="BP822" t="s">
        <v>74</v>
      </c>
      <c r="BQ822" t="s">
        <v>74</v>
      </c>
      <c r="BR822" t="s">
        <v>95</v>
      </c>
      <c r="BS822" t="s">
        <v>6574</v>
      </c>
      <c r="BT822" t="str">
        <f>HYPERLINK("https%3A%2F%2Fwww.webofscience.com%2Fwos%2Fwoscc%2Ffull-record%2FWOS:A1989BQ07V00060","View Full Record in Web of Science")</f>
        <v>View Full Record in Web of Science</v>
      </c>
    </row>
    <row r="823" spans="1:72" x14ac:dyDescent="0.15">
      <c r="A823" t="s">
        <v>569</v>
      </c>
      <c r="B823" t="s">
        <v>6575</v>
      </c>
      <c r="C823" t="s">
        <v>74</v>
      </c>
      <c r="D823" t="s">
        <v>6306</v>
      </c>
      <c r="E823" t="s">
        <v>74</v>
      </c>
      <c r="F823" t="s">
        <v>6575</v>
      </c>
      <c r="G823" t="s">
        <v>74</v>
      </c>
      <c r="H823" t="s">
        <v>74</v>
      </c>
      <c r="I823" t="s">
        <v>6576</v>
      </c>
      <c r="J823" t="s">
        <v>6308</v>
      </c>
      <c r="K823" t="s">
        <v>1081</v>
      </c>
      <c r="L823" t="s">
        <v>74</v>
      </c>
      <c r="M823" t="s">
        <v>77</v>
      </c>
      <c r="N823" t="s">
        <v>575</v>
      </c>
      <c r="O823" t="s">
        <v>6309</v>
      </c>
      <c r="P823" t="s">
        <v>6310</v>
      </c>
      <c r="Q823" t="s">
        <v>1084</v>
      </c>
      <c r="R823" t="s">
        <v>74</v>
      </c>
      <c r="S823" t="s">
        <v>74</v>
      </c>
      <c r="T823" t="s">
        <v>74</v>
      </c>
      <c r="U823" t="s">
        <v>74</v>
      </c>
      <c r="V823" t="s">
        <v>74</v>
      </c>
      <c r="W823" t="s">
        <v>74</v>
      </c>
      <c r="X823" t="s">
        <v>74</v>
      </c>
      <c r="Y823" t="s">
        <v>74</v>
      </c>
      <c r="Z823" t="s">
        <v>74</v>
      </c>
      <c r="AA823" t="s">
        <v>74</v>
      </c>
      <c r="AB823" t="s">
        <v>74</v>
      </c>
      <c r="AC823" t="s">
        <v>74</v>
      </c>
      <c r="AD823" t="s">
        <v>74</v>
      </c>
      <c r="AE823" t="s">
        <v>74</v>
      </c>
      <c r="AF823" t="s">
        <v>74</v>
      </c>
      <c r="AG823">
        <v>0</v>
      </c>
      <c r="AH823">
        <v>2</v>
      </c>
      <c r="AI823">
        <v>2</v>
      </c>
      <c r="AJ823">
        <v>0</v>
      </c>
      <c r="AK823">
        <v>1</v>
      </c>
      <c r="AL823" t="s">
        <v>1085</v>
      </c>
      <c r="AM823" t="s">
        <v>209</v>
      </c>
      <c r="AN823" t="s">
        <v>209</v>
      </c>
      <c r="AO823" t="s">
        <v>74</v>
      </c>
      <c r="AP823" t="s">
        <v>74</v>
      </c>
      <c r="AQ823" t="s">
        <v>6311</v>
      </c>
      <c r="AR823" t="s">
        <v>1087</v>
      </c>
      <c r="AS823" t="s">
        <v>74</v>
      </c>
      <c r="AT823" t="s">
        <v>74</v>
      </c>
      <c r="AU823">
        <v>1989</v>
      </c>
      <c r="AV823">
        <v>9</v>
      </c>
      <c r="AW823" t="s">
        <v>74</v>
      </c>
      <c r="AX823" t="s">
        <v>74</v>
      </c>
      <c r="AY823" t="s">
        <v>74</v>
      </c>
      <c r="AZ823" t="s">
        <v>74</v>
      </c>
      <c r="BA823" t="s">
        <v>74</v>
      </c>
      <c r="BB823">
        <v>453</v>
      </c>
      <c r="BC823">
        <v>460</v>
      </c>
      <c r="BD823" t="s">
        <v>74</v>
      </c>
      <c r="BE823" t="s">
        <v>6577</v>
      </c>
      <c r="BF823" t="str">
        <f>HYPERLINK("http://dx.doi.org/10.1016/0273-1177(89)90198-1","http://dx.doi.org/10.1016/0273-1177(89)90198-1")</f>
        <v>http://dx.doi.org/10.1016/0273-1177(89)90198-1</v>
      </c>
      <c r="BG823" t="s">
        <v>74</v>
      </c>
      <c r="BH823" t="s">
        <v>74</v>
      </c>
      <c r="BI823">
        <v>8</v>
      </c>
      <c r="BJ823" t="s">
        <v>6313</v>
      </c>
      <c r="BK823" t="s">
        <v>583</v>
      </c>
      <c r="BL823" t="s">
        <v>6314</v>
      </c>
      <c r="BM823" t="s">
        <v>6315</v>
      </c>
      <c r="BN823" t="s">
        <v>74</v>
      </c>
      <c r="BO823" t="s">
        <v>74</v>
      </c>
      <c r="BP823" t="s">
        <v>74</v>
      </c>
      <c r="BQ823" t="s">
        <v>74</v>
      </c>
      <c r="BR823" t="s">
        <v>95</v>
      </c>
      <c r="BS823" t="s">
        <v>6578</v>
      </c>
      <c r="BT823" t="str">
        <f>HYPERLINK("https%3A%2F%2Fwww.webofscience.com%2Fwos%2Fwoscc%2Ffull-record%2FWOS:A1989BQ07V00061","View Full Record in Web of Science")</f>
        <v>View Full Record in Web of Science</v>
      </c>
    </row>
    <row r="824" spans="1:72" x14ac:dyDescent="0.15">
      <c r="A824" t="s">
        <v>569</v>
      </c>
      <c r="B824" t="s">
        <v>6579</v>
      </c>
      <c r="C824" t="s">
        <v>74</v>
      </c>
      <c r="D824" t="s">
        <v>6306</v>
      </c>
      <c r="E824" t="s">
        <v>74</v>
      </c>
      <c r="F824" t="s">
        <v>6579</v>
      </c>
      <c r="G824" t="s">
        <v>74</v>
      </c>
      <c r="H824" t="s">
        <v>74</v>
      </c>
      <c r="I824" t="s">
        <v>6580</v>
      </c>
      <c r="J824" t="s">
        <v>6308</v>
      </c>
      <c r="K824" t="s">
        <v>1081</v>
      </c>
      <c r="L824" t="s">
        <v>74</v>
      </c>
      <c r="M824" t="s">
        <v>77</v>
      </c>
      <c r="N824" t="s">
        <v>575</v>
      </c>
      <c r="O824" t="s">
        <v>6309</v>
      </c>
      <c r="P824" t="s">
        <v>6310</v>
      </c>
      <c r="Q824" t="s">
        <v>1084</v>
      </c>
      <c r="R824" t="s">
        <v>74</v>
      </c>
      <c r="S824" t="s">
        <v>74</v>
      </c>
      <c r="T824" t="s">
        <v>74</v>
      </c>
      <c r="U824" t="s">
        <v>74</v>
      </c>
      <c r="V824" t="s">
        <v>74</v>
      </c>
      <c r="W824" t="s">
        <v>74</v>
      </c>
      <c r="X824" t="s">
        <v>74</v>
      </c>
      <c r="Y824" t="s">
        <v>74</v>
      </c>
      <c r="Z824" t="s">
        <v>74</v>
      </c>
      <c r="AA824" t="s">
        <v>74</v>
      </c>
      <c r="AB824" t="s">
        <v>74</v>
      </c>
      <c r="AC824" t="s">
        <v>74</v>
      </c>
      <c r="AD824" t="s">
        <v>74</v>
      </c>
      <c r="AE824" t="s">
        <v>74</v>
      </c>
      <c r="AF824" t="s">
        <v>74</v>
      </c>
      <c r="AG824">
        <v>0</v>
      </c>
      <c r="AH824">
        <v>2</v>
      </c>
      <c r="AI824">
        <v>2</v>
      </c>
      <c r="AJ824">
        <v>0</v>
      </c>
      <c r="AK824">
        <v>0</v>
      </c>
      <c r="AL824" t="s">
        <v>1085</v>
      </c>
      <c r="AM824" t="s">
        <v>209</v>
      </c>
      <c r="AN824" t="s">
        <v>209</v>
      </c>
      <c r="AO824" t="s">
        <v>74</v>
      </c>
      <c r="AP824" t="s">
        <v>74</v>
      </c>
      <c r="AQ824" t="s">
        <v>6311</v>
      </c>
      <c r="AR824" t="s">
        <v>1087</v>
      </c>
      <c r="AS824" t="s">
        <v>74</v>
      </c>
      <c r="AT824" t="s">
        <v>74</v>
      </c>
      <c r="AU824">
        <v>1989</v>
      </c>
      <c r="AV824">
        <v>9</v>
      </c>
      <c r="AW824" t="s">
        <v>74</v>
      </c>
      <c r="AX824" t="s">
        <v>74</v>
      </c>
      <c r="AY824" t="s">
        <v>74</v>
      </c>
      <c r="AZ824" t="s">
        <v>74</v>
      </c>
      <c r="BA824" t="s">
        <v>74</v>
      </c>
      <c r="BB824">
        <v>461</v>
      </c>
      <c r="BC824">
        <v>465</v>
      </c>
      <c r="BD824" t="s">
        <v>74</v>
      </c>
      <c r="BE824" t="s">
        <v>6581</v>
      </c>
      <c r="BF824" t="str">
        <f>HYPERLINK("http://dx.doi.org/10.1016/0273-1177(89)90199-3","http://dx.doi.org/10.1016/0273-1177(89)90199-3")</f>
        <v>http://dx.doi.org/10.1016/0273-1177(89)90199-3</v>
      </c>
      <c r="BG824" t="s">
        <v>74</v>
      </c>
      <c r="BH824" t="s">
        <v>74</v>
      </c>
      <c r="BI824">
        <v>5</v>
      </c>
      <c r="BJ824" t="s">
        <v>6313</v>
      </c>
      <c r="BK824" t="s">
        <v>583</v>
      </c>
      <c r="BL824" t="s">
        <v>6314</v>
      </c>
      <c r="BM824" t="s">
        <v>6315</v>
      </c>
      <c r="BN824" t="s">
        <v>74</v>
      </c>
      <c r="BO824" t="s">
        <v>74</v>
      </c>
      <c r="BP824" t="s">
        <v>74</v>
      </c>
      <c r="BQ824" t="s">
        <v>74</v>
      </c>
      <c r="BR824" t="s">
        <v>95</v>
      </c>
      <c r="BS824" t="s">
        <v>6582</v>
      </c>
      <c r="BT824" t="str">
        <f>HYPERLINK("https%3A%2F%2Fwww.webofscience.com%2Fwos%2Fwoscc%2Ffull-record%2FWOS:A1989BQ07V00062","View Full Record in Web of Science")</f>
        <v>View Full Record in Web of Science</v>
      </c>
    </row>
    <row r="825" spans="1:72" x14ac:dyDescent="0.15">
      <c r="A825" t="s">
        <v>569</v>
      </c>
      <c r="B825" t="s">
        <v>6583</v>
      </c>
      <c r="C825" t="s">
        <v>74</v>
      </c>
      <c r="D825" t="s">
        <v>6306</v>
      </c>
      <c r="E825" t="s">
        <v>74</v>
      </c>
      <c r="F825" t="s">
        <v>6583</v>
      </c>
      <c r="G825" t="s">
        <v>74</v>
      </c>
      <c r="H825" t="s">
        <v>74</v>
      </c>
      <c r="I825" t="s">
        <v>6584</v>
      </c>
      <c r="J825" t="s">
        <v>6308</v>
      </c>
      <c r="K825" t="s">
        <v>1081</v>
      </c>
      <c r="L825" t="s">
        <v>74</v>
      </c>
      <c r="M825" t="s">
        <v>77</v>
      </c>
      <c r="N825" t="s">
        <v>575</v>
      </c>
      <c r="O825" t="s">
        <v>6309</v>
      </c>
      <c r="P825" t="s">
        <v>6310</v>
      </c>
      <c r="Q825" t="s">
        <v>1084</v>
      </c>
      <c r="R825" t="s">
        <v>74</v>
      </c>
      <c r="S825" t="s">
        <v>74</v>
      </c>
      <c r="T825" t="s">
        <v>74</v>
      </c>
      <c r="U825" t="s">
        <v>74</v>
      </c>
      <c r="V825" t="s">
        <v>74</v>
      </c>
      <c r="W825" t="s">
        <v>74</v>
      </c>
      <c r="X825" t="s">
        <v>74</v>
      </c>
      <c r="Y825" t="s">
        <v>74</v>
      </c>
      <c r="Z825" t="s">
        <v>74</v>
      </c>
      <c r="AA825" t="s">
        <v>74</v>
      </c>
      <c r="AB825" t="s">
        <v>74</v>
      </c>
      <c r="AC825" t="s">
        <v>74</v>
      </c>
      <c r="AD825" t="s">
        <v>74</v>
      </c>
      <c r="AE825" t="s">
        <v>74</v>
      </c>
      <c r="AF825" t="s">
        <v>74</v>
      </c>
      <c r="AG825">
        <v>0</v>
      </c>
      <c r="AH825">
        <v>0</v>
      </c>
      <c r="AI825">
        <v>0</v>
      </c>
      <c r="AJ825">
        <v>0</v>
      </c>
      <c r="AK825">
        <v>0</v>
      </c>
      <c r="AL825" t="s">
        <v>1085</v>
      </c>
      <c r="AM825" t="s">
        <v>209</v>
      </c>
      <c r="AN825" t="s">
        <v>209</v>
      </c>
      <c r="AO825" t="s">
        <v>74</v>
      </c>
      <c r="AP825" t="s">
        <v>74</v>
      </c>
      <c r="AQ825" t="s">
        <v>6311</v>
      </c>
      <c r="AR825" t="s">
        <v>1087</v>
      </c>
      <c r="AS825" t="s">
        <v>74</v>
      </c>
      <c r="AT825" t="s">
        <v>74</v>
      </c>
      <c r="AU825">
        <v>1989</v>
      </c>
      <c r="AV825">
        <v>9</v>
      </c>
      <c r="AW825" t="s">
        <v>74</v>
      </c>
      <c r="AX825" t="s">
        <v>74</v>
      </c>
      <c r="AY825" t="s">
        <v>74</v>
      </c>
      <c r="AZ825" t="s">
        <v>74</v>
      </c>
      <c r="BA825" t="s">
        <v>74</v>
      </c>
      <c r="BB825">
        <v>467</v>
      </c>
      <c r="BC825">
        <v>472</v>
      </c>
      <c r="BD825" t="s">
        <v>74</v>
      </c>
      <c r="BE825" t="s">
        <v>6585</v>
      </c>
      <c r="BF825" t="str">
        <f>HYPERLINK("http://dx.doi.org/10.1016/0273-1177(89)90200-7","http://dx.doi.org/10.1016/0273-1177(89)90200-7")</f>
        <v>http://dx.doi.org/10.1016/0273-1177(89)90200-7</v>
      </c>
      <c r="BG825" t="s">
        <v>74</v>
      </c>
      <c r="BH825" t="s">
        <v>74</v>
      </c>
      <c r="BI825">
        <v>6</v>
      </c>
      <c r="BJ825" t="s">
        <v>6313</v>
      </c>
      <c r="BK825" t="s">
        <v>583</v>
      </c>
      <c r="BL825" t="s">
        <v>6314</v>
      </c>
      <c r="BM825" t="s">
        <v>6315</v>
      </c>
      <c r="BN825" t="s">
        <v>74</v>
      </c>
      <c r="BO825" t="s">
        <v>74</v>
      </c>
      <c r="BP825" t="s">
        <v>74</v>
      </c>
      <c r="BQ825" t="s">
        <v>74</v>
      </c>
      <c r="BR825" t="s">
        <v>95</v>
      </c>
      <c r="BS825" t="s">
        <v>6586</v>
      </c>
      <c r="BT825" t="str">
        <f>HYPERLINK("https%3A%2F%2Fwww.webofscience.com%2Fwos%2Fwoscc%2Ffull-record%2FWOS:A1989BQ07V00063","View Full Record in Web of Science")</f>
        <v>View Full Record in Web of Science</v>
      </c>
    </row>
    <row r="826" spans="1:72" x14ac:dyDescent="0.15">
      <c r="A826" t="s">
        <v>72</v>
      </c>
      <c r="B826" t="s">
        <v>6587</v>
      </c>
      <c r="C826" t="s">
        <v>74</v>
      </c>
      <c r="D826" t="s">
        <v>74</v>
      </c>
      <c r="E826" t="s">
        <v>74</v>
      </c>
      <c r="F826" t="s">
        <v>6587</v>
      </c>
      <c r="G826" t="s">
        <v>74</v>
      </c>
      <c r="H826" t="s">
        <v>74</v>
      </c>
      <c r="I826" t="s">
        <v>6588</v>
      </c>
      <c r="J826" t="s">
        <v>6589</v>
      </c>
      <c r="K826" t="s">
        <v>74</v>
      </c>
      <c r="L826" t="s">
        <v>74</v>
      </c>
      <c r="M826" t="s">
        <v>77</v>
      </c>
      <c r="N826" t="s">
        <v>1473</v>
      </c>
      <c r="O826" t="s">
        <v>74</v>
      </c>
      <c r="P826" t="s">
        <v>74</v>
      </c>
      <c r="Q826" t="s">
        <v>74</v>
      </c>
      <c r="R826" t="s">
        <v>74</v>
      </c>
      <c r="S826" t="s">
        <v>74</v>
      </c>
      <c r="T826" t="s">
        <v>74</v>
      </c>
      <c r="U826" t="s">
        <v>74</v>
      </c>
      <c r="V826" t="s">
        <v>74</v>
      </c>
      <c r="W826" t="s">
        <v>74</v>
      </c>
      <c r="X826" t="s">
        <v>74</v>
      </c>
      <c r="Y826" t="s">
        <v>6590</v>
      </c>
      <c r="Z826" t="s">
        <v>74</v>
      </c>
      <c r="AA826" t="s">
        <v>74</v>
      </c>
      <c r="AB826" t="s">
        <v>74</v>
      </c>
      <c r="AC826" t="s">
        <v>74</v>
      </c>
      <c r="AD826" t="s">
        <v>74</v>
      </c>
      <c r="AE826" t="s">
        <v>74</v>
      </c>
      <c r="AF826" t="s">
        <v>74</v>
      </c>
      <c r="AG826">
        <v>1</v>
      </c>
      <c r="AH826">
        <v>0</v>
      </c>
      <c r="AI826">
        <v>0</v>
      </c>
      <c r="AJ826">
        <v>2</v>
      </c>
      <c r="AK826">
        <v>2</v>
      </c>
      <c r="AL826" t="s">
        <v>5841</v>
      </c>
      <c r="AM826" t="s">
        <v>5842</v>
      </c>
      <c r="AN826" t="s">
        <v>5843</v>
      </c>
      <c r="AO826" t="s">
        <v>6591</v>
      </c>
      <c r="AP826" t="s">
        <v>74</v>
      </c>
      <c r="AQ826" t="s">
        <v>74</v>
      </c>
      <c r="AR826" t="s">
        <v>6592</v>
      </c>
      <c r="AS826" t="s">
        <v>6593</v>
      </c>
      <c r="AT826" t="s">
        <v>74</v>
      </c>
      <c r="AU826">
        <v>1989</v>
      </c>
      <c r="AV826">
        <v>30</v>
      </c>
      <c r="AW826">
        <v>3</v>
      </c>
      <c r="AX826" t="s">
        <v>74</v>
      </c>
      <c r="AY826" t="s">
        <v>74</v>
      </c>
      <c r="AZ826" t="s">
        <v>74</v>
      </c>
      <c r="BA826" t="s">
        <v>74</v>
      </c>
      <c r="BB826">
        <v>239</v>
      </c>
      <c r="BC826">
        <v>239</v>
      </c>
      <c r="BD826" t="s">
        <v>74</v>
      </c>
      <c r="BE826" t="s">
        <v>6594</v>
      </c>
      <c r="BF826" t="str">
        <f>HYPERLINK("http://dx.doi.org/10.1111/j.1467-9450.1989.tb01086.x","http://dx.doi.org/10.1111/j.1467-9450.1989.tb01086.x")</f>
        <v>http://dx.doi.org/10.1111/j.1467-9450.1989.tb01086.x</v>
      </c>
      <c r="BG826" t="s">
        <v>74</v>
      </c>
      <c r="BH826" t="s">
        <v>74</v>
      </c>
      <c r="BI826">
        <v>1</v>
      </c>
      <c r="BJ826" t="s">
        <v>4624</v>
      </c>
      <c r="BK826" t="s">
        <v>1462</v>
      </c>
      <c r="BL826" t="s">
        <v>2268</v>
      </c>
      <c r="BM826" t="s">
        <v>6595</v>
      </c>
      <c r="BN826" t="s">
        <v>74</v>
      </c>
      <c r="BO826" t="s">
        <v>74</v>
      </c>
      <c r="BP826" t="s">
        <v>74</v>
      </c>
      <c r="BQ826" t="s">
        <v>74</v>
      </c>
      <c r="BR826" t="s">
        <v>95</v>
      </c>
      <c r="BS826" t="s">
        <v>6596</v>
      </c>
      <c r="BT826" t="str">
        <f>HYPERLINK("https%3A%2F%2Fwww.webofscience.com%2Fwos%2Fwoscc%2Ffull-record%2FWOS:A1989AZ61300008","View Full Record in Web of Science")</f>
        <v>View Full Record in Web of Science</v>
      </c>
    </row>
    <row r="827" spans="1:72" x14ac:dyDescent="0.15">
      <c r="A827" t="s">
        <v>72</v>
      </c>
      <c r="B827" t="s">
        <v>6597</v>
      </c>
      <c r="C827" t="s">
        <v>74</v>
      </c>
      <c r="D827" t="s">
        <v>74</v>
      </c>
      <c r="E827" t="s">
        <v>74</v>
      </c>
      <c r="F827" t="s">
        <v>6597</v>
      </c>
      <c r="G827" t="s">
        <v>74</v>
      </c>
      <c r="H827" t="s">
        <v>74</v>
      </c>
      <c r="I827" t="s">
        <v>6598</v>
      </c>
      <c r="J827" t="s">
        <v>4529</v>
      </c>
      <c r="K827" t="s">
        <v>74</v>
      </c>
      <c r="L827" t="s">
        <v>74</v>
      </c>
      <c r="M827" t="s">
        <v>77</v>
      </c>
      <c r="N827" t="s">
        <v>78</v>
      </c>
      <c r="O827" t="s">
        <v>74</v>
      </c>
      <c r="P827" t="s">
        <v>74</v>
      </c>
      <c r="Q827" t="s">
        <v>74</v>
      </c>
      <c r="R827" t="s">
        <v>74</v>
      </c>
      <c r="S827" t="s">
        <v>74</v>
      </c>
      <c r="T827" t="s">
        <v>74</v>
      </c>
      <c r="U827" t="s">
        <v>74</v>
      </c>
      <c r="V827" t="s">
        <v>74</v>
      </c>
      <c r="W827" t="s">
        <v>74</v>
      </c>
      <c r="X827" t="s">
        <v>74</v>
      </c>
      <c r="Y827" t="s">
        <v>6599</v>
      </c>
      <c r="Z827" t="s">
        <v>74</v>
      </c>
      <c r="AA827" t="s">
        <v>74</v>
      </c>
      <c r="AB827" t="s">
        <v>74</v>
      </c>
      <c r="AC827" t="s">
        <v>74</v>
      </c>
      <c r="AD827" t="s">
        <v>74</v>
      </c>
      <c r="AE827" t="s">
        <v>74</v>
      </c>
      <c r="AF827" t="s">
        <v>74</v>
      </c>
      <c r="AG827">
        <v>17</v>
      </c>
      <c r="AH827">
        <v>0</v>
      </c>
      <c r="AI827">
        <v>0</v>
      </c>
      <c r="AJ827">
        <v>0</v>
      </c>
      <c r="AK827">
        <v>0</v>
      </c>
      <c r="AL827" t="s">
        <v>2725</v>
      </c>
      <c r="AM827" t="s">
        <v>2726</v>
      </c>
      <c r="AN827" t="s">
        <v>2727</v>
      </c>
      <c r="AO827" t="s">
        <v>4533</v>
      </c>
      <c r="AP827" t="s">
        <v>74</v>
      </c>
      <c r="AQ827" t="s">
        <v>74</v>
      </c>
      <c r="AR827" t="s">
        <v>4534</v>
      </c>
      <c r="AS827" t="s">
        <v>4535</v>
      </c>
      <c r="AT827" t="s">
        <v>945</v>
      </c>
      <c r="AU827">
        <v>1989</v>
      </c>
      <c r="AV827">
        <v>85</v>
      </c>
      <c r="AW827">
        <v>1</v>
      </c>
      <c r="AX827" t="s">
        <v>74</v>
      </c>
      <c r="AY827" t="s">
        <v>74</v>
      </c>
      <c r="AZ827" t="s">
        <v>74</v>
      </c>
      <c r="BA827" t="s">
        <v>74</v>
      </c>
      <c r="BB827">
        <v>39</v>
      </c>
      <c r="BC827">
        <v>40</v>
      </c>
      <c r="BD827" t="s">
        <v>74</v>
      </c>
      <c r="BE827" t="s">
        <v>74</v>
      </c>
      <c r="BF827" t="s">
        <v>74</v>
      </c>
      <c r="BG827" t="s">
        <v>74</v>
      </c>
      <c r="BH827" t="s">
        <v>74</v>
      </c>
      <c r="BI827">
        <v>2</v>
      </c>
      <c r="BJ827" t="s">
        <v>366</v>
      </c>
      <c r="BK827" t="s">
        <v>92</v>
      </c>
      <c r="BL827" t="s">
        <v>367</v>
      </c>
      <c r="BM827" t="s">
        <v>6600</v>
      </c>
      <c r="BN827" t="s">
        <v>74</v>
      </c>
      <c r="BO827" t="s">
        <v>74</v>
      </c>
      <c r="BP827" t="s">
        <v>74</v>
      </c>
      <c r="BQ827" t="s">
        <v>74</v>
      </c>
      <c r="BR827" t="s">
        <v>95</v>
      </c>
      <c r="BS827" t="s">
        <v>6601</v>
      </c>
      <c r="BT827" t="str">
        <f>HYPERLINK("https%3A%2F%2Fwww.webofscience.com%2Fwos%2Fwoscc%2Ffull-record%2FWOS:A1989T499000020","View Full Record in Web of Science")</f>
        <v>View Full Record in Web of Science</v>
      </c>
    </row>
    <row r="828" spans="1:72" x14ac:dyDescent="0.15">
      <c r="A828" t="s">
        <v>72</v>
      </c>
      <c r="B828" t="s">
        <v>6602</v>
      </c>
      <c r="C828" t="s">
        <v>74</v>
      </c>
      <c r="D828" t="s">
        <v>74</v>
      </c>
      <c r="E828" t="s">
        <v>74</v>
      </c>
      <c r="F828" t="s">
        <v>6602</v>
      </c>
      <c r="G828" t="s">
        <v>74</v>
      </c>
      <c r="H828" t="s">
        <v>74</v>
      </c>
      <c r="I828" t="s">
        <v>6603</v>
      </c>
      <c r="J828" t="s">
        <v>2287</v>
      </c>
      <c r="K828" t="s">
        <v>74</v>
      </c>
      <c r="L828" t="s">
        <v>74</v>
      </c>
      <c r="M828" t="s">
        <v>77</v>
      </c>
      <c r="N828" t="s">
        <v>78</v>
      </c>
      <c r="O828" t="s">
        <v>74</v>
      </c>
      <c r="P828" t="s">
        <v>74</v>
      </c>
      <c r="Q828" t="s">
        <v>74</v>
      </c>
      <c r="R828" t="s">
        <v>74</v>
      </c>
      <c r="S828" t="s">
        <v>74</v>
      </c>
      <c r="T828" t="s">
        <v>74</v>
      </c>
      <c r="U828" t="s">
        <v>74</v>
      </c>
      <c r="V828" t="s">
        <v>74</v>
      </c>
      <c r="W828" t="s">
        <v>74</v>
      </c>
      <c r="X828" t="s">
        <v>74</v>
      </c>
      <c r="Y828" t="s">
        <v>6604</v>
      </c>
      <c r="Z828" t="s">
        <v>74</v>
      </c>
      <c r="AA828" t="s">
        <v>74</v>
      </c>
      <c r="AB828" t="s">
        <v>74</v>
      </c>
      <c r="AC828" t="s">
        <v>74</v>
      </c>
      <c r="AD828" t="s">
        <v>74</v>
      </c>
      <c r="AE828" t="s">
        <v>74</v>
      </c>
      <c r="AF828" t="s">
        <v>74</v>
      </c>
      <c r="AG828">
        <v>2</v>
      </c>
      <c r="AH828">
        <v>1</v>
      </c>
      <c r="AI828">
        <v>1</v>
      </c>
      <c r="AJ828">
        <v>0</v>
      </c>
      <c r="AK828">
        <v>0</v>
      </c>
      <c r="AL828" t="s">
        <v>2291</v>
      </c>
      <c r="AM828" t="s">
        <v>1488</v>
      </c>
      <c r="AN828" t="s">
        <v>2292</v>
      </c>
      <c r="AO828" t="s">
        <v>2293</v>
      </c>
      <c r="AP828" t="s">
        <v>74</v>
      </c>
      <c r="AQ828" t="s">
        <v>74</v>
      </c>
      <c r="AR828" t="s">
        <v>2294</v>
      </c>
      <c r="AS828" t="s">
        <v>74</v>
      </c>
      <c r="AT828" t="s">
        <v>74</v>
      </c>
      <c r="AU828">
        <v>1989</v>
      </c>
      <c r="AV828">
        <v>5</v>
      </c>
      <c r="AW828">
        <v>3</v>
      </c>
      <c r="AX828" t="s">
        <v>74</v>
      </c>
      <c r="AY828" t="s">
        <v>74</v>
      </c>
      <c r="AZ828" t="s">
        <v>74</v>
      </c>
      <c r="BA828" t="s">
        <v>74</v>
      </c>
      <c r="BB828">
        <v>359</v>
      </c>
      <c r="BC828">
        <v>370</v>
      </c>
      <c r="BD828" t="s">
        <v>74</v>
      </c>
      <c r="BE828" t="s">
        <v>74</v>
      </c>
      <c r="BF828" t="s">
        <v>74</v>
      </c>
      <c r="BG828" t="s">
        <v>74</v>
      </c>
      <c r="BH828" t="s">
        <v>74</v>
      </c>
      <c r="BI828">
        <v>12</v>
      </c>
      <c r="BJ828" t="s">
        <v>2295</v>
      </c>
      <c r="BK828" t="s">
        <v>92</v>
      </c>
      <c r="BL828" t="s">
        <v>2295</v>
      </c>
      <c r="BM828" t="s">
        <v>6605</v>
      </c>
      <c r="BN828" t="s">
        <v>74</v>
      </c>
      <c r="BO828" t="s">
        <v>74</v>
      </c>
      <c r="BP828" t="s">
        <v>74</v>
      </c>
      <c r="BQ828" t="s">
        <v>74</v>
      </c>
      <c r="BR828" t="s">
        <v>95</v>
      </c>
      <c r="BS828" t="s">
        <v>6606</v>
      </c>
      <c r="BT828" t="str">
        <f>HYPERLINK("https%3A%2F%2Fwww.webofscience.com%2Fwos%2Fwoscc%2Ffull-record%2FWOS:A1989AJ34200002","View Full Record in Web of Science")</f>
        <v>View Full Record in Web of Science</v>
      </c>
    </row>
    <row r="829" spans="1:72" x14ac:dyDescent="0.15">
      <c r="A829" t="s">
        <v>72</v>
      </c>
      <c r="B829" t="s">
        <v>6607</v>
      </c>
      <c r="C829" t="s">
        <v>74</v>
      </c>
      <c r="D829" t="s">
        <v>74</v>
      </c>
      <c r="E829" t="s">
        <v>74</v>
      </c>
      <c r="F829" t="s">
        <v>6607</v>
      </c>
      <c r="G829" t="s">
        <v>74</v>
      </c>
      <c r="H829" t="s">
        <v>74</v>
      </c>
      <c r="I829" t="s">
        <v>6608</v>
      </c>
      <c r="J829" t="s">
        <v>2287</v>
      </c>
      <c r="K829" t="s">
        <v>74</v>
      </c>
      <c r="L829" t="s">
        <v>74</v>
      </c>
      <c r="M829" t="s">
        <v>77</v>
      </c>
      <c r="N829" t="s">
        <v>78</v>
      </c>
      <c r="O829" t="s">
        <v>74</v>
      </c>
      <c r="P829" t="s">
        <v>74</v>
      </c>
      <c r="Q829" t="s">
        <v>74</v>
      </c>
      <c r="R829" t="s">
        <v>74</v>
      </c>
      <c r="S829" t="s">
        <v>74</v>
      </c>
      <c r="T829" t="s">
        <v>74</v>
      </c>
      <c r="U829" t="s">
        <v>74</v>
      </c>
      <c r="V829" t="s">
        <v>74</v>
      </c>
      <c r="W829" t="s">
        <v>74</v>
      </c>
      <c r="X829" t="s">
        <v>74</v>
      </c>
      <c r="Y829" t="s">
        <v>6604</v>
      </c>
      <c r="Z829" t="s">
        <v>74</v>
      </c>
      <c r="AA829" t="s">
        <v>74</v>
      </c>
      <c r="AB829" t="s">
        <v>74</v>
      </c>
      <c r="AC829" t="s">
        <v>74</v>
      </c>
      <c r="AD829" t="s">
        <v>74</v>
      </c>
      <c r="AE829" t="s">
        <v>74</v>
      </c>
      <c r="AF829" t="s">
        <v>74</v>
      </c>
      <c r="AG829">
        <v>3</v>
      </c>
      <c r="AH829">
        <v>1</v>
      </c>
      <c r="AI829">
        <v>1</v>
      </c>
      <c r="AJ829">
        <v>0</v>
      </c>
      <c r="AK829">
        <v>0</v>
      </c>
      <c r="AL829" t="s">
        <v>2291</v>
      </c>
      <c r="AM829" t="s">
        <v>1488</v>
      </c>
      <c r="AN829" t="s">
        <v>2292</v>
      </c>
      <c r="AO829" t="s">
        <v>2293</v>
      </c>
      <c r="AP829" t="s">
        <v>74</v>
      </c>
      <c r="AQ829" t="s">
        <v>74</v>
      </c>
      <c r="AR829" t="s">
        <v>2294</v>
      </c>
      <c r="AS829" t="s">
        <v>74</v>
      </c>
      <c r="AT829" t="s">
        <v>74</v>
      </c>
      <c r="AU829">
        <v>1989</v>
      </c>
      <c r="AV829">
        <v>5</v>
      </c>
      <c r="AW829">
        <v>3</v>
      </c>
      <c r="AX829" t="s">
        <v>74</v>
      </c>
      <c r="AY829" t="s">
        <v>74</v>
      </c>
      <c r="AZ829" t="s">
        <v>74</v>
      </c>
      <c r="BA829" t="s">
        <v>74</v>
      </c>
      <c r="BB829">
        <v>382</v>
      </c>
      <c r="BC829">
        <v>390</v>
      </c>
      <c r="BD829" t="s">
        <v>74</v>
      </c>
      <c r="BE829" t="s">
        <v>74</v>
      </c>
      <c r="BF829" t="s">
        <v>74</v>
      </c>
      <c r="BG829" t="s">
        <v>74</v>
      </c>
      <c r="BH829" t="s">
        <v>74</v>
      </c>
      <c r="BI829">
        <v>9</v>
      </c>
      <c r="BJ829" t="s">
        <v>2295</v>
      </c>
      <c r="BK829" t="s">
        <v>92</v>
      </c>
      <c r="BL829" t="s">
        <v>2295</v>
      </c>
      <c r="BM829" t="s">
        <v>6605</v>
      </c>
      <c r="BN829" t="s">
        <v>74</v>
      </c>
      <c r="BO829" t="s">
        <v>74</v>
      </c>
      <c r="BP829" t="s">
        <v>74</v>
      </c>
      <c r="BQ829" t="s">
        <v>74</v>
      </c>
      <c r="BR829" t="s">
        <v>95</v>
      </c>
      <c r="BS829" t="s">
        <v>6609</v>
      </c>
      <c r="BT829" t="str">
        <f>HYPERLINK("https%3A%2F%2Fwww.webofscience.com%2Fwos%2Fwoscc%2Ffull-record%2FWOS:A1989AJ34200004","View Full Record in Web of Science")</f>
        <v>View Full Record in Web of Science</v>
      </c>
    </row>
    <row r="830" spans="1:72" x14ac:dyDescent="0.15">
      <c r="A830" t="s">
        <v>72</v>
      </c>
      <c r="B830" t="s">
        <v>6610</v>
      </c>
      <c r="C830" t="s">
        <v>74</v>
      </c>
      <c r="D830" t="s">
        <v>74</v>
      </c>
      <c r="E830" t="s">
        <v>74</v>
      </c>
      <c r="F830" t="s">
        <v>6610</v>
      </c>
      <c r="G830" t="s">
        <v>74</v>
      </c>
      <c r="H830" t="s">
        <v>74</v>
      </c>
      <c r="I830" t="s">
        <v>6611</v>
      </c>
      <c r="J830" t="s">
        <v>2287</v>
      </c>
      <c r="K830" t="s">
        <v>74</v>
      </c>
      <c r="L830" t="s">
        <v>74</v>
      </c>
      <c r="M830" t="s">
        <v>77</v>
      </c>
      <c r="N830" t="s">
        <v>78</v>
      </c>
      <c r="O830" t="s">
        <v>74</v>
      </c>
      <c r="P830" t="s">
        <v>74</v>
      </c>
      <c r="Q830" t="s">
        <v>74</v>
      </c>
      <c r="R830" t="s">
        <v>74</v>
      </c>
      <c r="S830" t="s">
        <v>74</v>
      </c>
      <c r="T830" t="s">
        <v>74</v>
      </c>
      <c r="U830" t="s">
        <v>74</v>
      </c>
      <c r="V830" t="s">
        <v>74</v>
      </c>
      <c r="W830" t="s">
        <v>74</v>
      </c>
      <c r="X830" t="s">
        <v>74</v>
      </c>
      <c r="Y830" t="s">
        <v>6612</v>
      </c>
      <c r="Z830" t="s">
        <v>74</v>
      </c>
      <c r="AA830" t="s">
        <v>74</v>
      </c>
      <c r="AB830" t="s">
        <v>74</v>
      </c>
      <c r="AC830" t="s">
        <v>74</v>
      </c>
      <c r="AD830" t="s">
        <v>74</v>
      </c>
      <c r="AE830" t="s">
        <v>74</v>
      </c>
      <c r="AF830" t="s">
        <v>74</v>
      </c>
      <c r="AG830">
        <v>1</v>
      </c>
      <c r="AH830">
        <v>41</v>
      </c>
      <c r="AI830">
        <v>41</v>
      </c>
      <c r="AJ830">
        <v>0</v>
      </c>
      <c r="AK830">
        <v>0</v>
      </c>
      <c r="AL830" t="s">
        <v>2291</v>
      </c>
      <c r="AM830" t="s">
        <v>1488</v>
      </c>
      <c r="AN830" t="s">
        <v>2292</v>
      </c>
      <c r="AO830" t="s">
        <v>2293</v>
      </c>
      <c r="AP830" t="s">
        <v>74</v>
      </c>
      <c r="AQ830" t="s">
        <v>74</v>
      </c>
      <c r="AR830" t="s">
        <v>2294</v>
      </c>
      <c r="AS830" t="s">
        <v>74</v>
      </c>
      <c r="AT830" t="s">
        <v>74</v>
      </c>
      <c r="AU830">
        <v>1989</v>
      </c>
      <c r="AV830">
        <v>5</v>
      </c>
      <c r="AW830">
        <v>3</v>
      </c>
      <c r="AX830" t="s">
        <v>74</v>
      </c>
      <c r="AY830" t="s">
        <v>74</v>
      </c>
      <c r="AZ830" t="s">
        <v>74</v>
      </c>
      <c r="BA830" t="s">
        <v>74</v>
      </c>
      <c r="BB830">
        <v>391</v>
      </c>
      <c r="BC830">
        <v>396</v>
      </c>
      <c r="BD830" t="s">
        <v>74</v>
      </c>
      <c r="BE830" t="s">
        <v>74</v>
      </c>
      <c r="BF830" t="s">
        <v>74</v>
      </c>
      <c r="BG830" t="s">
        <v>74</v>
      </c>
      <c r="BH830" t="s">
        <v>74</v>
      </c>
      <c r="BI830">
        <v>6</v>
      </c>
      <c r="BJ830" t="s">
        <v>2295</v>
      </c>
      <c r="BK830" t="s">
        <v>92</v>
      </c>
      <c r="BL830" t="s">
        <v>2295</v>
      </c>
      <c r="BM830" t="s">
        <v>6605</v>
      </c>
      <c r="BN830" t="s">
        <v>74</v>
      </c>
      <c r="BO830" t="s">
        <v>74</v>
      </c>
      <c r="BP830" t="s">
        <v>74</v>
      </c>
      <c r="BQ830" t="s">
        <v>74</v>
      </c>
      <c r="BR830" t="s">
        <v>95</v>
      </c>
      <c r="BS830" t="s">
        <v>6613</v>
      </c>
      <c r="BT830" t="str">
        <f>HYPERLINK("https%3A%2F%2Fwww.webofscience.com%2Fwos%2Fwoscc%2Ffull-record%2FWOS:A1989AJ34200005","View Full Record in Web of Science")</f>
        <v>View Full Record in Web of Science</v>
      </c>
    </row>
    <row r="831" spans="1:72" x14ac:dyDescent="0.15">
      <c r="A831" t="s">
        <v>72</v>
      </c>
      <c r="B831" t="s">
        <v>6614</v>
      </c>
      <c r="C831" t="s">
        <v>74</v>
      </c>
      <c r="D831" t="s">
        <v>74</v>
      </c>
      <c r="E831" t="s">
        <v>74</v>
      </c>
      <c r="F831" t="s">
        <v>6614</v>
      </c>
      <c r="G831" t="s">
        <v>74</v>
      </c>
      <c r="H831" t="s">
        <v>74</v>
      </c>
      <c r="I831" t="s">
        <v>6615</v>
      </c>
      <c r="J831" t="s">
        <v>2287</v>
      </c>
      <c r="K831" t="s">
        <v>74</v>
      </c>
      <c r="L831" t="s">
        <v>74</v>
      </c>
      <c r="M831" t="s">
        <v>77</v>
      </c>
      <c r="N831" t="s">
        <v>78</v>
      </c>
      <c r="O831" t="s">
        <v>74</v>
      </c>
      <c r="P831" t="s">
        <v>74</v>
      </c>
      <c r="Q831" t="s">
        <v>74</v>
      </c>
      <c r="R831" t="s">
        <v>74</v>
      </c>
      <c r="S831" t="s">
        <v>74</v>
      </c>
      <c r="T831" t="s">
        <v>74</v>
      </c>
      <c r="U831" t="s">
        <v>74</v>
      </c>
      <c r="V831" t="s">
        <v>74</v>
      </c>
      <c r="W831" t="s">
        <v>74</v>
      </c>
      <c r="X831" t="s">
        <v>74</v>
      </c>
      <c r="Y831" t="s">
        <v>74</v>
      </c>
      <c r="Z831" t="s">
        <v>74</v>
      </c>
      <c r="AA831" t="s">
        <v>74</v>
      </c>
      <c r="AB831" t="s">
        <v>74</v>
      </c>
      <c r="AC831" t="s">
        <v>74</v>
      </c>
      <c r="AD831" t="s">
        <v>74</v>
      </c>
      <c r="AE831" t="s">
        <v>74</v>
      </c>
      <c r="AF831" t="s">
        <v>74</v>
      </c>
      <c r="AG831">
        <v>12</v>
      </c>
      <c r="AH831">
        <v>0</v>
      </c>
      <c r="AI831">
        <v>0</v>
      </c>
      <c r="AJ831">
        <v>0</v>
      </c>
      <c r="AK831">
        <v>1</v>
      </c>
      <c r="AL831" t="s">
        <v>2291</v>
      </c>
      <c r="AM831" t="s">
        <v>1488</v>
      </c>
      <c r="AN831" t="s">
        <v>2292</v>
      </c>
      <c r="AO831" t="s">
        <v>2293</v>
      </c>
      <c r="AP831" t="s">
        <v>74</v>
      </c>
      <c r="AQ831" t="s">
        <v>74</v>
      </c>
      <c r="AR831" t="s">
        <v>2294</v>
      </c>
      <c r="AS831" t="s">
        <v>74</v>
      </c>
      <c r="AT831" t="s">
        <v>74</v>
      </c>
      <c r="AU831">
        <v>1989</v>
      </c>
      <c r="AV831">
        <v>5</v>
      </c>
      <c r="AW831">
        <v>3</v>
      </c>
      <c r="AX831" t="s">
        <v>74</v>
      </c>
      <c r="AY831" t="s">
        <v>74</v>
      </c>
      <c r="AZ831" t="s">
        <v>74</v>
      </c>
      <c r="BA831" t="s">
        <v>74</v>
      </c>
      <c r="BB831">
        <v>434</v>
      </c>
      <c r="BC831">
        <v>451</v>
      </c>
      <c r="BD831" t="s">
        <v>74</v>
      </c>
      <c r="BE831" t="s">
        <v>74</v>
      </c>
      <c r="BF831" t="s">
        <v>74</v>
      </c>
      <c r="BG831" t="s">
        <v>74</v>
      </c>
      <c r="BH831" t="s">
        <v>74</v>
      </c>
      <c r="BI831">
        <v>18</v>
      </c>
      <c r="BJ831" t="s">
        <v>2295</v>
      </c>
      <c r="BK831" t="s">
        <v>92</v>
      </c>
      <c r="BL831" t="s">
        <v>2295</v>
      </c>
      <c r="BM831" t="s">
        <v>6605</v>
      </c>
      <c r="BN831" t="s">
        <v>74</v>
      </c>
      <c r="BO831" t="s">
        <v>74</v>
      </c>
      <c r="BP831" t="s">
        <v>74</v>
      </c>
      <c r="BQ831" t="s">
        <v>74</v>
      </c>
      <c r="BR831" t="s">
        <v>95</v>
      </c>
      <c r="BS831" t="s">
        <v>6616</v>
      </c>
      <c r="BT831" t="str">
        <f>HYPERLINK("https%3A%2F%2Fwww.webofscience.com%2Fwos%2Fwoscc%2Ffull-record%2FWOS:A1989AJ34200009","View Full Record in Web of Science")</f>
        <v>View Full Record in Web of Science</v>
      </c>
    </row>
    <row r="832" spans="1:72" x14ac:dyDescent="0.15">
      <c r="A832" t="s">
        <v>72</v>
      </c>
      <c r="B832" t="s">
        <v>6617</v>
      </c>
      <c r="C832" t="s">
        <v>74</v>
      </c>
      <c r="D832" t="s">
        <v>74</v>
      </c>
      <c r="E832" t="s">
        <v>74</v>
      </c>
      <c r="F832" t="s">
        <v>6617</v>
      </c>
      <c r="G832" t="s">
        <v>74</v>
      </c>
      <c r="H832" t="s">
        <v>74</v>
      </c>
      <c r="I832" t="s">
        <v>6618</v>
      </c>
      <c r="J832" t="s">
        <v>6619</v>
      </c>
      <c r="K832" t="s">
        <v>74</v>
      </c>
      <c r="L832" t="s">
        <v>74</v>
      </c>
      <c r="M832" t="s">
        <v>77</v>
      </c>
      <c r="N832" t="s">
        <v>78</v>
      </c>
      <c r="O832" t="s">
        <v>74</v>
      </c>
      <c r="P832" t="s">
        <v>74</v>
      </c>
      <c r="Q832" t="s">
        <v>74</v>
      </c>
      <c r="R832" t="s">
        <v>74</v>
      </c>
      <c r="S832" t="s">
        <v>74</v>
      </c>
      <c r="T832" t="s">
        <v>74</v>
      </c>
      <c r="U832" t="s">
        <v>74</v>
      </c>
      <c r="V832" t="s">
        <v>74</v>
      </c>
      <c r="W832" t="s">
        <v>74</v>
      </c>
      <c r="X832" t="s">
        <v>74</v>
      </c>
      <c r="Y832" t="s">
        <v>6620</v>
      </c>
      <c r="Z832" t="s">
        <v>74</v>
      </c>
      <c r="AA832" t="s">
        <v>74</v>
      </c>
      <c r="AB832" t="s">
        <v>74</v>
      </c>
      <c r="AC832" t="s">
        <v>74</v>
      </c>
      <c r="AD832" t="s">
        <v>74</v>
      </c>
      <c r="AE832" t="s">
        <v>74</v>
      </c>
      <c r="AF832" t="s">
        <v>74</v>
      </c>
      <c r="AG832">
        <v>24</v>
      </c>
      <c r="AH832">
        <v>1</v>
      </c>
      <c r="AI832">
        <v>1</v>
      </c>
      <c r="AJ832">
        <v>0</v>
      </c>
      <c r="AK832">
        <v>2</v>
      </c>
      <c r="AL832" t="s">
        <v>6171</v>
      </c>
      <c r="AM832" t="s">
        <v>6172</v>
      </c>
      <c r="AN832" t="s">
        <v>6173</v>
      </c>
      <c r="AO832" t="s">
        <v>6621</v>
      </c>
      <c r="AP832" t="s">
        <v>74</v>
      </c>
      <c r="AQ832" t="s">
        <v>74</v>
      </c>
      <c r="AR832" t="s">
        <v>6622</v>
      </c>
      <c r="AS832" t="s">
        <v>6623</v>
      </c>
      <c r="AT832" t="s">
        <v>74</v>
      </c>
      <c r="AU832">
        <v>1989</v>
      </c>
      <c r="AV832">
        <v>40</v>
      </c>
      <c r="AW832" t="s">
        <v>256</v>
      </c>
      <c r="AX832" t="s">
        <v>74</v>
      </c>
      <c r="AY832" t="s">
        <v>74</v>
      </c>
      <c r="AZ832" t="s">
        <v>74</v>
      </c>
      <c r="BA832" t="s">
        <v>74</v>
      </c>
      <c r="BB832">
        <v>53</v>
      </c>
      <c r="BC832">
        <v>60</v>
      </c>
      <c r="BD832" t="s">
        <v>74</v>
      </c>
      <c r="BE832" t="s">
        <v>6624</v>
      </c>
      <c r="BF832" t="str">
        <f>HYPERLINK("http://dx.doi.org/10.1007/BF00867791","http://dx.doi.org/10.1007/BF00867791")</f>
        <v>http://dx.doi.org/10.1007/BF00867791</v>
      </c>
      <c r="BG832" t="s">
        <v>74</v>
      </c>
      <c r="BH832" t="s">
        <v>74</v>
      </c>
      <c r="BI832">
        <v>8</v>
      </c>
      <c r="BJ832" t="s">
        <v>330</v>
      </c>
      <c r="BK832" t="s">
        <v>92</v>
      </c>
      <c r="BL832" t="s">
        <v>330</v>
      </c>
      <c r="BM832" t="s">
        <v>6625</v>
      </c>
      <c r="BN832" t="s">
        <v>74</v>
      </c>
      <c r="BO832" t="s">
        <v>74</v>
      </c>
      <c r="BP832" t="s">
        <v>74</v>
      </c>
      <c r="BQ832" t="s">
        <v>74</v>
      </c>
      <c r="BR832" t="s">
        <v>95</v>
      </c>
      <c r="BS832" t="s">
        <v>6626</v>
      </c>
      <c r="BT832" t="str">
        <f>HYPERLINK("https%3A%2F%2Fwww.webofscience.com%2Fwos%2Fwoscc%2Ffull-record%2FWOS:A1989AQ91700005","View Full Record in Web of Science")</f>
        <v>View Full Record in Web of Science</v>
      </c>
    </row>
    <row r="833" spans="1:72" x14ac:dyDescent="0.15">
      <c r="A833" t="s">
        <v>569</v>
      </c>
      <c r="B833" t="s">
        <v>6627</v>
      </c>
      <c r="C833" t="s">
        <v>74</v>
      </c>
      <c r="D833" t="s">
        <v>74</v>
      </c>
      <c r="E833" t="s">
        <v>6628</v>
      </c>
      <c r="F833" t="s">
        <v>6627</v>
      </c>
      <c r="G833" t="s">
        <v>74</v>
      </c>
      <c r="H833" t="s">
        <v>74</v>
      </c>
      <c r="I833" t="s">
        <v>6629</v>
      </c>
      <c r="J833" t="s">
        <v>6630</v>
      </c>
      <c r="K833" t="s">
        <v>74</v>
      </c>
      <c r="L833" t="s">
        <v>74</v>
      </c>
      <c r="M833" t="s">
        <v>77</v>
      </c>
      <c r="N833" t="s">
        <v>575</v>
      </c>
      <c r="O833" t="s">
        <v>6631</v>
      </c>
      <c r="P833" t="s">
        <v>6632</v>
      </c>
      <c r="Q833" t="s">
        <v>6633</v>
      </c>
      <c r="R833" t="s">
        <v>74</v>
      </c>
      <c r="S833" t="s">
        <v>74</v>
      </c>
      <c r="T833" t="s">
        <v>74</v>
      </c>
      <c r="U833" t="s">
        <v>74</v>
      </c>
      <c r="V833" t="s">
        <v>74</v>
      </c>
      <c r="W833" t="s">
        <v>74</v>
      </c>
      <c r="X833" t="s">
        <v>74</v>
      </c>
      <c r="Y833" t="s">
        <v>74</v>
      </c>
      <c r="Z833" t="s">
        <v>74</v>
      </c>
      <c r="AA833" t="s">
        <v>74</v>
      </c>
      <c r="AB833" t="s">
        <v>74</v>
      </c>
      <c r="AC833" t="s">
        <v>74</v>
      </c>
      <c r="AD833" t="s">
        <v>74</v>
      </c>
      <c r="AE833" t="s">
        <v>74</v>
      </c>
      <c r="AF833" t="s">
        <v>74</v>
      </c>
      <c r="AG833">
        <v>0</v>
      </c>
      <c r="AH833">
        <v>0</v>
      </c>
      <c r="AI833">
        <v>0</v>
      </c>
      <c r="AJ833">
        <v>0</v>
      </c>
      <c r="AK833">
        <v>0</v>
      </c>
      <c r="AL833" t="s">
        <v>6634</v>
      </c>
      <c r="AM833" t="s">
        <v>361</v>
      </c>
      <c r="AN833" t="s">
        <v>361</v>
      </c>
      <c r="AO833" t="s">
        <v>74</v>
      </c>
      <c r="AP833" t="s">
        <v>74</v>
      </c>
      <c r="AQ833" t="s">
        <v>6635</v>
      </c>
      <c r="AR833" t="s">
        <v>74</v>
      </c>
      <c r="AS833" t="s">
        <v>74</v>
      </c>
      <c r="AT833" t="s">
        <v>74</v>
      </c>
      <c r="AU833">
        <v>1989</v>
      </c>
      <c r="AV833" t="s">
        <v>74</v>
      </c>
      <c r="AW833" t="s">
        <v>74</v>
      </c>
      <c r="AX833" t="s">
        <v>74</v>
      </c>
      <c r="AY833" t="s">
        <v>74</v>
      </c>
      <c r="AZ833" t="s">
        <v>74</v>
      </c>
      <c r="BA833" t="s">
        <v>74</v>
      </c>
      <c r="BB833">
        <v>115</v>
      </c>
      <c r="BC833">
        <v>123</v>
      </c>
      <c r="BD833" t="s">
        <v>74</v>
      </c>
      <c r="BE833" t="s">
        <v>74</v>
      </c>
      <c r="BF833" t="s">
        <v>74</v>
      </c>
      <c r="BG833" t="s">
        <v>74</v>
      </c>
      <c r="BH833" t="s">
        <v>74</v>
      </c>
      <c r="BI833">
        <v>9</v>
      </c>
      <c r="BJ833" t="s">
        <v>6636</v>
      </c>
      <c r="BK833" t="s">
        <v>583</v>
      </c>
      <c r="BL833" t="s">
        <v>403</v>
      </c>
      <c r="BM833" t="s">
        <v>6637</v>
      </c>
      <c r="BN833" t="s">
        <v>74</v>
      </c>
      <c r="BO833" t="s">
        <v>74</v>
      </c>
      <c r="BP833" t="s">
        <v>74</v>
      </c>
      <c r="BQ833" t="s">
        <v>74</v>
      </c>
      <c r="BR833" t="s">
        <v>95</v>
      </c>
      <c r="BS833" t="s">
        <v>6638</v>
      </c>
      <c r="BT833" t="str">
        <f>HYPERLINK("https%3A%2F%2Fwww.webofscience.com%2Fwos%2Fwoscc%2Ffull-record%2FWOS:A1989BQ66Y00015","View Full Record in Web of Science")</f>
        <v>View Full Record in Web of Science</v>
      </c>
    </row>
    <row r="834" spans="1:72" x14ac:dyDescent="0.15">
      <c r="A834" t="s">
        <v>72</v>
      </c>
      <c r="B834" t="s">
        <v>6639</v>
      </c>
      <c r="C834" t="s">
        <v>74</v>
      </c>
      <c r="D834" t="s">
        <v>74</v>
      </c>
      <c r="E834" t="s">
        <v>74</v>
      </c>
      <c r="F834" t="s">
        <v>6639</v>
      </c>
      <c r="G834" t="s">
        <v>74</v>
      </c>
      <c r="H834" t="s">
        <v>74</v>
      </c>
      <c r="I834" t="s">
        <v>4225</v>
      </c>
      <c r="J834" t="s">
        <v>6640</v>
      </c>
      <c r="K834" t="s">
        <v>74</v>
      </c>
      <c r="L834" t="s">
        <v>74</v>
      </c>
      <c r="M834" t="s">
        <v>77</v>
      </c>
      <c r="N834" t="s">
        <v>1473</v>
      </c>
      <c r="O834" t="s">
        <v>74</v>
      </c>
      <c r="P834" t="s">
        <v>74</v>
      </c>
      <c r="Q834" t="s">
        <v>74</v>
      </c>
      <c r="R834" t="s">
        <v>74</v>
      </c>
      <c r="S834" t="s">
        <v>74</v>
      </c>
      <c r="T834" t="s">
        <v>74</v>
      </c>
      <c r="U834" t="s">
        <v>74</v>
      </c>
      <c r="V834" t="s">
        <v>74</v>
      </c>
      <c r="W834" t="s">
        <v>74</v>
      </c>
      <c r="X834" t="s">
        <v>74</v>
      </c>
      <c r="Y834" t="s">
        <v>6641</v>
      </c>
      <c r="Z834" t="s">
        <v>74</v>
      </c>
      <c r="AA834" t="s">
        <v>74</v>
      </c>
      <c r="AB834" t="s">
        <v>74</v>
      </c>
      <c r="AC834" t="s">
        <v>74</v>
      </c>
      <c r="AD834" t="s">
        <v>74</v>
      </c>
      <c r="AE834" t="s">
        <v>74</v>
      </c>
      <c r="AF834" t="s">
        <v>74</v>
      </c>
      <c r="AG834">
        <v>1</v>
      </c>
      <c r="AH834">
        <v>0</v>
      </c>
      <c r="AI834">
        <v>0</v>
      </c>
      <c r="AJ834">
        <v>0</v>
      </c>
      <c r="AK834">
        <v>0</v>
      </c>
      <c r="AL834" t="s">
        <v>1913</v>
      </c>
      <c r="AM834" t="s">
        <v>361</v>
      </c>
      <c r="AN834" t="s">
        <v>3145</v>
      </c>
      <c r="AO834" t="s">
        <v>6642</v>
      </c>
      <c r="AP834" t="s">
        <v>74</v>
      </c>
      <c r="AQ834" t="s">
        <v>74</v>
      </c>
      <c r="AR834" t="s">
        <v>6643</v>
      </c>
      <c r="AS834" t="s">
        <v>6644</v>
      </c>
      <c r="AT834" t="s">
        <v>854</v>
      </c>
      <c r="AU834">
        <v>1989</v>
      </c>
      <c r="AV834">
        <v>3</v>
      </c>
      <c r="AW834">
        <v>1</v>
      </c>
      <c r="AX834" t="s">
        <v>74</v>
      </c>
      <c r="AY834" t="s">
        <v>74</v>
      </c>
      <c r="AZ834" t="s">
        <v>74</v>
      </c>
      <c r="BA834" t="s">
        <v>74</v>
      </c>
      <c r="BB834">
        <v>106</v>
      </c>
      <c r="BC834">
        <v>106</v>
      </c>
      <c r="BD834" t="s">
        <v>74</v>
      </c>
      <c r="BE834" t="s">
        <v>74</v>
      </c>
      <c r="BF834" t="s">
        <v>74</v>
      </c>
      <c r="BG834" t="s">
        <v>74</v>
      </c>
      <c r="BH834" t="s">
        <v>74</v>
      </c>
      <c r="BI834">
        <v>1</v>
      </c>
      <c r="BJ834" t="s">
        <v>6645</v>
      </c>
      <c r="BK834" t="s">
        <v>1462</v>
      </c>
      <c r="BL834" t="s">
        <v>2268</v>
      </c>
      <c r="BM834" t="s">
        <v>6646</v>
      </c>
      <c r="BN834" t="s">
        <v>74</v>
      </c>
      <c r="BO834" t="s">
        <v>74</v>
      </c>
      <c r="BP834" t="s">
        <v>74</v>
      </c>
      <c r="BQ834" t="s">
        <v>74</v>
      </c>
      <c r="BR834" t="s">
        <v>95</v>
      </c>
      <c r="BS834" t="s">
        <v>6647</v>
      </c>
      <c r="BT834" t="str">
        <f>HYPERLINK("https%3A%2F%2Fwww.webofscience.com%2Fwos%2Fwoscc%2Ffull-record%2FWOS:A1989U067200015","View Full Record in Web of Science")</f>
        <v>View Full Record in Web of Science</v>
      </c>
    </row>
    <row r="835" spans="1:72" x14ac:dyDescent="0.15">
      <c r="A835" t="s">
        <v>72</v>
      </c>
      <c r="B835" t="s">
        <v>6648</v>
      </c>
      <c r="C835" t="s">
        <v>74</v>
      </c>
      <c r="D835" t="s">
        <v>74</v>
      </c>
      <c r="E835" t="s">
        <v>74</v>
      </c>
      <c r="F835" t="s">
        <v>6648</v>
      </c>
      <c r="G835" t="s">
        <v>74</v>
      </c>
      <c r="H835" t="s">
        <v>74</v>
      </c>
      <c r="I835" t="s">
        <v>6649</v>
      </c>
      <c r="J835" t="s">
        <v>2382</v>
      </c>
      <c r="K835" t="s">
        <v>74</v>
      </c>
      <c r="L835" t="s">
        <v>74</v>
      </c>
      <c r="M835" t="s">
        <v>77</v>
      </c>
      <c r="N835" t="s">
        <v>78</v>
      </c>
      <c r="O835" t="s">
        <v>74</v>
      </c>
      <c r="P835" t="s">
        <v>74</v>
      </c>
      <c r="Q835" t="s">
        <v>74</v>
      </c>
      <c r="R835" t="s">
        <v>74</v>
      </c>
      <c r="S835" t="s">
        <v>74</v>
      </c>
      <c r="T835" t="s">
        <v>74</v>
      </c>
      <c r="U835" t="s">
        <v>74</v>
      </c>
      <c r="V835" t="s">
        <v>74</v>
      </c>
      <c r="W835" t="s">
        <v>6650</v>
      </c>
      <c r="X835" t="s">
        <v>1371</v>
      </c>
      <c r="Y835" t="s">
        <v>6651</v>
      </c>
      <c r="Z835" t="s">
        <v>74</v>
      </c>
      <c r="AA835" t="s">
        <v>74</v>
      </c>
      <c r="AB835" t="s">
        <v>74</v>
      </c>
      <c r="AC835" t="s">
        <v>74</v>
      </c>
      <c r="AD835" t="s">
        <v>74</v>
      </c>
      <c r="AE835" t="s">
        <v>74</v>
      </c>
      <c r="AF835" t="s">
        <v>74</v>
      </c>
      <c r="AG835">
        <v>31</v>
      </c>
      <c r="AH835">
        <v>13</v>
      </c>
      <c r="AI835">
        <v>13</v>
      </c>
      <c r="AJ835">
        <v>0</v>
      </c>
      <c r="AK835">
        <v>0</v>
      </c>
      <c r="AL835" t="s">
        <v>511</v>
      </c>
      <c r="AM835" t="s">
        <v>209</v>
      </c>
      <c r="AN835" t="s">
        <v>512</v>
      </c>
      <c r="AO835" t="s">
        <v>2385</v>
      </c>
      <c r="AP835" t="s">
        <v>74</v>
      </c>
      <c r="AQ835" t="s">
        <v>74</v>
      </c>
      <c r="AR835" t="s">
        <v>2386</v>
      </c>
      <c r="AS835" t="s">
        <v>2387</v>
      </c>
      <c r="AT835" t="s">
        <v>74</v>
      </c>
      <c r="AU835">
        <v>1989</v>
      </c>
      <c r="AV835">
        <v>18</v>
      </c>
      <c r="AW835">
        <v>3</v>
      </c>
      <c r="AX835" t="s">
        <v>74</v>
      </c>
      <c r="AY835" t="s">
        <v>74</v>
      </c>
      <c r="AZ835" t="s">
        <v>74</v>
      </c>
      <c r="BA835" t="s">
        <v>74</v>
      </c>
      <c r="BB835">
        <v>365</v>
      </c>
      <c r="BC835">
        <v>374</v>
      </c>
      <c r="BD835" t="s">
        <v>74</v>
      </c>
      <c r="BE835" t="s">
        <v>6652</v>
      </c>
      <c r="BF835" t="str">
        <f>HYPERLINK("http://dx.doi.org/10.1111/j.1463-6409.1989.tb00131.x","http://dx.doi.org/10.1111/j.1463-6409.1989.tb00131.x")</f>
        <v>http://dx.doi.org/10.1111/j.1463-6409.1989.tb00131.x</v>
      </c>
      <c r="BG835" t="s">
        <v>74</v>
      </c>
      <c r="BH835" t="s">
        <v>74</v>
      </c>
      <c r="BI835">
        <v>10</v>
      </c>
      <c r="BJ835" t="s">
        <v>2389</v>
      </c>
      <c r="BK835" t="s">
        <v>92</v>
      </c>
      <c r="BL835" t="s">
        <v>2389</v>
      </c>
      <c r="BM835" t="s">
        <v>6653</v>
      </c>
      <c r="BN835" t="s">
        <v>74</v>
      </c>
      <c r="BO835" t="s">
        <v>74</v>
      </c>
      <c r="BP835" t="s">
        <v>74</v>
      </c>
      <c r="BQ835" t="s">
        <v>74</v>
      </c>
      <c r="BR835" t="s">
        <v>95</v>
      </c>
      <c r="BS835" t="s">
        <v>6654</v>
      </c>
      <c r="BT835" t="str">
        <f>HYPERLINK("https%3A%2F%2Fwww.webofscience.com%2Fwos%2Fwoscc%2Ffull-record%2FWOS:A1989AW03700002","View Full Record in Web of Science")</f>
        <v>View Full Record in Web of Science</v>
      </c>
    </row>
    <row r="836" spans="1:72" x14ac:dyDescent="0.15">
      <c r="A836" t="s">
        <v>72</v>
      </c>
      <c r="B836" t="s">
        <v>6655</v>
      </c>
      <c r="C836" t="s">
        <v>74</v>
      </c>
      <c r="D836" t="s">
        <v>74</v>
      </c>
      <c r="E836" t="s">
        <v>74</v>
      </c>
      <c r="F836" t="s">
        <v>6655</v>
      </c>
      <c r="G836" t="s">
        <v>74</v>
      </c>
      <c r="H836" t="s">
        <v>74</v>
      </c>
      <c r="I836" t="s">
        <v>6656</v>
      </c>
      <c r="J836" t="s">
        <v>6657</v>
      </c>
      <c r="K836" t="s">
        <v>74</v>
      </c>
      <c r="L836" t="s">
        <v>74</v>
      </c>
      <c r="M836" t="s">
        <v>171</v>
      </c>
      <c r="N836" t="s">
        <v>78</v>
      </c>
      <c r="O836" t="s">
        <v>74</v>
      </c>
      <c r="P836" t="s">
        <v>74</v>
      </c>
      <c r="Q836" t="s">
        <v>74</v>
      </c>
      <c r="R836" t="s">
        <v>74</v>
      </c>
      <c r="S836" t="s">
        <v>74</v>
      </c>
      <c r="T836" t="s">
        <v>74</v>
      </c>
      <c r="U836" t="s">
        <v>74</v>
      </c>
      <c r="V836" t="s">
        <v>74</v>
      </c>
      <c r="W836" t="s">
        <v>74</v>
      </c>
      <c r="X836" t="s">
        <v>74</v>
      </c>
      <c r="Y836" t="s">
        <v>6658</v>
      </c>
      <c r="Z836" t="s">
        <v>74</v>
      </c>
      <c r="AA836" t="s">
        <v>6659</v>
      </c>
      <c r="AB836" t="s">
        <v>74</v>
      </c>
      <c r="AC836" t="s">
        <v>74</v>
      </c>
      <c r="AD836" t="s">
        <v>74</v>
      </c>
      <c r="AE836" t="s">
        <v>74</v>
      </c>
      <c r="AF836" t="s">
        <v>74</v>
      </c>
      <c r="AG836">
        <v>6</v>
      </c>
      <c r="AH836">
        <v>6</v>
      </c>
      <c r="AI836">
        <v>6</v>
      </c>
      <c r="AJ836">
        <v>0</v>
      </c>
      <c r="AK836">
        <v>2</v>
      </c>
      <c r="AL836" t="s">
        <v>173</v>
      </c>
      <c r="AM836" t="s">
        <v>174</v>
      </c>
      <c r="AN836" t="s">
        <v>175</v>
      </c>
      <c r="AO836" t="s">
        <v>6660</v>
      </c>
      <c r="AP836" t="s">
        <v>74</v>
      </c>
      <c r="AQ836" t="s">
        <v>74</v>
      </c>
      <c r="AR836" t="s">
        <v>6661</v>
      </c>
      <c r="AS836" t="s">
        <v>6662</v>
      </c>
      <c r="AT836" t="s">
        <v>945</v>
      </c>
      <c r="AU836">
        <v>1989</v>
      </c>
      <c r="AV836">
        <v>68</v>
      </c>
      <c r="AW836">
        <v>1</v>
      </c>
      <c r="AX836" t="s">
        <v>74</v>
      </c>
      <c r="AY836" t="s">
        <v>74</v>
      </c>
      <c r="AZ836" t="s">
        <v>74</v>
      </c>
      <c r="BA836" t="s">
        <v>74</v>
      </c>
      <c r="BB836">
        <v>83</v>
      </c>
      <c r="BC836">
        <v>88</v>
      </c>
      <c r="BD836" t="s">
        <v>74</v>
      </c>
      <c r="BE836" t="s">
        <v>74</v>
      </c>
      <c r="BF836" t="s">
        <v>74</v>
      </c>
      <c r="BG836" t="s">
        <v>74</v>
      </c>
      <c r="BH836" t="s">
        <v>74</v>
      </c>
      <c r="BI836">
        <v>6</v>
      </c>
      <c r="BJ836" t="s">
        <v>423</v>
      </c>
      <c r="BK836" t="s">
        <v>92</v>
      </c>
      <c r="BL836" t="s">
        <v>423</v>
      </c>
      <c r="BM836" t="s">
        <v>6663</v>
      </c>
      <c r="BN836" t="s">
        <v>74</v>
      </c>
      <c r="BO836" t="s">
        <v>74</v>
      </c>
      <c r="BP836" t="s">
        <v>74</v>
      </c>
      <c r="BQ836" t="s">
        <v>74</v>
      </c>
      <c r="BR836" t="s">
        <v>95</v>
      </c>
      <c r="BS836" t="s">
        <v>6664</v>
      </c>
      <c r="BT836" t="str">
        <f>HYPERLINK("https%3A%2F%2Fwww.webofscience.com%2Fwos%2Fwoscc%2Ffull-record%2FWOS:A1989T249800011","View Full Record in Web of Science")</f>
        <v>View Full Record in Web of Science</v>
      </c>
    </row>
    <row r="837" spans="1:72" x14ac:dyDescent="0.15">
      <c r="A837" t="s">
        <v>72</v>
      </c>
      <c r="B837" t="s">
        <v>2395</v>
      </c>
      <c r="C837" t="s">
        <v>74</v>
      </c>
      <c r="D837" t="s">
        <v>74</v>
      </c>
      <c r="E837" t="s">
        <v>74</v>
      </c>
      <c r="F837" t="s">
        <v>2395</v>
      </c>
      <c r="G837" t="s">
        <v>74</v>
      </c>
      <c r="H837" t="s">
        <v>74</v>
      </c>
      <c r="I837" t="s">
        <v>6665</v>
      </c>
      <c r="J837" t="s">
        <v>6666</v>
      </c>
      <c r="K837" t="s">
        <v>74</v>
      </c>
      <c r="L837" t="s">
        <v>74</v>
      </c>
      <c r="M837" t="s">
        <v>2580</v>
      </c>
      <c r="N837" t="s">
        <v>78</v>
      </c>
      <c r="O837" t="s">
        <v>74</v>
      </c>
      <c r="P837" t="s">
        <v>74</v>
      </c>
      <c r="Q837" t="s">
        <v>74</v>
      </c>
      <c r="R837" t="s">
        <v>74</v>
      </c>
      <c r="S837" t="s">
        <v>74</v>
      </c>
      <c r="T837" t="s">
        <v>74</v>
      </c>
      <c r="U837" t="s">
        <v>74</v>
      </c>
      <c r="V837" t="s">
        <v>74</v>
      </c>
      <c r="W837" t="s">
        <v>74</v>
      </c>
      <c r="X837" t="s">
        <v>74</v>
      </c>
      <c r="Y837" t="s">
        <v>6667</v>
      </c>
      <c r="Z837" t="s">
        <v>74</v>
      </c>
      <c r="AA837" t="s">
        <v>74</v>
      </c>
      <c r="AB837" t="s">
        <v>74</v>
      </c>
      <c r="AC837" t="s">
        <v>74</v>
      </c>
      <c r="AD837" t="s">
        <v>74</v>
      </c>
      <c r="AE837" t="s">
        <v>74</v>
      </c>
      <c r="AF837" t="s">
        <v>74</v>
      </c>
      <c r="AG837">
        <v>23</v>
      </c>
      <c r="AH837">
        <v>10</v>
      </c>
      <c r="AI837">
        <v>10</v>
      </c>
      <c r="AJ837">
        <v>0</v>
      </c>
      <c r="AK837">
        <v>1</v>
      </c>
      <c r="AL837" t="s">
        <v>1145</v>
      </c>
      <c r="AM837" t="s">
        <v>1146</v>
      </c>
      <c r="AN837" t="s">
        <v>1147</v>
      </c>
      <c r="AO837" t="s">
        <v>6668</v>
      </c>
      <c r="AP837" t="s">
        <v>74</v>
      </c>
      <c r="AQ837" t="s">
        <v>74</v>
      </c>
      <c r="AR837" t="s">
        <v>6669</v>
      </c>
      <c r="AS837" t="s">
        <v>6670</v>
      </c>
      <c r="AT837" t="s">
        <v>74</v>
      </c>
      <c r="AU837">
        <v>1989</v>
      </c>
      <c r="AV837">
        <v>222</v>
      </c>
      <c r="AW837" t="s">
        <v>273</v>
      </c>
      <c r="AX837" t="s">
        <v>74</v>
      </c>
      <c r="AY837" t="s">
        <v>74</v>
      </c>
      <c r="AZ837" t="s">
        <v>74</v>
      </c>
      <c r="BA837" t="s">
        <v>74</v>
      </c>
      <c r="BB837">
        <v>225</v>
      </c>
      <c r="BC837">
        <v>243</v>
      </c>
      <c r="BD837" t="s">
        <v>74</v>
      </c>
      <c r="BE837" t="s">
        <v>74</v>
      </c>
      <c r="BF837" t="s">
        <v>74</v>
      </c>
      <c r="BG837" t="s">
        <v>74</v>
      </c>
      <c r="BH837" t="s">
        <v>74</v>
      </c>
      <c r="BI837">
        <v>19</v>
      </c>
      <c r="BJ837" t="s">
        <v>423</v>
      </c>
      <c r="BK837" t="s">
        <v>92</v>
      </c>
      <c r="BL837" t="s">
        <v>423</v>
      </c>
      <c r="BM837" t="s">
        <v>6671</v>
      </c>
      <c r="BN837" t="s">
        <v>74</v>
      </c>
      <c r="BO837" t="s">
        <v>74</v>
      </c>
      <c r="BP837" t="s">
        <v>74</v>
      </c>
      <c r="BQ837" t="s">
        <v>74</v>
      </c>
      <c r="BR837" t="s">
        <v>95</v>
      </c>
      <c r="BS837" t="s">
        <v>6672</v>
      </c>
      <c r="BT837" t="str">
        <f>HYPERLINK("https%3A%2F%2Fwww.webofscience.com%2Fwos%2Fwoscc%2Ffull-record%2FWOS:A1989AE00800010","View Full Record in Web of Science")</f>
        <v>View Full Record in Web of Science</v>
      </c>
    </row>
    <row r="838" spans="1:72" x14ac:dyDescent="0.15">
      <c r="A838" t="s">
        <v>72</v>
      </c>
      <c r="B838" t="s">
        <v>6673</v>
      </c>
      <c r="C838" t="s">
        <v>74</v>
      </c>
      <c r="D838" t="s">
        <v>74</v>
      </c>
      <c r="E838" t="s">
        <v>74</v>
      </c>
      <c r="F838" t="s">
        <v>6673</v>
      </c>
      <c r="G838" t="s">
        <v>74</v>
      </c>
      <c r="H838" t="s">
        <v>74</v>
      </c>
      <c r="I838" t="s">
        <v>6674</v>
      </c>
      <c r="J838" t="s">
        <v>4586</v>
      </c>
      <c r="K838" t="s">
        <v>74</v>
      </c>
      <c r="L838" t="s">
        <v>74</v>
      </c>
      <c r="M838" t="s">
        <v>77</v>
      </c>
      <c r="N838" t="s">
        <v>78</v>
      </c>
      <c r="O838" t="s">
        <v>74</v>
      </c>
      <c r="P838" t="s">
        <v>74</v>
      </c>
      <c r="Q838" t="s">
        <v>74</v>
      </c>
      <c r="R838" t="s">
        <v>74</v>
      </c>
      <c r="S838" t="s">
        <v>74</v>
      </c>
      <c r="T838" t="s">
        <v>74</v>
      </c>
      <c r="U838" t="s">
        <v>74</v>
      </c>
      <c r="V838" t="s">
        <v>74</v>
      </c>
      <c r="W838" t="s">
        <v>74</v>
      </c>
      <c r="X838" t="s">
        <v>74</v>
      </c>
      <c r="Y838" t="s">
        <v>6675</v>
      </c>
      <c r="Z838" t="s">
        <v>74</v>
      </c>
      <c r="AA838" t="s">
        <v>74</v>
      </c>
      <c r="AB838" t="s">
        <v>74</v>
      </c>
      <c r="AC838" t="s">
        <v>74</v>
      </c>
      <c r="AD838" t="s">
        <v>74</v>
      </c>
      <c r="AE838" t="s">
        <v>74</v>
      </c>
      <c r="AF838" t="s">
        <v>74</v>
      </c>
      <c r="AG838">
        <v>40</v>
      </c>
      <c r="AH838">
        <v>10</v>
      </c>
      <c r="AI838">
        <v>10</v>
      </c>
      <c r="AJ838">
        <v>0</v>
      </c>
      <c r="AK838">
        <v>1</v>
      </c>
      <c r="AL838" t="s">
        <v>523</v>
      </c>
      <c r="AM838" t="s">
        <v>460</v>
      </c>
      <c r="AN838" t="s">
        <v>524</v>
      </c>
      <c r="AO838" t="s">
        <v>4589</v>
      </c>
      <c r="AP838" t="s">
        <v>74</v>
      </c>
      <c r="AQ838" t="s">
        <v>74</v>
      </c>
      <c r="AR838" t="s">
        <v>4590</v>
      </c>
      <c r="AS838" t="s">
        <v>4591</v>
      </c>
      <c r="AT838" t="s">
        <v>2497</v>
      </c>
      <c r="AU838">
        <v>1988</v>
      </c>
      <c r="AV838">
        <v>6</v>
      </c>
      <c r="AW838">
        <v>6</v>
      </c>
      <c r="AX838" t="s">
        <v>74</v>
      </c>
      <c r="AY838" t="s">
        <v>74</v>
      </c>
      <c r="AZ838" t="s">
        <v>74</v>
      </c>
      <c r="BA838" t="s">
        <v>74</v>
      </c>
      <c r="BB838">
        <v>601</v>
      </c>
      <c r="BC838">
        <v>609</v>
      </c>
      <c r="BD838" t="s">
        <v>74</v>
      </c>
      <c r="BE838" t="s">
        <v>74</v>
      </c>
      <c r="BF838" t="s">
        <v>74</v>
      </c>
      <c r="BG838" t="s">
        <v>74</v>
      </c>
      <c r="BH838" t="s">
        <v>74</v>
      </c>
      <c r="BI838">
        <v>9</v>
      </c>
      <c r="BJ838" t="s">
        <v>4593</v>
      </c>
      <c r="BK838" t="s">
        <v>92</v>
      </c>
      <c r="BL838" t="s">
        <v>4594</v>
      </c>
      <c r="BM838" t="s">
        <v>6676</v>
      </c>
      <c r="BN838" t="s">
        <v>74</v>
      </c>
      <c r="BO838" t="s">
        <v>74</v>
      </c>
      <c r="BP838" t="s">
        <v>74</v>
      </c>
      <c r="BQ838" t="s">
        <v>74</v>
      </c>
      <c r="BR838" t="s">
        <v>95</v>
      </c>
      <c r="BS838" t="s">
        <v>6677</v>
      </c>
      <c r="BT838" t="str">
        <f>HYPERLINK("https%3A%2F%2Fwww.webofscience.com%2Fwos%2Fwoscc%2Ffull-record%2FWOS:A1988R114000003","View Full Record in Web of Science")</f>
        <v>View Full Record in Web of Science</v>
      </c>
    </row>
    <row r="839" spans="1:72" x14ac:dyDescent="0.15">
      <c r="A839" t="s">
        <v>72</v>
      </c>
      <c r="B839" t="s">
        <v>6678</v>
      </c>
      <c r="C839" t="s">
        <v>74</v>
      </c>
      <c r="D839" t="s">
        <v>74</v>
      </c>
      <c r="E839" t="s">
        <v>74</v>
      </c>
      <c r="F839" t="s">
        <v>6678</v>
      </c>
      <c r="G839" t="s">
        <v>74</v>
      </c>
      <c r="H839" t="s">
        <v>74</v>
      </c>
      <c r="I839" t="s">
        <v>6679</v>
      </c>
      <c r="J839" t="s">
        <v>6680</v>
      </c>
      <c r="K839" t="s">
        <v>74</v>
      </c>
      <c r="L839" t="s">
        <v>74</v>
      </c>
      <c r="M839" t="s">
        <v>77</v>
      </c>
      <c r="N839" t="s">
        <v>52</v>
      </c>
      <c r="O839" t="s">
        <v>74</v>
      </c>
      <c r="P839" t="s">
        <v>74</v>
      </c>
      <c r="Q839" t="s">
        <v>74</v>
      </c>
      <c r="R839" t="s">
        <v>74</v>
      </c>
      <c r="S839" t="s">
        <v>74</v>
      </c>
      <c r="T839" t="s">
        <v>74</v>
      </c>
      <c r="U839" t="s">
        <v>74</v>
      </c>
      <c r="V839" t="s">
        <v>74</v>
      </c>
      <c r="W839" t="s">
        <v>6681</v>
      </c>
      <c r="X839" t="s">
        <v>3901</v>
      </c>
      <c r="Y839" t="s">
        <v>74</v>
      </c>
      <c r="Z839" t="s">
        <v>74</v>
      </c>
      <c r="AA839" t="s">
        <v>74</v>
      </c>
      <c r="AB839" t="s">
        <v>74</v>
      </c>
      <c r="AC839" t="s">
        <v>74</v>
      </c>
      <c r="AD839" t="s">
        <v>74</v>
      </c>
      <c r="AE839" t="s">
        <v>74</v>
      </c>
      <c r="AF839" t="s">
        <v>74</v>
      </c>
      <c r="AG839">
        <v>0</v>
      </c>
      <c r="AH839">
        <v>0</v>
      </c>
      <c r="AI839">
        <v>0</v>
      </c>
      <c r="AJ839">
        <v>0</v>
      </c>
      <c r="AK839">
        <v>2</v>
      </c>
      <c r="AL839" t="s">
        <v>5034</v>
      </c>
      <c r="AM839" t="s">
        <v>5035</v>
      </c>
      <c r="AN839" t="s">
        <v>5036</v>
      </c>
      <c r="AO839" t="s">
        <v>6682</v>
      </c>
      <c r="AP839" t="s">
        <v>74</v>
      </c>
      <c r="AQ839" t="s">
        <v>74</v>
      </c>
      <c r="AR839" t="s">
        <v>6680</v>
      </c>
      <c r="AS839" t="s">
        <v>6683</v>
      </c>
      <c r="AT839" t="s">
        <v>2497</v>
      </c>
      <c r="AU839">
        <v>1988</v>
      </c>
      <c r="AV839">
        <v>25</v>
      </c>
      <c r="AW839">
        <v>6</v>
      </c>
      <c r="AX839" t="s">
        <v>74</v>
      </c>
      <c r="AY839" t="s">
        <v>74</v>
      </c>
      <c r="AZ839" t="s">
        <v>74</v>
      </c>
      <c r="BA839" t="s">
        <v>74</v>
      </c>
      <c r="BB839">
        <v>519</v>
      </c>
      <c r="BC839">
        <v>520</v>
      </c>
      <c r="BD839" t="s">
        <v>74</v>
      </c>
      <c r="BE839" t="s">
        <v>6684</v>
      </c>
      <c r="BF839" t="str">
        <f>HYPERLINK("http://dx.doi.org/10.1016/0011-2240(88)90330-6","http://dx.doi.org/10.1016/0011-2240(88)90330-6")</f>
        <v>http://dx.doi.org/10.1016/0011-2240(88)90330-6</v>
      </c>
      <c r="BG839" t="s">
        <v>74</v>
      </c>
      <c r="BH839" t="s">
        <v>74</v>
      </c>
      <c r="BI839">
        <v>2</v>
      </c>
      <c r="BJ839" t="s">
        <v>6685</v>
      </c>
      <c r="BK839" t="s">
        <v>92</v>
      </c>
      <c r="BL839" t="s">
        <v>6686</v>
      </c>
      <c r="BM839" t="s">
        <v>6687</v>
      </c>
      <c r="BN839" t="s">
        <v>74</v>
      </c>
      <c r="BO839" t="s">
        <v>74</v>
      </c>
      <c r="BP839" t="s">
        <v>74</v>
      </c>
      <c r="BQ839" t="s">
        <v>74</v>
      </c>
      <c r="BR839" t="s">
        <v>95</v>
      </c>
      <c r="BS839" t="s">
        <v>6688</v>
      </c>
      <c r="BT839" t="str">
        <f>HYPERLINK("https%3A%2F%2Fwww.webofscience.com%2Fwos%2Fwoscc%2Ffull-record%2FWOS:A1988R364700037","View Full Record in Web of Science")</f>
        <v>View Full Record in Web of Science</v>
      </c>
    </row>
    <row r="840" spans="1:72" x14ac:dyDescent="0.15">
      <c r="A840" t="s">
        <v>72</v>
      </c>
      <c r="B840" t="s">
        <v>4494</v>
      </c>
      <c r="C840" t="s">
        <v>74</v>
      </c>
      <c r="D840" t="s">
        <v>74</v>
      </c>
      <c r="E840" t="s">
        <v>74</v>
      </c>
      <c r="F840" t="s">
        <v>4494</v>
      </c>
      <c r="G840" t="s">
        <v>74</v>
      </c>
      <c r="H840" t="s">
        <v>74</v>
      </c>
      <c r="I840" t="s">
        <v>6689</v>
      </c>
      <c r="J840" t="s">
        <v>2968</v>
      </c>
      <c r="K840" t="s">
        <v>74</v>
      </c>
      <c r="L840" t="s">
        <v>74</v>
      </c>
      <c r="M840" t="s">
        <v>77</v>
      </c>
      <c r="N840" t="s">
        <v>78</v>
      </c>
      <c r="O840" t="s">
        <v>74</v>
      </c>
      <c r="P840" t="s">
        <v>74</v>
      </c>
      <c r="Q840" t="s">
        <v>74</v>
      </c>
      <c r="R840" t="s">
        <v>74</v>
      </c>
      <c r="S840" t="s">
        <v>74</v>
      </c>
      <c r="T840" t="s">
        <v>74</v>
      </c>
      <c r="U840" t="s">
        <v>74</v>
      </c>
      <c r="V840" t="s">
        <v>74</v>
      </c>
      <c r="W840" t="s">
        <v>4873</v>
      </c>
      <c r="X840" t="s">
        <v>74</v>
      </c>
      <c r="Y840" t="s">
        <v>74</v>
      </c>
      <c r="Z840" t="s">
        <v>74</v>
      </c>
      <c r="AA840" t="s">
        <v>74</v>
      </c>
      <c r="AB840" t="s">
        <v>74</v>
      </c>
      <c r="AC840" t="s">
        <v>74</v>
      </c>
      <c r="AD840" t="s">
        <v>74</v>
      </c>
      <c r="AE840" t="s">
        <v>74</v>
      </c>
      <c r="AF840" t="s">
        <v>74</v>
      </c>
      <c r="AG840">
        <v>37</v>
      </c>
      <c r="AH840">
        <v>45</v>
      </c>
      <c r="AI840">
        <v>46</v>
      </c>
      <c r="AJ840">
        <v>0</v>
      </c>
      <c r="AK840">
        <v>3</v>
      </c>
      <c r="AL840" t="s">
        <v>511</v>
      </c>
      <c r="AM840" t="s">
        <v>209</v>
      </c>
      <c r="AN840" t="s">
        <v>512</v>
      </c>
      <c r="AO840" t="s">
        <v>2970</v>
      </c>
      <c r="AP840" t="s">
        <v>74</v>
      </c>
      <c r="AQ840" t="s">
        <v>74</v>
      </c>
      <c r="AR840" t="s">
        <v>2971</v>
      </c>
      <c r="AS840" t="s">
        <v>74</v>
      </c>
      <c r="AT840" t="s">
        <v>2497</v>
      </c>
      <c r="AU840">
        <v>1988</v>
      </c>
      <c r="AV840">
        <v>35</v>
      </c>
      <c r="AW840">
        <v>12</v>
      </c>
      <c r="AX840" t="s">
        <v>74</v>
      </c>
      <c r="AY840" t="s">
        <v>74</v>
      </c>
      <c r="AZ840" t="s">
        <v>74</v>
      </c>
      <c r="BA840" t="s">
        <v>74</v>
      </c>
      <c r="BB840">
        <v>1991</v>
      </c>
      <c r="BC840">
        <v>2002</v>
      </c>
      <c r="BD840" t="s">
        <v>74</v>
      </c>
      <c r="BE840" t="s">
        <v>6690</v>
      </c>
      <c r="BF840" t="str">
        <f>HYPERLINK("http://dx.doi.org/10.1016/0198-0149(88)90121-5","http://dx.doi.org/10.1016/0198-0149(88)90121-5")</f>
        <v>http://dx.doi.org/10.1016/0198-0149(88)90121-5</v>
      </c>
      <c r="BG840" t="s">
        <v>74</v>
      </c>
      <c r="BH840" t="s">
        <v>74</v>
      </c>
      <c r="BI840">
        <v>12</v>
      </c>
      <c r="BJ840" t="s">
        <v>196</v>
      </c>
      <c r="BK840" t="s">
        <v>92</v>
      </c>
      <c r="BL840" t="s">
        <v>196</v>
      </c>
      <c r="BM840" t="s">
        <v>6691</v>
      </c>
      <c r="BN840" t="s">
        <v>74</v>
      </c>
      <c r="BO840" t="s">
        <v>74</v>
      </c>
      <c r="BP840" t="s">
        <v>74</v>
      </c>
      <c r="BQ840" t="s">
        <v>74</v>
      </c>
      <c r="BR840" t="s">
        <v>95</v>
      </c>
      <c r="BS840" t="s">
        <v>6692</v>
      </c>
      <c r="BT840" t="str">
        <f>HYPERLINK("https%3A%2F%2Fwww.webofscience.com%2Fwos%2Fwoscc%2Ffull-record%2FWOS:A1988R967900010","View Full Record in Web of Science")</f>
        <v>View Full Record in Web of Science</v>
      </c>
    </row>
    <row r="841" spans="1:72" x14ac:dyDescent="0.15">
      <c r="A841" t="s">
        <v>72</v>
      </c>
      <c r="B841" t="s">
        <v>4257</v>
      </c>
      <c r="C841" t="s">
        <v>74</v>
      </c>
      <c r="D841" t="s">
        <v>74</v>
      </c>
      <c r="E841" t="s">
        <v>74</v>
      </c>
      <c r="F841" t="s">
        <v>4257</v>
      </c>
      <c r="G841" t="s">
        <v>74</v>
      </c>
      <c r="H841" t="s">
        <v>74</v>
      </c>
      <c r="I841" t="s">
        <v>6693</v>
      </c>
      <c r="J841" t="s">
        <v>4259</v>
      </c>
      <c r="K841" t="s">
        <v>74</v>
      </c>
      <c r="L841" t="s">
        <v>74</v>
      </c>
      <c r="M841" t="s">
        <v>77</v>
      </c>
      <c r="N841" t="s">
        <v>78</v>
      </c>
      <c r="O841" t="s">
        <v>74</v>
      </c>
      <c r="P841" t="s">
        <v>74</v>
      </c>
      <c r="Q841" t="s">
        <v>74</v>
      </c>
      <c r="R841" t="s">
        <v>74</v>
      </c>
      <c r="S841" t="s">
        <v>74</v>
      </c>
      <c r="T841" t="s">
        <v>74</v>
      </c>
      <c r="U841" t="s">
        <v>74</v>
      </c>
      <c r="V841" t="s">
        <v>74</v>
      </c>
      <c r="W841" t="s">
        <v>6694</v>
      </c>
      <c r="X841" t="s">
        <v>1514</v>
      </c>
      <c r="Y841" t="s">
        <v>74</v>
      </c>
      <c r="Z841" t="s">
        <v>74</v>
      </c>
      <c r="AA841" t="s">
        <v>4261</v>
      </c>
      <c r="AB841" t="s">
        <v>4262</v>
      </c>
      <c r="AC841" t="s">
        <v>74</v>
      </c>
      <c r="AD841" t="s">
        <v>74</v>
      </c>
      <c r="AE841" t="s">
        <v>74</v>
      </c>
      <c r="AF841" t="s">
        <v>74</v>
      </c>
      <c r="AG841">
        <v>17</v>
      </c>
      <c r="AH841">
        <v>24</v>
      </c>
      <c r="AI841">
        <v>26</v>
      </c>
      <c r="AJ841">
        <v>3</v>
      </c>
      <c r="AK841">
        <v>8</v>
      </c>
      <c r="AL841" t="s">
        <v>4263</v>
      </c>
      <c r="AM841" t="s">
        <v>4264</v>
      </c>
      <c r="AN841" t="s">
        <v>4265</v>
      </c>
      <c r="AO841" t="s">
        <v>4266</v>
      </c>
      <c r="AP841" t="s">
        <v>74</v>
      </c>
      <c r="AQ841" t="s">
        <v>74</v>
      </c>
      <c r="AR841" t="s">
        <v>4259</v>
      </c>
      <c r="AS841" t="s">
        <v>4267</v>
      </c>
      <c r="AT841" t="s">
        <v>2497</v>
      </c>
      <c r="AU841">
        <v>1988</v>
      </c>
      <c r="AV841">
        <v>88</v>
      </c>
      <c r="AW841" t="s">
        <v>74</v>
      </c>
      <c r="AX841">
        <v>4</v>
      </c>
      <c r="AY841" t="s">
        <v>74</v>
      </c>
      <c r="AZ841" t="s">
        <v>74</v>
      </c>
      <c r="BA841" t="s">
        <v>74</v>
      </c>
      <c r="BB841">
        <v>219</v>
      </c>
      <c r="BC841">
        <v>226</v>
      </c>
      <c r="BD841" t="s">
        <v>74</v>
      </c>
      <c r="BE841" t="s">
        <v>6695</v>
      </c>
      <c r="BF841" t="str">
        <f>HYPERLINK("http://dx.doi.org/10.1071/MU9880219","http://dx.doi.org/10.1071/MU9880219")</f>
        <v>http://dx.doi.org/10.1071/MU9880219</v>
      </c>
      <c r="BG841" t="s">
        <v>74</v>
      </c>
      <c r="BH841" t="s">
        <v>74</v>
      </c>
      <c r="BI841">
        <v>8</v>
      </c>
      <c r="BJ841" t="s">
        <v>1435</v>
      </c>
      <c r="BK841" t="s">
        <v>92</v>
      </c>
      <c r="BL841" t="s">
        <v>423</v>
      </c>
      <c r="BM841" t="s">
        <v>6696</v>
      </c>
      <c r="BN841" t="s">
        <v>74</v>
      </c>
      <c r="BO841" t="s">
        <v>74</v>
      </c>
      <c r="BP841" t="s">
        <v>74</v>
      </c>
      <c r="BQ841" t="s">
        <v>74</v>
      </c>
      <c r="BR841" t="s">
        <v>95</v>
      </c>
      <c r="BS841" t="s">
        <v>6697</v>
      </c>
      <c r="BT841" t="str">
        <f>HYPERLINK("https%3A%2F%2Fwww.webofscience.com%2Fwos%2Fwoscc%2Ffull-record%2FWOS:A1988R754700004","View Full Record in Web of Science")</f>
        <v>View Full Record in Web of Science</v>
      </c>
    </row>
    <row r="842" spans="1:72" x14ac:dyDescent="0.15">
      <c r="A842" t="s">
        <v>72</v>
      </c>
      <c r="B842" t="s">
        <v>4257</v>
      </c>
      <c r="C842" t="s">
        <v>74</v>
      </c>
      <c r="D842" t="s">
        <v>74</v>
      </c>
      <c r="E842" t="s">
        <v>74</v>
      </c>
      <c r="F842" t="s">
        <v>4257</v>
      </c>
      <c r="G842" t="s">
        <v>74</v>
      </c>
      <c r="H842" t="s">
        <v>74</v>
      </c>
      <c r="I842" t="s">
        <v>6698</v>
      </c>
      <c r="J842" t="s">
        <v>4259</v>
      </c>
      <c r="K842" t="s">
        <v>74</v>
      </c>
      <c r="L842" t="s">
        <v>74</v>
      </c>
      <c r="M842" t="s">
        <v>77</v>
      </c>
      <c r="N842" t="s">
        <v>78</v>
      </c>
      <c r="O842" t="s">
        <v>74</v>
      </c>
      <c r="P842" t="s">
        <v>74</v>
      </c>
      <c r="Q842" t="s">
        <v>74</v>
      </c>
      <c r="R842" t="s">
        <v>74</v>
      </c>
      <c r="S842" t="s">
        <v>74</v>
      </c>
      <c r="T842" t="s">
        <v>74</v>
      </c>
      <c r="U842" t="s">
        <v>74</v>
      </c>
      <c r="V842" t="s">
        <v>74</v>
      </c>
      <c r="W842" t="s">
        <v>6694</v>
      </c>
      <c r="X842" t="s">
        <v>1514</v>
      </c>
      <c r="Y842" t="s">
        <v>74</v>
      </c>
      <c r="Z842" t="s">
        <v>74</v>
      </c>
      <c r="AA842" t="s">
        <v>4261</v>
      </c>
      <c r="AB842" t="s">
        <v>4262</v>
      </c>
      <c r="AC842" t="s">
        <v>74</v>
      </c>
      <c r="AD842" t="s">
        <v>74</v>
      </c>
      <c r="AE842" t="s">
        <v>74</v>
      </c>
      <c r="AF842" t="s">
        <v>74</v>
      </c>
      <c r="AG842">
        <v>17</v>
      </c>
      <c r="AH842">
        <v>18</v>
      </c>
      <c r="AI842">
        <v>18</v>
      </c>
      <c r="AJ842">
        <v>0</v>
      </c>
      <c r="AK842">
        <v>7</v>
      </c>
      <c r="AL842" t="s">
        <v>4263</v>
      </c>
      <c r="AM842" t="s">
        <v>4264</v>
      </c>
      <c r="AN842" t="s">
        <v>4265</v>
      </c>
      <c r="AO842" t="s">
        <v>4266</v>
      </c>
      <c r="AP842" t="s">
        <v>74</v>
      </c>
      <c r="AQ842" t="s">
        <v>74</v>
      </c>
      <c r="AR842" t="s">
        <v>4259</v>
      </c>
      <c r="AS842" t="s">
        <v>4267</v>
      </c>
      <c r="AT842" t="s">
        <v>2497</v>
      </c>
      <c r="AU842">
        <v>1988</v>
      </c>
      <c r="AV842">
        <v>88</v>
      </c>
      <c r="AW842" t="s">
        <v>74</v>
      </c>
      <c r="AX842">
        <v>4</v>
      </c>
      <c r="AY842" t="s">
        <v>74</v>
      </c>
      <c r="AZ842" t="s">
        <v>74</v>
      </c>
      <c r="BA842" t="s">
        <v>74</v>
      </c>
      <c r="BB842">
        <v>227</v>
      </c>
      <c r="BC842">
        <v>233</v>
      </c>
      <c r="BD842" t="s">
        <v>74</v>
      </c>
      <c r="BE842" t="s">
        <v>6699</v>
      </c>
      <c r="BF842" t="str">
        <f>HYPERLINK("http://dx.doi.org/10.1071/MU9880227","http://dx.doi.org/10.1071/MU9880227")</f>
        <v>http://dx.doi.org/10.1071/MU9880227</v>
      </c>
      <c r="BG842" t="s">
        <v>74</v>
      </c>
      <c r="BH842" t="s">
        <v>74</v>
      </c>
      <c r="BI842">
        <v>7</v>
      </c>
      <c r="BJ842" t="s">
        <v>1435</v>
      </c>
      <c r="BK842" t="s">
        <v>92</v>
      </c>
      <c r="BL842" t="s">
        <v>423</v>
      </c>
      <c r="BM842" t="s">
        <v>6696</v>
      </c>
      <c r="BN842" t="s">
        <v>74</v>
      </c>
      <c r="BO842" t="s">
        <v>74</v>
      </c>
      <c r="BP842" t="s">
        <v>74</v>
      </c>
      <c r="BQ842" t="s">
        <v>74</v>
      </c>
      <c r="BR842" t="s">
        <v>95</v>
      </c>
      <c r="BS842" t="s">
        <v>6700</v>
      </c>
      <c r="BT842" t="str">
        <f>HYPERLINK("https%3A%2F%2Fwww.webofscience.com%2Fwos%2Fwoscc%2Ffull-record%2FWOS:A1988R754700005","View Full Record in Web of Science")</f>
        <v>View Full Record in Web of Science</v>
      </c>
    </row>
    <row r="843" spans="1:72" x14ac:dyDescent="0.15">
      <c r="A843" t="s">
        <v>72</v>
      </c>
      <c r="B843" t="s">
        <v>6701</v>
      </c>
      <c r="C843" t="s">
        <v>74</v>
      </c>
      <c r="D843" t="s">
        <v>74</v>
      </c>
      <c r="E843" t="s">
        <v>74</v>
      </c>
      <c r="F843" t="s">
        <v>6701</v>
      </c>
      <c r="G843" t="s">
        <v>74</v>
      </c>
      <c r="H843" t="s">
        <v>74</v>
      </c>
      <c r="I843" t="s">
        <v>6702</v>
      </c>
      <c r="J843" t="s">
        <v>4259</v>
      </c>
      <c r="K843" t="s">
        <v>74</v>
      </c>
      <c r="L843" t="s">
        <v>74</v>
      </c>
      <c r="M843" t="s">
        <v>77</v>
      </c>
      <c r="N843" t="s">
        <v>414</v>
      </c>
      <c r="O843" t="s">
        <v>74</v>
      </c>
      <c r="P843" t="s">
        <v>74</v>
      </c>
      <c r="Q843" t="s">
        <v>74</v>
      </c>
      <c r="R843" t="s">
        <v>74</v>
      </c>
      <c r="S843" t="s">
        <v>74</v>
      </c>
      <c r="T843" t="s">
        <v>74</v>
      </c>
      <c r="U843" t="s">
        <v>74</v>
      </c>
      <c r="V843" t="s">
        <v>74</v>
      </c>
      <c r="W843" t="s">
        <v>6703</v>
      </c>
      <c r="X843" t="s">
        <v>1514</v>
      </c>
      <c r="Y843" t="s">
        <v>74</v>
      </c>
      <c r="Z843" t="s">
        <v>74</v>
      </c>
      <c r="AA843" t="s">
        <v>74</v>
      </c>
      <c r="AB843" t="s">
        <v>5644</v>
      </c>
      <c r="AC843" t="s">
        <v>74</v>
      </c>
      <c r="AD843" t="s">
        <v>74</v>
      </c>
      <c r="AE843" t="s">
        <v>74</v>
      </c>
      <c r="AF843" t="s">
        <v>74</v>
      </c>
      <c r="AG843">
        <v>8</v>
      </c>
      <c r="AH843">
        <v>1</v>
      </c>
      <c r="AI843">
        <v>1</v>
      </c>
      <c r="AJ843">
        <v>0</v>
      </c>
      <c r="AK843">
        <v>0</v>
      </c>
      <c r="AL843" t="s">
        <v>4263</v>
      </c>
      <c r="AM843" t="s">
        <v>4264</v>
      </c>
      <c r="AN843" t="s">
        <v>4265</v>
      </c>
      <c r="AO843" t="s">
        <v>4266</v>
      </c>
      <c r="AP843" t="s">
        <v>74</v>
      </c>
      <c r="AQ843" t="s">
        <v>74</v>
      </c>
      <c r="AR843" t="s">
        <v>4259</v>
      </c>
      <c r="AS843" t="s">
        <v>4267</v>
      </c>
      <c r="AT843" t="s">
        <v>2497</v>
      </c>
      <c r="AU843">
        <v>1988</v>
      </c>
      <c r="AV843">
        <v>88</v>
      </c>
      <c r="AW843" t="s">
        <v>74</v>
      </c>
      <c r="AX843">
        <v>4</v>
      </c>
      <c r="AY843" t="s">
        <v>74</v>
      </c>
      <c r="AZ843" t="s">
        <v>74</v>
      </c>
      <c r="BA843" t="s">
        <v>74</v>
      </c>
      <c r="BB843">
        <v>258</v>
      </c>
      <c r="BC843">
        <v>259</v>
      </c>
      <c r="BD843" t="s">
        <v>74</v>
      </c>
      <c r="BE843" t="s">
        <v>6704</v>
      </c>
      <c r="BF843" t="str">
        <f>HYPERLINK("http://dx.doi.org/10.1071/MU9880258","http://dx.doi.org/10.1071/MU9880258")</f>
        <v>http://dx.doi.org/10.1071/MU9880258</v>
      </c>
      <c r="BG843" t="s">
        <v>74</v>
      </c>
      <c r="BH843" t="s">
        <v>74</v>
      </c>
      <c r="BI843">
        <v>2</v>
      </c>
      <c r="BJ843" t="s">
        <v>1435</v>
      </c>
      <c r="BK843" t="s">
        <v>92</v>
      </c>
      <c r="BL843" t="s">
        <v>423</v>
      </c>
      <c r="BM843" t="s">
        <v>6696</v>
      </c>
      <c r="BN843" t="s">
        <v>74</v>
      </c>
      <c r="BO843" t="s">
        <v>74</v>
      </c>
      <c r="BP843" t="s">
        <v>74</v>
      </c>
      <c r="BQ843" t="s">
        <v>74</v>
      </c>
      <c r="BR843" t="s">
        <v>95</v>
      </c>
      <c r="BS843" t="s">
        <v>6705</v>
      </c>
      <c r="BT843" t="str">
        <f>HYPERLINK("https%3A%2F%2Fwww.webofscience.com%2Fwos%2Fwoscc%2Ffull-record%2FWOS:A1988R754700009","View Full Record in Web of Science")</f>
        <v>View Full Record in Web of Science</v>
      </c>
    </row>
    <row r="844" spans="1:72" x14ac:dyDescent="0.15">
      <c r="A844" t="s">
        <v>72</v>
      </c>
      <c r="B844" t="s">
        <v>6706</v>
      </c>
      <c r="C844" t="s">
        <v>74</v>
      </c>
      <c r="D844" t="s">
        <v>74</v>
      </c>
      <c r="E844" t="s">
        <v>74</v>
      </c>
      <c r="F844" t="s">
        <v>6706</v>
      </c>
      <c r="G844" t="s">
        <v>74</v>
      </c>
      <c r="H844" t="s">
        <v>74</v>
      </c>
      <c r="I844" t="s">
        <v>6707</v>
      </c>
      <c r="J844" t="s">
        <v>6708</v>
      </c>
      <c r="K844" t="s">
        <v>74</v>
      </c>
      <c r="L844" t="s">
        <v>74</v>
      </c>
      <c r="M844" t="s">
        <v>77</v>
      </c>
      <c r="N844" t="s">
        <v>689</v>
      </c>
      <c r="O844" t="s">
        <v>74</v>
      </c>
      <c r="P844" t="s">
        <v>74</v>
      </c>
      <c r="Q844" t="s">
        <v>74</v>
      </c>
      <c r="R844" t="s">
        <v>74</v>
      </c>
      <c r="S844" t="s">
        <v>74</v>
      </c>
      <c r="T844" t="s">
        <v>74</v>
      </c>
      <c r="U844" t="s">
        <v>74</v>
      </c>
      <c r="V844" t="s">
        <v>74</v>
      </c>
      <c r="W844" t="s">
        <v>6709</v>
      </c>
      <c r="X844" t="s">
        <v>6710</v>
      </c>
      <c r="Y844" t="s">
        <v>6711</v>
      </c>
      <c r="Z844" t="s">
        <v>74</v>
      </c>
      <c r="AA844" t="s">
        <v>74</v>
      </c>
      <c r="AB844" t="s">
        <v>74</v>
      </c>
      <c r="AC844" t="s">
        <v>74</v>
      </c>
      <c r="AD844" t="s">
        <v>74</v>
      </c>
      <c r="AE844" t="s">
        <v>74</v>
      </c>
      <c r="AF844" t="s">
        <v>74</v>
      </c>
      <c r="AG844">
        <v>53</v>
      </c>
      <c r="AH844">
        <v>16</v>
      </c>
      <c r="AI844">
        <v>16</v>
      </c>
      <c r="AJ844">
        <v>0</v>
      </c>
      <c r="AK844">
        <v>1</v>
      </c>
      <c r="AL844" t="s">
        <v>475</v>
      </c>
      <c r="AM844" t="s">
        <v>460</v>
      </c>
      <c r="AN844" t="s">
        <v>476</v>
      </c>
      <c r="AO844" t="s">
        <v>6712</v>
      </c>
      <c r="AP844" t="s">
        <v>74</v>
      </c>
      <c r="AQ844" t="s">
        <v>74</v>
      </c>
      <c r="AR844" t="s">
        <v>6713</v>
      </c>
      <c r="AS844" t="s">
        <v>6714</v>
      </c>
      <c r="AT844" t="s">
        <v>2559</v>
      </c>
      <c r="AU844">
        <v>1988</v>
      </c>
      <c r="AV844">
        <v>15</v>
      </c>
      <c r="AW844">
        <v>4</v>
      </c>
      <c r="AX844" t="s">
        <v>74</v>
      </c>
      <c r="AY844" t="s">
        <v>74</v>
      </c>
      <c r="AZ844" t="s">
        <v>74</v>
      </c>
      <c r="BA844" t="s">
        <v>74</v>
      </c>
      <c r="BB844">
        <v>317</v>
      </c>
      <c r="BC844">
        <v>326</v>
      </c>
      <c r="BD844" t="s">
        <v>74</v>
      </c>
      <c r="BE844" t="s">
        <v>6715</v>
      </c>
      <c r="BF844" t="str">
        <f>HYPERLINK("http://dx.doi.org/10.1017/S0376892900029817","http://dx.doi.org/10.1017/S0376892900029817")</f>
        <v>http://dx.doi.org/10.1017/S0376892900029817</v>
      </c>
      <c r="BG844" t="s">
        <v>74</v>
      </c>
      <c r="BH844" t="s">
        <v>74</v>
      </c>
      <c r="BI844">
        <v>10</v>
      </c>
      <c r="BJ844" t="s">
        <v>6716</v>
      </c>
      <c r="BK844" t="s">
        <v>92</v>
      </c>
      <c r="BL844" t="s">
        <v>529</v>
      </c>
      <c r="BM844" t="s">
        <v>6717</v>
      </c>
      <c r="BN844" t="s">
        <v>74</v>
      </c>
      <c r="BO844" t="s">
        <v>74</v>
      </c>
      <c r="BP844" t="s">
        <v>74</v>
      </c>
      <c r="BQ844" t="s">
        <v>74</v>
      </c>
      <c r="BR844" t="s">
        <v>95</v>
      </c>
      <c r="BS844" t="s">
        <v>6718</v>
      </c>
      <c r="BT844" t="str">
        <f>HYPERLINK("https%3A%2F%2Fwww.webofscience.com%2Fwos%2Fwoscc%2Ffull-record%2FWOS:A1988U076400007","View Full Record in Web of Science")</f>
        <v>View Full Record in Web of Science</v>
      </c>
    </row>
    <row r="845" spans="1:72" x14ac:dyDescent="0.15">
      <c r="A845" t="s">
        <v>72</v>
      </c>
      <c r="B845" t="s">
        <v>6719</v>
      </c>
      <c r="C845" t="s">
        <v>74</v>
      </c>
      <c r="D845" t="s">
        <v>74</v>
      </c>
      <c r="E845" t="s">
        <v>74</v>
      </c>
      <c r="F845" t="s">
        <v>6719</v>
      </c>
      <c r="G845" t="s">
        <v>74</v>
      </c>
      <c r="H845" t="s">
        <v>74</v>
      </c>
      <c r="I845" t="s">
        <v>6720</v>
      </c>
      <c r="J845" t="s">
        <v>76</v>
      </c>
      <c r="K845" t="s">
        <v>74</v>
      </c>
      <c r="L845" t="s">
        <v>74</v>
      </c>
      <c r="M845" t="s">
        <v>77</v>
      </c>
      <c r="N845" t="s">
        <v>78</v>
      </c>
      <c r="O845" t="s">
        <v>74</v>
      </c>
      <c r="P845" t="s">
        <v>74</v>
      </c>
      <c r="Q845" t="s">
        <v>74</v>
      </c>
      <c r="R845" t="s">
        <v>74</v>
      </c>
      <c r="S845" t="s">
        <v>74</v>
      </c>
      <c r="T845" t="s">
        <v>74</v>
      </c>
      <c r="U845" t="s">
        <v>74</v>
      </c>
      <c r="V845" t="s">
        <v>74</v>
      </c>
      <c r="W845" t="s">
        <v>6721</v>
      </c>
      <c r="X845" t="s">
        <v>2157</v>
      </c>
      <c r="Y845" t="s">
        <v>6722</v>
      </c>
      <c r="Z845" t="s">
        <v>74</v>
      </c>
      <c r="AA845" t="s">
        <v>74</v>
      </c>
      <c r="AB845" t="s">
        <v>74</v>
      </c>
      <c r="AC845" t="s">
        <v>74</v>
      </c>
      <c r="AD845" t="s">
        <v>74</v>
      </c>
      <c r="AE845" t="s">
        <v>74</v>
      </c>
      <c r="AF845" t="s">
        <v>74</v>
      </c>
      <c r="AG845">
        <v>15</v>
      </c>
      <c r="AH845">
        <v>51</v>
      </c>
      <c r="AI845">
        <v>58</v>
      </c>
      <c r="AJ845">
        <v>0</v>
      </c>
      <c r="AK845">
        <v>3</v>
      </c>
      <c r="AL845" t="s">
        <v>82</v>
      </c>
      <c r="AM845" t="s">
        <v>83</v>
      </c>
      <c r="AN845" t="s">
        <v>84</v>
      </c>
      <c r="AO845" t="s">
        <v>85</v>
      </c>
      <c r="AP845" t="s">
        <v>74</v>
      </c>
      <c r="AQ845" t="s">
        <v>74</v>
      </c>
      <c r="AR845" t="s">
        <v>86</v>
      </c>
      <c r="AS845" t="s">
        <v>87</v>
      </c>
      <c r="AT845" t="s">
        <v>2497</v>
      </c>
      <c r="AU845">
        <v>1988</v>
      </c>
      <c r="AV845">
        <v>15</v>
      </c>
      <c r="AW845">
        <v>13</v>
      </c>
      <c r="AX845" t="s">
        <v>74</v>
      </c>
      <c r="AY845" t="s">
        <v>74</v>
      </c>
      <c r="AZ845" t="s">
        <v>74</v>
      </c>
      <c r="BA845" t="s">
        <v>74</v>
      </c>
      <c r="BB845">
        <v>1471</v>
      </c>
      <c r="BC845">
        <v>1474</v>
      </c>
      <c r="BD845" t="s">
        <v>74</v>
      </c>
      <c r="BE845" t="s">
        <v>6723</v>
      </c>
      <c r="BF845" t="str">
        <f>HYPERLINK("http://dx.doi.org/10.1029/GL015i013p01471","http://dx.doi.org/10.1029/GL015i013p01471")</f>
        <v>http://dx.doi.org/10.1029/GL015i013p01471</v>
      </c>
      <c r="BG845" t="s">
        <v>74</v>
      </c>
      <c r="BH845" t="s">
        <v>74</v>
      </c>
      <c r="BI845">
        <v>4</v>
      </c>
      <c r="BJ845" t="s">
        <v>91</v>
      </c>
      <c r="BK845" t="s">
        <v>92</v>
      </c>
      <c r="BL845" t="s">
        <v>93</v>
      </c>
      <c r="BM845" t="s">
        <v>6724</v>
      </c>
      <c r="BN845" t="s">
        <v>74</v>
      </c>
      <c r="BO845" t="s">
        <v>74</v>
      </c>
      <c r="BP845" t="s">
        <v>74</v>
      </c>
      <c r="BQ845" t="s">
        <v>74</v>
      </c>
      <c r="BR845" t="s">
        <v>95</v>
      </c>
      <c r="BS845" t="s">
        <v>6725</v>
      </c>
      <c r="BT845" t="str">
        <f>HYPERLINK("https%3A%2F%2Fwww.webofscience.com%2Fwos%2Fwoscc%2Ffull-record%2FWOS:A1988R611500005","View Full Record in Web of Science")</f>
        <v>View Full Record in Web of Science</v>
      </c>
    </row>
    <row r="846" spans="1:72" x14ac:dyDescent="0.15">
      <c r="A846" t="s">
        <v>72</v>
      </c>
      <c r="B846" t="s">
        <v>6726</v>
      </c>
      <c r="C846" t="s">
        <v>74</v>
      </c>
      <c r="D846" t="s">
        <v>74</v>
      </c>
      <c r="E846" t="s">
        <v>74</v>
      </c>
      <c r="F846" t="s">
        <v>6726</v>
      </c>
      <c r="G846" t="s">
        <v>74</v>
      </c>
      <c r="H846" t="s">
        <v>74</v>
      </c>
      <c r="I846" t="s">
        <v>6727</v>
      </c>
      <c r="J846" t="s">
        <v>76</v>
      </c>
      <c r="K846" t="s">
        <v>74</v>
      </c>
      <c r="L846" t="s">
        <v>74</v>
      </c>
      <c r="M846" t="s">
        <v>77</v>
      </c>
      <c r="N846" t="s">
        <v>78</v>
      </c>
      <c r="O846" t="s">
        <v>74</v>
      </c>
      <c r="P846" t="s">
        <v>74</v>
      </c>
      <c r="Q846" t="s">
        <v>74</v>
      </c>
      <c r="R846" t="s">
        <v>74</v>
      </c>
      <c r="S846" t="s">
        <v>74</v>
      </c>
      <c r="T846" t="s">
        <v>74</v>
      </c>
      <c r="U846" t="s">
        <v>74</v>
      </c>
      <c r="V846" t="s">
        <v>74</v>
      </c>
      <c r="W846" t="s">
        <v>6728</v>
      </c>
      <c r="X846" t="s">
        <v>3940</v>
      </c>
      <c r="Y846" t="s">
        <v>6729</v>
      </c>
      <c r="Z846" t="s">
        <v>74</v>
      </c>
      <c r="AA846" t="s">
        <v>74</v>
      </c>
      <c r="AB846" t="s">
        <v>74</v>
      </c>
      <c r="AC846" t="s">
        <v>74</v>
      </c>
      <c r="AD846" t="s">
        <v>74</v>
      </c>
      <c r="AE846" t="s">
        <v>74</v>
      </c>
      <c r="AF846" t="s">
        <v>74</v>
      </c>
      <c r="AG846">
        <v>9</v>
      </c>
      <c r="AH846">
        <v>16</v>
      </c>
      <c r="AI846">
        <v>16</v>
      </c>
      <c r="AJ846">
        <v>0</v>
      </c>
      <c r="AK846">
        <v>1</v>
      </c>
      <c r="AL846" t="s">
        <v>82</v>
      </c>
      <c r="AM846" t="s">
        <v>83</v>
      </c>
      <c r="AN846" t="s">
        <v>114</v>
      </c>
      <c r="AO846" t="s">
        <v>85</v>
      </c>
      <c r="AP846" t="s">
        <v>74</v>
      </c>
      <c r="AQ846" t="s">
        <v>74</v>
      </c>
      <c r="AR846" t="s">
        <v>86</v>
      </c>
      <c r="AS846" t="s">
        <v>87</v>
      </c>
      <c r="AT846" t="s">
        <v>2497</v>
      </c>
      <c r="AU846">
        <v>1988</v>
      </c>
      <c r="AV846">
        <v>15</v>
      </c>
      <c r="AW846">
        <v>13</v>
      </c>
      <c r="AX846" t="s">
        <v>74</v>
      </c>
      <c r="AY846" t="s">
        <v>74</v>
      </c>
      <c r="AZ846" t="s">
        <v>74</v>
      </c>
      <c r="BA846" t="s">
        <v>74</v>
      </c>
      <c r="BB846">
        <v>1531</v>
      </c>
      <c r="BC846">
        <v>1533</v>
      </c>
      <c r="BD846" t="s">
        <v>74</v>
      </c>
      <c r="BE846" t="s">
        <v>6730</v>
      </c>
      <c r="BF846" t="str">
        <f>HYPERLINK("http://dx.doi.org/10.1029/GL015i013p01531","http://dx.doi.org/10.1029/GL015i013p01531")</f>
        <v>http://dx.doi.org/10.1029/GL015i013p01531</v>
      </c>
      <c r="BG846" t="s">
        <v>74</v>
      </c>
      <c r="BH846" t="s">
        <v>74</v>
      </c>
      <c r="BI846">
        <v>3</v>
      </c>
      <c r="BJ846" t="s">
        <v>91</v>
      </c>
      <c r="BK846" t="s">
        <v>92</v>
      </c>
      <c r="BL846" t="s">
        <v>93</v>
      </c>
      <c r="BM846" t="s">
        <v>6724</v>
      </c>
      <c r="BN846" t="s">
        <v>74</v>
      </c>
      <c r="BO846" t="s">
        <v>74</v>
      </c>
      <c r="BP846" t="s">
        <v>74</v>
      </c>
      <c r="BQ846" t="s">
        <v>74</v>
      </c>
      <c r="BR846" t="s">
        <v>95</v>
      </c>
      <c r="BS846" t="s">
        <v>6731</v>
      </c>
      <c r="BT846" t="str">
        <f>HYPERLINK("https%3A%2F%2Fwww.webofscience.com%2Fwos%2Fwoscc%2Ffull-record%2FWOS:A1988R611500020","View Full Record in Web of Science")</f>
        <v>View Full Record in Web of Science</v>
      </c>
    </row>
    <row r="847" spans="1:72" x14ac:dyDescent="0.15">
      <c r="A847" t="s">
        <v>72</v>
      </c>
      <c r="B847" t="s">
        <v>4905</v>
      </c>
      <c r="C847" t="s">
        <v>74</v>
      </c>
      <c r="D847" t="s">
        <v>74</v>
      </c>
      <c r="E847" t="s">
        <v>74</v>
      </c>
      <c r="F847" t="s">
        <v>4905</v>
      </c>
      <c r="G847" t="s">
        <v>74</v>
      </c>
      <c r="H847" t="s">
        <v>74</v>
      </c>
      <c r="I847" t="s">
        <v>6732</v>
      </c>
      <c r="J847" t="s">
        <v>4906</v>
      </c>
      <c r="K847" t="s">
        <v>74</v>
      </c>
      <c r="L847" t="s">
        <v>74</v>
      </c>
      <c r="M847" t="s">
        <v>77</v>
      </c>
      <c r="N847" t="s">
        <v>1473</v>
      </c>
      <c r="O847" t="s">
        <v>74</v>
      </c>
      <c r="P847" t="s">
        <v>74</v>
      </c>
      <c r="Q847" t="s">
        <v>74</v>
      </c>
      <c r="R847" t="s">
        <v>74</v>
      </c>
      <c r="S847" t="s">
        <v>74</v>
      </c>
      <c r="T847" t="s">
        <v>74</v>
      </c>
      <c r="U847" t="s">
        <v>74</v>
      </c>
      <c r="V847" t="s">
        <v>74</v>
      </c>
      <c r="W847" t="s">
        <v>74</v>
      </c>
      <c r="X847" t="s">
        <v>74</v>
      </c>
      <c r="Y847" t="s">
        <v>4917</v>
      </c>
      <c r="Z847" t="s">
        <v>74</v>
      </c>
      <c r="AA847" t="s">
        <v>74</v>
      </c>
      <c r="AB847" t="s">
        <v>74</v>
      </c>
      <c r="AC847" t="s">
        <v>74</v>
      </c>
      <c r="AD847" t="s">
        <v>74</v>
      </c>
      <c r="AE847" t="s">
        <v>74</v>
      </c>
      <c r="AF847" t="s">
        <v>74</v>
      </c>
      <c r="AG847">
        <v>1</v>
      </c>
      <c r="AH847">
        <v>0</v>
      </c>
      <c r="AI847">
        <v>0</v>
      </c>
      <c r="AJ847">
        <v>0</v>
      </c>
      <c r="AK847">
        <v>0</v>
      </c>
      <c r="AL847" t="s">
        <v>4907</v>
      </c>
      <c r="AM847" t="s">
        <v>209</v>
      </c>
      <c r="AN847" t="s">
        <v>4908</v>
      </c>
      <c r="AO847" t="s">
        <v>4909</v>
      </c>
      <c r="AP847" t="s">
        <v>4910</v>
      </c>
      <c r="AQ847" t="s">
        <v>74</v>
      </c>
      <c r="AR847" t="s">
        <v>4911</v>
      </c>
      <c r="AS847" t="s">
        <v>4912</v>
      </c>
      <c r="AT847" t="s">
        <v>2559</v>
      </c>
      <c r="AU847">
        <v>1988</v>
      </c>
      <c r="AV847">
        <v>64</v>
      </c>
      <c r="AW847">
        <v>1</v>
      </c>
      <c r="AX847" t="s">
        <v>74</v>
      </c>
      <c r="AY847" t="s">
        <v>74</v>
      </c>
      <c r="AZ847" t="s">
        <v>74</v>
      </c>
      <c r="BA847" t="s">
        <v>74</v>
      </c>
      <c r="BB847">
        <v>158</v>
      </c>
      <c r="BC847">
        <v>159</v>
      </c>
      <c r="BD847" t="s">
        <v>74</v>
      </c>
      <c r="BE847" t="s">
        <v>74</v>
      </c>
      <c r="BF847" t="s">
        <v>74</v>
      </c>
      <c r="BG847" t="s">
        <v>74</v>
      </c>
      <c r="BH847" t="s">
        <v>74</v>
      </c>
      <c r="BI847">
        <v>2</v>
      </c>
      <c r="BJ847" t="s">
        <v>4914</v>
      </c>
      <c r="BK847" t="s">
        <v>1462</v>
      </c>
      <c r="BL847" t="s">
        <v>4914</v>
      </c>
      <c r="BM847" t="s">
        <v>6733</v>
      </c>
      <c r="BN847" t="s">
        <v>74</v>
      </c>
      <c r="BO847" t="s">
        <v>74</v>
      </c>
      <c r="BP847" t="s">
        <v>74</v>
      </c>
      <c r="BQ847" t="s">
        <v>74</v>
      </c>
      <c r="BR847" t="s">
        <v>95</v>
      </c>
      <c r="BS847" t="s">
        <v>6734</v>
      </c>
      <c r="BT847" t="str">
        <f>HYPERLINK("https%3A%2F%2Fwww.webofscience.com%2Fwos%2Fwoscc%2Ffull-record%2FWOS:A1988M192100092","View Full Record in Web of Science")</f>
        <v>View Full Record in Web of Science</v>
      </c>
    </row>
    <row r="848" spans="1:72" x14ac:dyDescent="0.15">
      <c r="A848" t="s">
        <v>72</v>
      </c>
      <c r="B848" t="s">
        <v>4905</v>
      </c>
      <c r="C848" t="s">
        <v>74</v>
      </c>
      <c r="D848" t="s">
        <v>74</v>
      </c>
      <c r="E848" t="s">
        <v>74</v>
      </c>
      <c r="F848" t="s">
        <v>4905</v>
      </c>
      <c r="G848" t="s">
        <v>74</v>
      </c>
      <c r="H848" t="s">
        <v>74</v>
      </c>
      <c r="I848" t="s">
        <v>6735</v>
      </c>
      <c r="J848" t="s">
        <v>4906</v>
      </c>
      <c r="K848" t="s">
        <v>74</v>
      </c>
      <c r="L848" t="s">
        <v>74</v>
      </c>
      <c r="M848" t="s">
        <v>77</v>
      </c>
      <c r="N848" t="s">
        <v>1473</v>
      </c>
      <c r="O848" t="s">
        <v>74</v>
      </c>
      <c r="P848" t="s">
        <v>74</v>
      </c>
      <c r="Q848" t="s">
        <v>74</v>
      </c>
      <c r="R848" t="s">
        <v>74</v>
      </c>
      <c r="S848" t="s">
        <v>74</v>
      </c>
      <c r="T848" t="s">
        <v>74</v>
      </c>
      <c r="U848" t="s">
        <v>74</v>
      </c>
      <c r="V848" t="s">
        <v>74</v>
      </c>
      <c r="W848" t="s">
        <v>74</v>
      </c>
      <c r="X848" t="s">
        <v>74</v>
      </c>
      <c r="Y848" t="s">
        <v>74</v>
      </c>
      <c r="Z848" t="s">
        <v>74</v>
      </c>
      <c r="AA848" t="s">
        <v>74</v>
      </c>
      <c r="AB848" t="s">
        <v>74</v>
      </c>
      <c r="AC848" t="s">
        <v>74</v>
      </c>
      <c r="AD848" t="s">
        <v>74</v>
      </c>
      <c r="AE848" t="s">
        <v>74</v>
      </c>
      <c r="AF848" t="s">
        <v>74</v>
      </c>
      <c r="AG848">
        <v>1</v>
      </c>
      <c r="AH848">
        <v>0</v>
      </c>
      <c r="AI848">
        <v>0</v>
      </c>
      <c r="AJ848">
        <v>0</v>
      </c>
      <c r="AK848">
        <v>0</v>
      </c>
      <c r="AL848" t="s">
        <v>4907</v>
      </c>
      <c r="AM848" t="s">
        <v>209</v>
      </c>
      <c r="AN848" t="s">
        <v>4908</v>
      </c>
      <c r="AO848" t="s">
        <v>4909</v>
      </c>
      <c r="AP848" t="s">
        <v>4910</v>
      </c>
      <c r="AQ848" t="s">
        <v>74</v>
      </c>
      <c r="AR848" t="s">
        <v>4911</v>
      </c>
      <c r="AS848" t="s">
        <v>4912</v>
      </c>
      <c r="AT848" t="s">
        <v>2559</v>
      </c>
      <c r="AU848">
        <v>1988</v>
      </c>
      <c r="AV848">
        <v>64</v>
      </c>
      <c r="AW848">
        <v>1</v>
      </c>
      <c r="AX848" t="s">
        <v>74</v>
      </c>
      <c r="AY848" t="s">
        <v>74</v>
      </c>
      <c r="AZ848" t="s">
        <v>74</v>
      </c>
      <c r="BA848" t="s">
        <v>74</v>
      </c>
      <c r="BB848">
        <v>158</v>
      </c>
      <c r="BC848">
        <v>159</v>
      </c>
      <c r="BD848" t="s">
        <v>74</v>
      </c>
      <c r="BE848" t="s">
        <v>74</v>
      </c>
      <c r="BF848" t="s">
        <v>74</v>
      </c>
      <c r="BG848" t="s">
        <v>74</v>
      </c>
      <c r="BH848" t="s">
        <v>74</v>
      </c>
      <c r="BI848">
        <v>2</v>
      </c>
      <c r="BJ848" t="s">
        <v>4914</v>
      </c>
      <c r="BK848" t="s">
        <v>1462</v>
      </c>
      <c r="BL848" t="s">
        <v>4914</v>
      </c>
      <c r="BM848" t="s">
        <v>6733</v>
      </c>
      <c r="BN848" t="s">
        <v>74</v>
      </c>
      <c r="BO848" t="s">
        <v>74</v>
      </c>
      <c r="BP848" t="s">
        <v>74</v>
      </c>
      <c r="BQ848" t="s">
        <v>74</v>
      </c>
      <c r="BR848" t="s">
        <v>95</v>
      </c>
      <c r="BS848" t="s">
        <v>6736</v>
      </c>
      <c r="BT848" t="str">
        <f>HYPERLINK("https%3A%2F%2Fwww.webofscience.com%2Fwos%2Fwoscc%2Ffull-record%2FWOS:A1988M192100094","View Full Record in Web of Science")</f>
        <v>View Full Record in Web of Science</v>
      </c>
    </row>
    <row r="849" spans="1:72" x14ac:dyDescent="0.15">
      <c r="A849" t="s">
        <v>72</v>
      </c>
      <c r="B849" t="s">
        <v>6737</v>
      </c>
      <c r="C849" t="s">
        <v>74</v>
      </c>
      <c r="D849" t="s">
        <v>74</v>
      </c>
      <c r="E849" t="s">
        <v>74</v>
      </c>
      <c r="F849" t="s">
        <v>6737</v>
      </c>
      <c r="G849" t="s">
        <v>74</v>
      </c>
      <c r="H849" t="s">
        <v>74</v>
      </c>
      <c r="I849" t="s">
        <v>6738</v>
      </c>
      <c r="J849" t="s">
        <v>170</v>
      </c>
      <c r="K849" t="s">
        <v>74</v>
      </c>
      <c r="L849" t="s">
        <v>74</v>
      </c>
      <c r="M849" t="s">
        <v>171</v>
      </c>
      <c r="N849" t="s">
        <v>78</v>
      </c>
      <c r="O849" t="s">
        <v>74</v>
      </c>
      <c r="P849" t="s">
        <v>74</v>
      </c>
      <c r="Q849" t="s">
        <v>74</v>
      </c>
      <c r="R849" t="s">
        <v>74</v>
      </c>
      <c r="S849" t="s">
        <v>74</v>
      </c>
      <c r="T849" t="s">
        <v>74</v>
      </c>
      <c r="U849" t="s">
        <v>74</v>
      </c>
      <c r="V849" t="s">
        <v>74</v>
      </c>
      <c r="W849" t="s">
        <v>6739</v>
      </c>
      <c r="X849" t="s">
        <v>74</v>
      </c>
      <c r="Y849" t="s">
        <v>6740</v>
      </c>
      <c r="Z849" t="s">
        <v>74</v>
      </c>
      <c r="AA849" t="s">
        <v>74</v>
      </c>
      <c r="AB849" t="s">
        <v>74</v>
      </c>
      <c r="AC849" t="s">
        <v>74</v>
      </c>
      <c r="AD849" t="s">
        <v>74</v>
      </c>
      <c r="AE849" t="s">
        <v>74</v>
      </c>
      <c r="AF849" t="s">
        <v>74</v>
      </c>
      <c r="AG849">
        <v>15</v>
      </c>
      <c r="AH849">
        <v>2</v>
      </c>
      <c r="AI849">
        <v>2</v>
      </c>
      <c r="AJ849">
        <v>0</v>
      </c>
      <c r="AK849">
        <v>0</v>
      </c>
      <c r="AL849" t="s">
        <v>173</v>
      </c>
      <c r="AM849" t="s">
        <v>174</v>
      </c>
      <c r="AN849" t="s">
        <v>175</v>
      </c>
      <c r="AO849" t="s">
        <v>176</v>
      </c>
      <c r="AP849" t="s">
        <v>74</v>
      </c>
      <c r="AQ849" t="s">
        <v>74</v>
      </c>
      <c r="AR849" t="s">
        <v>177</v>
      </c>
      <c r="AS849" t="s">
        <v>74</v>
      </c>
      <c r="AT849" t="s">
        <v>2497</v>
      </c>
      <c r="AU849">
        <v>1988</v>
      </c>
      <c r="AV849">
        <v>24</v>
      </c>
      <c r="AW849">
        <v>12</v>
      </c>
      <c r="AX849" t="s">
        <v>74</v>
      </c>
      <c r="AY849" t="s">
        <v>74</v>
      </c>
      <c r="AZ849" t="s">
        <v>74</v>
      </c>
      <c r="BA849" t="s">
        <v>74</v>
      </c>
      <c r="BB849">
        <v>1276</v>
      </c>
      <c r="BC849">
        <v>1281</v>
      </c>
      <c r="BD849" t="s">
        <v>74</v>
      </c>
      <c r="BE849" t="s">
        <v>74</v>
      </c>
      <c r="BF849" t="s">
        <v>74</v>
      </c>
      <c r="BG849" t="s">
        <v>74</v>
      </c>
      <c r="BH849" t="s">
        <v>74</v>
      </c>
      <c r="BI849">
        <v>6</v>
      </c>
      <c r="BJ849" t="s">
        <v>178</v>
      </c>
      <c r="BK849" t="s">
        <v>92</v>
      </c>
      <c r="BL849" t="s">
        <v>178</v>
      </c>
      <c r="BM849" t="s">
        <v>6741</v>
      </c>
      <c r="BN849" t="s">
        <v>74</v>
      </c>
      <c r="BO849" t="s">
        <v>74</v>
      </c>
      <c r="BP849" t="s">
        <v>74</v>
      </c>
      <c r="BQ849" t="s">
        <v>74</v>
      </c>
      <c r="BR849" t="s">
        <v>95</v>
      </c>
      <c r="BS849" t="s">
        <v>6742</v>
      </c>
      <c r="BT849" t="str">
        <f>HYPERLINK("https%3A%2F%2Fwww.webofscience.com%2Fwos%2Fwoscc%2Ffull-record%2FWOS:A1988R679300005","View Full Record in Web of Science")</f>
        <v>View Full Record in Web of Science</v>
      </c>
    </row>
    <row r="850" spans="1:72" x14ac:dyDescent="0.15">
      <c r="A850" t="s">
        <v>72</v>
      </c>
      <c r="B850" t="s">
        <v>6743</v>
      </c>
      <c r="C850" t="s">
        <v>74</v>
      </c>
      <c r="D850" t="s">
        <v>74</v>
      </c>
      <c r="E850" t="s">
        <v>74</v>
      </c>
      <c r="F850" t="s">
        <v>6743</v>
      </c>
      <c r="G850" t="s">
        <v>74</v>
      </c>
      <c r="H850" t="s">
        <v>74</v>
      </c>
      <c r="I850" t="s">
        <v>6744</v>
      </c>
      <c r="J850" t="s">
        <v>5244</v>
      </c>
      <c r="K850" t="s">
        <v>74</v>
      </c>
      <c r="L850" t="s">
        <v>74</v>
      </c>
      <c r="M850" t="s">
        <v>171</v>
      </c>
      <c r="N850" t="s">
        <v>414</v>
      </c>
      <c r="O850" t="s">
        <v>74</v>
      </c>
      <c r="P850" t="s">
        <v>74</v>
      </c>
      <c r="Q850" t="s">
        <v>74</v>
      </c>
      <c r="R850" t="s">
        <v>74</v>
      </c>
      <c r="S850" t="s">
        <v>74</v>
      </c>
      <c r="T850" t="s">
        <v>74</v>
      </c>
      <c r="U850" t="s">
        <v>74</v>
      </c>
      <c r="V850" t="s">
        <v>74</v>
      </c>
      <c r="W850" t="s">
        <v>74</v>
      </c>
      <c r="X850" t="s">
        <v>74</v>
      </c>
      <c r="Y850" t="s">
        <v>6745</v>
      </c>
      <c r="Z850" t="s">
        <v>74</v>
      </c>
      <c r="AA850" t="s">
        <v>74</v>
      </c>
      <c r="AB850" t="s">
        <v>74</v>
      </c>
      <c r="AC850" t="s">
        <v>74</v>
      </c>
      <c r="AD850" t="s">
        <v>74</v>
      </c>
      <c r="AE850" t="s">
        <v>74</v>
      </c>
      <c r="AF850" t="s">
        <v>74</v>
      </c>
      <c r="AG850">
        <v>4</v>
      </c>
      <c r="AH850">
        <v>0</v>
      </c>
      <c r="AI850">
        <v>0</v>
      </c>
      <c r="AJ850">
        <v>0</v>
      </c>
      <c r="AK850">
        <v>0</v>
      </c>
      <c r="AL850" t="s">
        <v>173</v>
      </c>
      <c r="AM850" t="s">
        <v>174</v>
      </c>
      <c r="AN850" t="s">
        <v>175</v>
      </c>
      <c r="AO850" t="s">
        <v>5247</v>
      </c>
      <c r="AP850" t="s">
        <v>74</v>
      </c>
      <c r="AQ850" t="s">
        <v>74</v>
      </c>
      <c r="AR850" t="s">
        <v>5248</v>
      </c>
      <c r="AS850" t="s">
        <v>74</v>
      </c>
      <c r="AT850" t="s">
        <v>2497</v>
      </c>
      <c r="AU850">
        <v>1988</v>
      </c>
      <c r="AV850" t="s">
        <v>74</v>
      </c>
      <c r="AW850">
        <v>12</v>
      </c>
      <c r="AX850" t="s">
        <v>74</v>
      </c>
      <c r="AY850" t="s">
        <v>74</v>
      </c>
      <c r="AZ850" t="s">
        <v>74</v>
      </c>
      <c r="BA850" t="s">
        <v>74</v>
      </c>
      <c r="BB850">
        <v>75</v>
      </c>
      <c r="BC850">
        <v>78</v>
      </c>
      <c r="BD850" t="s">
        <v>74</v>
      </c>
      <c r="BE850" t="s">
        <v>74</v>
      </c>
      <c r="BF850" t="s">
        <v>74</v>
      </c>
      <c r="BG850" t="s">
        <v>74</v>
      </c>
      <c r="BH850" t="s">
        <v>74</v>
      </c>
      <c r="BI850">
        <v>4</v>
      </c>
      <c r="BJ850" t="s">
        <v>91</v>
      </c>
      <c r="BK850" t="s">
        <v>92</v>
      </c>
      <c r="BL850" t="s">
        <v>93</v>
      </c>
      <c r="BM850" t="s">
        <v>6746</v>
      </c>
      <c r="BN850" t="s">
        <v>74</v>
      </c>
      <c r="BO850" t="s">
        <v>74</v>
      </c>
      <c r="BP850" t="s">
        <v>74</v>
      </c>
      <c r="BQ850" t="s">
        <v>74</v>
      </c>
      <c r="BR850" t="s">
        <v>95</v>
      </c>
      <c r="BS850" t="s">
        <v>6747</v>
      </c>
      <c r="BT850" t="str">
        <f>HYPERLINK("https%3A%2F%2Fwww.webofscience.com%2Fwos%2Fwoscc%2Ffull-record%2FWOS:A1988R648800011","View Full Record in Web of Science")</f>
        <v>View Full Record in Web of Science</v>
      </c>
    </row>
    <row r="851" spans="1:72" x14ac:dyDescent="0.15">
      <c r="A851" t="s">
        <v>72</v>
      </c>
      <c r="B851" t="s">
        <v>6748</v>
      </c>
      <c r="C851" t="s">
        <v>74</v>
      </c>
      <c r="D851" t="s">
        <v>74</v>
      </c>
      <c r="E851" t="s">
        <v>74</v>
      </c>
      <c r="F851" t="s">
        <v>6749</v>
      </c>
      <c r="G851" t="s">
        <v>74</v>
      </c>
      <c r="H851" t="s">
        <v>74</v>
      </c>
      <c r="I851" t="s">
        <v>6750</v>
      </c>
      <c r="J851" t="s">
        <v>3169</v>
      </c>
      <c r="K851" t="s">
        <v>74</v>
      </c>
      <c r="L851" t="s">
        <v>74</v>
      </c>
      <c r="M851" t="s">
        <v>77</v>
      </c>
      <c r="N851" t="s">
        <v>78</v>
      </c>
      <c r="O851" t="s">
        <v>74</v>
      </c>
      <c r="P851" t="s">
        <v>74</v>
      </c>
      <c r="Q851" t="s">
        <v>74</v>
      </c>
      <c r="R851" t="s">
        <v>74</v>
      </c>
      <c r="S851" t="s">
        <v>74</v>
      </c>
      <c r="T851" t="s">
        <v>74</v>
      </c>
      <c r="U851" t="s">
        <v>6751</v>
      </c>
      <c r="V851" t="s">
        <v>6752</v>
      </c>
      <c r="W851" t="s">
        <v>6753</v>
      </c>
      <c r="X851" t="s">
        <v>1622</v>
      </c>
      <c r="Y851" t="s">
        <v>6754</v>
      </c>
      <c r="Z851" t="s">
        <v>74</v>
      </c>
      <c r="AA851" t="s">
        <v>6755</v>
      </c>
      <c r="AB851" t="s">
        <v>6756</v>
      </c>
      <c r="AC851" t="s">
        <v>6757</v>
      </c>
      <c r="AD851" t="s">
        <v>6758</v>
      </c>
      <c r="AE851" t="s">
        <v>6759</v>
      </c>
      <c r="AF851" t="s">
        <v>74</v>
      </c>
      <c r="AG851">
        <v>30</v>
      </c>
      <c r="AH851">
        <v>22</v>
      </c>
      <c r="AI851">
        <v>22</v>
      </c>
      <c r="AJ851">
        <v>0</v>
      </c>
      <c r="AK851">
        <v>3</v>
      </c>
      <c r="AL851" t="s">
        <v>188</v>
      </c>
      <c r="AM851" t="s">
        <v>189</v>
      </c>
      <c r="AN851" t="s">
        <v>190</v>
      </c>
      <c r="AO851" t="s">
        <v>3172</v>
      </c>
      <c r="AP851" t="s">
        <v>6760</v>
      </c>
      <c r="AQ851" t="s">
        <v>74</v>
      </c>
      <c r="AR851" t="s">
        <v>3173</v>
      </c>
      <c r="AS851" t="s">
        <v>3174</v>
      </c>
      <c r="AT851" t="s">
        <v>2497</v>
      </c>
      <c r="AU851">
        <v>1988</v>
      </c>
      <c r="AV851">
        <v>1</v>
      </c>
      <c r="AW851">
        <v>12</v>
      </c>
      <c r="AX851" t="s">
        <v>74</v>
      </c>
      <c r="AY851" t="s">
        <v>74</v>
      </c>
      <c r="AZ851" t="s">
        <v>74</v>
      </c>
      <c r="BA851" t="s">
        <v>74</v>
      </c>
      <c r="BB851">
        <v>1199</v>
      </c>
      <c r="BC851">
        <v>1220</v>
      </c>
      <c r="BD851" t="s">
        <v>74</v>
      </c>
      <c r="BE851" t="s">
        <v>6761</v>
      </c>
      <c r="BF851" t="str">
        <f>HYPERLINK("http://dx.doi.org/10.1175/1520-0442(1988)001&lt;1199:AGSLPD&gt;2.0.CO;2","http://dx.doi.org/10.1175/1520-0442(1988)001&lt;1199:AGSLPD&gt;2.0.CO;2")</f>
        <v>http://dx.doi.org/10.1175/1520-0442(1988)001&lt;1199:AGSLPD&gt;2.0.CO;2</v>
      </c>
      <c r="BG851" t="s">
        <v>74</v>
      </c>
      <c r="BH851" t="s">
        <v>74</v>
      </c>
      <c r="BI851">
        <v>22</v>
      </c>
      <c r="BJ851" t="s">
        <v>330</v>
      </c>
      <c r="BK851" t="s">
        <v>92</v>
      </c>
      <c r="BL851" t="s">
        <v>330</v>
      </c>
      <c r="BM851" t="s">
        <v>6762</v>
      </c>
      <c r="BN851" t="s">
        <v>74</v>
      </c>
      <c r="BO851" t="s">
        <v>198</v>
      </c>
      <c r="BP851" t="s">
        <v>74</v>
      </c>
      <c r="BQ851" t="s">
        <v>74</v>
      </c>
      <c r="BR851" t="s">
        <v>95</v>
      </c>
      <c r="BS851" t="s">
        <v>6763</v>
      </c>
      <c r="BT851" t="str">
        <f>HYPERLINK("https%3A%2F%2Fwww.webofscience.com%2Fwos%2Fwoscc%2Ffull-record%2FWOS:000208483800002","View Full Record in Web of Science")</f>
        <v>View Full Record in Web of Science</v>
      </c>
    </row>
    <row r="852" spans="1:72" x14ac:dyDescent="0.15">
      <c r="A852" t="s">
        <v>72</v>
      </c>
      <c r="B852" t="s">
        <v>6764</v>
      </c>
      <c r="C852" t="s">
        <v>74</v>
      </c>
      <c r="D852" t="s">
        <v>74</v>
      </c>
      <c r="E852" t="s">
        <v>74</v>
      </c>
      <c r="F852" t="s">
        <v>6765</v>
      </c>
      <c r="G852" t="s">
        <v>74</v>
      </c>
      <c r="H852" t="s">
        <v>74</v>
      </c>
      <c r="I852" t="s">
        <v>6766</v>
      </c>
      <c r="J852" t="s">
        <v>3169</v>
      </c>
      <c r="K852" t="s">
        <v>74</v>
      </c>
      <c r="L852" t="s">
        <v>74</v>
      </c>
      <c r="M852" t="s">
        <v>77</v>
      </c>
      <c r="N852" t="s">
        <v>78</v>
      </c>
      <c r="O852" t="s">
        <v>74</v>
      </c>
      <c r="P852" t="s">
        <v>74</v>
      </c>
      <c r="Q852" t="s">
        <v>74</v>
      </c>
      <c r="R852" t="s">
        <v>74</v>
      </c>
      <c r="S852" t="s">
        <v>74</v>
      </c>
      <c r="T852" t="s">
        <v>74</v>
      </c>
      <c r="U852" t="s">
        <v>74</v>
      </c>
      <c r="V852" t="s">
        <v>6767</v>
      </c>
      <c r="W852" t="s">
        <v>6768</v>
      </c>
      <c r="X852" t="s">
        <v>2766</v>
      </c>
      <c r="Y852" t="s">
        <v>6769</v>
      </c>
      <c r="Z852" t="s">
        <v>74</v>
      </c>
      <c r="AA852" t="s">
        <v>74</v>
      </c>
      <c r="AB852" t="s">
        <v>74</v>
      </c>
      <c r="AC852" t="s">
        <v>74</v>
      </c>
      <c r="AD852" t="s">
        <v>74</v>
      </c>
      <c r="AE852" t="s">
        <v>74</v>
      </c>
      <c r="AF852" t="s">
        <v>74</v>
      </c>
      <c r="AG852">
        <v>43</v>
      </c>
      <c r="AH852">
        <v>149</v>
      </c>
      <c r="AI852">
        <v>157</v>
      </c>
      <c r="AJ852">
        <v>1</v>
      </c>
      <c r="AK852">
        <v>10</v>
      </c>
      <c r="AL852" t="s">
        <v>188</v>
      </c>
      <c r="AM852" t="s">
        <v>189</v>
      </c>
      <c r="AN852" t="s">
        <v>190</v>
      </c>
      <c r="AO852" t="s">
        <v>3172</v>
      </c>
      <c r="AP852" t="s">
        <v>74</v>
      </c>
      <c r="AQ852" t="s">
        <v>74</v>
      </c>
      <c r="AR852" t="s">
        <v>3173</v>
      </c>
      <c r="AS852" t="s">
        <v>3174</v>
      </c>
      <c r="AT852" t="s">
        <v>2497</v>
      </c>
      <c r="AU852">
        <v>1988</v>
      </c>
      <c r="AV852">
        <v>1</v>
      </c>
      <c r="AW852">
        <v>12</v>
      </c>
      <c r="AX852" t="s">
        <v>74</v>
      </c>
      <c r="AY852" t="s">
        <v>74</v>
      </c>
      <c r="AZ852" t="s">
        <v>74</v>
      </c>
      <c r="BA852" t="s">
        <v>74</v>
      </c>
      <c r="BB852">
        <v>1296</v>
      </c>
      <c r="BC852">
        <v>1313</v>
      </c>
      <c r="BD852" t="s">
        <v>74</v>
      </c>
      <c r="BE852" t="s">
        <v>6770</v>
      </c>
      <c r="BF852" t="str">
        <f>HYPERLINK("http://dx.doi.org/10.1175/1520-0442(1988)001&lt;1296:VATITA&gt;2.0.CO;2","http://dx.doi.org/10.1175/1520-0442(1988)001&lt;1296:VATITA&gt;2.0.CO;2")</f>
        <v>http://dx.doi.org/10.1175/1520-0442(1988)001&lt;1296:VATITA&gt;2.0.CO;2</v>
      </c>
      <c r="BG852" t="s">
        <v>74</v>
      </c>
      <c r="BH852" t="s">
        <v>74</v>
      </c>
      <c r="BI852">
        <v>18</v>
      </c>
      <c r="BJ852" t="s">
        <v>330</v>
      </c>
      <c r="BK852" t="s">
        <v>92</v>
      </c>
      <c r="BL852" t="s">
        <v>330</v>
      </c>
      <c r="BM852" t="s">
        <v>6762</v>
      </c>
      <c r="BN852" t="s">
        <v>74</v>
      </c>
      <c r="BO852" t="s">
        <v>198</v>
      </c>
      <c r="BP852" t="s">
        <v>74</v>
      </c>
      <c r="BQ852" t="s">
        <v>74</v>
      </c>
      <c r="BR852" t="s">
        <v>95</v>
      </c>
      <c r="BS852" t="s">
        <v>6771</v>
      </c>
      <c r="BT852" t="str">
        <f>HYPERLINK("https%3A%2F%2Fwww.webofscience.com%2Fwos%2Fwoscc%2Ffull-record%2FWOS:000208483800008","View Full Record in Web of Science")</f>
        <v>View Full Record in Web of Science</v>
      </c>
    </row>
    <row r="853" spans="1:72" x14ac:dyDescent="0.15">
      <c r="A853" t="s">
        <v>72</v>
      </c>
      <c r="B853" t="s">
        <v>6772</v>
      </c>
      <c r="C853" t="s">
        <v>74</v>
      </c>
      <c r="D853" t="s">
        <v>74</v>
      </c>
      <c r="E853" t="s">
        <v>74</v>
      </c>
      <c r="F853" t="s">
        <v>6772</v>
      </c>
      <c r="G853" t="s">
        <v>74</v>
      </c>
      <c r="H853" t="s">
        <v>74</v>
      </c>
      <c r="I853" t="s">
        <v>6773</v>
      </c>
      <c r="J853" t="s">
        <v>4676</v>
      </c>
      <c r="K853" t="s">
        <v>74</v>
      </c>
      <c r="L853" t="s">
        <v>74</v>
      </c>
      <c r="M853" t="s">
        <v>77</v>
      </c>
      <c r="N853" t="s">
        <v>78</v>
      </c>
      <c r="O853" t="s">
        <v>74</v>
      </c>
      <c r="P853" t="s">
        <v>74</v>
      </c>
      <c r="Q853" t="s">
        <v>74</v>
      </c>
      <c r="R853" t="s">
        <v>74</v>
      </c>
      <c r="S853" t="s">
        <v>74</v>
      </c>
      <c r="T853" t="s">
        <v>74</v>
      </c>
      <c r="U853" t="s">
        <v>74</v>
      </c>
      <c r="V853" t="s">
        <v>74</v>
      </c>
      <c r="W853" t="s">
        <v>6774</v>
      </c>
      <c r="X853" t="s">
        <v>1514</v>
      </c>
      <c r="Y853" t="s">
        <v>6775</v>
      </c>
      <c r="Z853" t="s">
        <v>74</v>
      </c>
      <c r="AA853" t="s">
        <v>74</v>
      </c>
      <c r="AB853" t="s">
        <v>74</v>
      </c>
      <c r="AC853" t="s">
        <v>74</v>
      </c>
      <c r="AD853" t="s">
        <v>74</v>
      </c>
      <c r="AE853" t="s">
        <v>74</v>
      </c>
      <c r="AF853" t="s">
        <v>74</v>
      </c>
      <c r="AG853">
        <v>14</v>
      </c>
      <c r="AH853">
        <v>79</v>
      </c>
      <c r="AI853">
        <v>84</v>
      </c>
      <c r="AJ853">
        <v>0</v>
      </c>
      <c r="AK853">
        <v>18</v>
      </c>
      <c r="AL853" t="s">
        <v>511</v>
      </c>
      <c r="AM853" t="s">
        <v>209</v>
      </c>
      <c r="AN853" t="s">
        <v>892</v>
      </c>
      <c r="AO853" t="s">
        <v>4677</v>
      </c>
      <c r="AP853" t="s">
        <v>4678</v>
      </c>
      <c r="AQ853" t="s">
        <v>74</v>
      </c>
      <c r="AR853" t="s">
        <v>4679</v>
      </c>
      <c r="AS853" t="s">
        <v>4680</v>
      </c>
      <c r="AT853" t="s">
        <v>2497</v>
      </c>
      <c r="AU853">
        <v>1988</v>
      </c>
      <c r="AV853">
        <v>19</v>
      </c>
      <c r="AW853">
        <v>12</v>
      </c>
      <c r="AX853" t="s">
        <v>74</v>
      </c>
      <c r="AY853" t="s">
        <v>74</v>
      </c>
      <c r="AZ853" t="s">
        <v>74</v>
      </c>
      <c r="BA853" t="s">
        <v>74</v>
      </c>
      <c r="BB853">
        <v>672</v>
      </c>
      <c r="BC853">
        <v>674</v>
      </c>
      <c r="BD853" t="s">
        <v>74</v>
      </c>
      <c r="BE853" t="s">
        <v>6776</v>
      </c>
      <c r="BF853" t="str">
        <f>HYPERLINK("http://dx.doi.org/10.1016/0025-326X(88)90388-8","http://dx.doi.org/10.1016/0025-326X(88)90388-8")</f>
        <v>http://dx.doi.org/10.1016/0025-326X(88)90388-8</v>
      </c>
      <c r="BG853" t="s">
        <v>74</v>
      </c>
      <c r="BH853" t="s">
        <v>74</v>
      </c>
      <c r="BI853">
        <v>3</v>
      </c>
      <c r="BJ853" t="s">
        <v>4681</v>
      </c>
      <c r="BK853" t="s">
        <v>92</v>
      </c>
      <c r="BL853" t="s">
        <v>1563</v>
      </c>
      <c r="BM853" t="s">
        <v>6777</v>
      </c>
      <c r="BN853" t="s">
        <v>74</v>
      </c>
      <c r="BO853" t="s">
        <v>74</v>
      </c>
      <c r="BP853" t="s">
        <v>74</v>
      </c>
      <c r="BQ853" t="s">
        <v>74</v>
      </c>
      <c r="BR853" t="s">
        <v>95</v>
      </c>
      <c r="BS853" t="s">
        <v>6778</v>
      </c>
      <c r="BT853" t="str">
        <f>HYPERLINK("https%3A%2F%2Fwww.webofscience.com%2Fwos%2Fwoscc%2Ffull-record%2FWOS:A1988R950300013","View Full Record in Web of Science")</f>
        <v>View Full Record in Web of Science</v>
      </c>
    </row>
    <row r="854" spans="1:72" x14ac:dyDescent="0.15">
      <c r="A854" t="s">
        <v>72</v>
      </c>
      <c r="B854" t="s">
        <v>6779</v>
      </c>
      <c r="C854" t="s">
        <v>74</v>
      </c>
      <c r="D854" t="s">
        <v>74</v>
      </c>
      <c r="E854" t="s">
        <v>74</v>
      </c>
      <c r="F854" t="s">
        <v>6779</v>
      </c>
      <c r="G854" t="s">
        <v>74</v>
      </c>
      <c r="H854" t="s">
        <v>74</v>
      </c>
      <c r="I854" t="s">
        <v>6780</v>
      </c>
      <c r="J854" t="s">
        <v>357</v>
      </c>
      <c r="K854" t="s">
        <v>74</v>
      </c>
      <c r="L854" t="s">
        <v>74</v>
      </c>
      <c r="M854" t="s">
        <v>77</v>
      </c>
      <c r="N854" t="s">
        <v>110</v>
      </c>
      <c r="O854" t="s">
        <v>74</v>
      </c>
      <c r="P854" t="s">
        <v>74</v>
      </c>
      <c r="Q854" t="s">
        <v>74</v>
      </c>
      <c r="R854" t="s">
        <v>74</v>
      </c>
      <c r="S854" t="s">
        <v>74</v>
      </c>
      <c r="T854" t="s">
        <v>74</v>
      </c>
      <c r="U854" t="s">
        <v>74</v>
      </c>
      <c r="V854" t="s">
        <v>74</v>
      </c>
      <c r="W854" t="s">
        <v>74</v>
      </c>
      <c r="X854" t="s">
        <v>74</v>
      </c>
      <c r="Y854" t="s">
        <v>74</v>
      </c>
      <c r="Z854" t="s">
        <v>74</v>
      </c>
      <c r="AA854" t="s">
        <v>74</v>
      </c>
      <c r="AB854" t="s">
        <v>74</v>
      </c>
      <c r="AC854" t="s">
        <v>74</v>
      </c>
      <c r="AD854" t="s">
        <v>74</v>
      </c>
      <c r="AE854" t="s">
        <v>74</v>
      </c>
      <c r="AF854" t="s">
        <v>74</v>
      </c>
      <c r="AG854">
        <v>1</v>
      </c>
      <c r="AH854">
        <v>0</v>
      </c>
      <c r="AI854">
        <v>0</v>
      </c>
      <c r="AJ854">
        <v>0</v>
      </c>
      <c r="AK854">
        <v>1</v>
      </c>
      <c r="AL854" t="s">
        <v>3073</v>
      </c>
      <c r="AM854" t="s">
        <v>361</v>
      </c>
      <c r="AN854" t="s">
        <v>3074</v>
      </c>
      <c r="AO854" t="s">
        <v>363</v>
      </c>
      <c r="AP854" t="s">
        <v>74</v>
      </c>
      <c r="AQ854" t="s">
        <v>74</v>
      </c>
      <c r="AR854" t="s">
        <v>357</v>
      </c>
      <c r="AS854" t="s">
        <v>364</v>
      </c>
      <c r="AT854" t="s">
        <v>6781</v>
      </c>
      <c r="AU854">
        <v>1988</v>
      </c>
      <c r="AV854">
        <v>336</v>
      </c>
      <c r="AW854">
        <v>6198</v>
      </c>
      <c r="AX854" t="s">
        <v>74</v>
      </c>
      <c r="AY854" t="s">
        <v>74</v>
      </c>
      <c r="AZ854" t="s">
        <v>74</v>
      </c>
      <c r="BA854" t="s">
        <v>74</v>
      </c>
      <c r="BB854">
        <v>417</v>
      </c>
      <c r="BC854">
        <v>417</v>
      </c>
      <c r="BD854" t="s">
        <v>74</v>
      </c>
      <c r="BE854" t="s">
        <v>74</v>
      </c>
      <c r="BF854" t="s">
        <v>74</v>
      </c>
      <c r="BG854" t="s">
        <v>74</v>
      </c>
      <c r="BH854" t="s">
        <v>74</v>
      </c>
      <c r="BI854">
        <v>1</v>
      </c>
      <c r="BJ854" t="s">
        <v>366</v>
      </c>
      <c r="BK854" t="s">
        <v>92</v>
      </c>
      <c r="BL854" t="s">
        <v>367</v>
      </c>
      <c r="BM854" t="s">
        <v>6782</v>
      </c>
      <c r="BN854" t="s">
        <v>74</v>
      </c>
      <c r="BO854" t="s">
        <v>74</v>
      </c>
      <c r="BP854" t="s">
        <v>74</v>
      </c>
      <c r="BQ854" t="s">
        <v>74</v>
      </c>
      <c r="BR854" t="s">
        <v>95</v>
      </c>
      <c r="BS854" t="s">
        <v>6783</v>
      </c>
      <c r="BT854" t="str">
        <f>HYPERLINK("https%3A%2F%2Fwww.webofscience.com%2Fwos%2Fwoscc%2Ffull-record%2FWOS:A1988R135800014","View Full Record in Web of Science")</f>
        <v>View Full Record in Web of Science</v>
      </c>
    </row>
    <row r="855" spans="1:72" x14ac:dyDescent="0.15">
      <c r="A855" t="s">
        <v>72</v>
      </c>
      <c r="B855" t="s">
        <v>6784</v>
      </c>
      <c r="C855" t="s">
        <v>74</v>
      </c>
      <c r="D855" t="s">
        <v>74</v>
      </c>
      <c r="E855" t="s">
        <v>74</v>
      </c>
      <c r="F855" t="s">
        <v>6784</v>
      </c>
      <c r="G855" t="s">
        <v>74</v>
      </c>
      <c r="H855" t="s">
        <v>74</v>
      </c>
      <c r="I855" t="s">
        <v>6785</v>
      </c>
      <c r="J855" t="s">
        <v>357</v>
      </c>
      <c r="K855" t="s">
        <v>74</v>
      </c>
      <c r="L855" t="s">
        <v>74</v>
      </c>
      <c r="M855" t="s">
        <v>77</v>
      </c>
      <c r="N855" t="s">
        <v>78</v>
      </c>
      <c r="O855" t="s">
        <v>74</v>
      </c>
      <c r="P855" t="s">
        <v>74</v>
      </c>
      <c r="Q855" t="s">
        <v>74</v>
      </c>
      <c r="R855" t="s">
        <v>74</v>
      </c>
      <c r="S855" t="s">
        <v>74</v>
      </c>
      <c r="T855" t="s">
        <v>74</v>
      </c>
      <c r="U855" t="s">
        <v>74</v>
      </c>
      <c r="V855" t="s">
        <v>74</v>
      </c>
      <c r="W855" t="s">
        <v>74</v>
      </c>
      <c r="X855" t="s">
        <v>74</v>
      </c>
      <c r="Y855" t="s">
        <v>6786</v>
      </c>
      <c r="Z855" t="s">
        <v>74</v>
      </c>
      <c r="AA855" t="s">
        <v>6787</v>
      </c>
      <c r="AB855" t="s">
        <v>6788</v>
      </c>
      <c r="AC855" t="s">
        <v>74</v>
      </c>
      <c r="AD855" t="s">
        <v>74</v>
      </c>
      <c r="AE855" t="s">
        <v>74</v>
      </c>
      <c r="AF855" t="s">
        <v>74</v>
      </c>
      <c r="AG855">
        <v>24</v>
      </c>
      <c r="AH855">
        <v>75</v>
      </c>
      <c r="AI855">
        <v>77</v>
      </c>
      <c r="AJ855">
        <v>1</v>
      </c>
      <c r="AK855">
        <v>10</v>
      </c>
      <c r="AL855" t="s">
        <v>360</v>
      </c>
      <c r="AM855" t="s">
        <v>361</v>
      </c>
      <c r="AN855" t="s">
        <v>2891</v>
      </c>
      <c r="AO855" t="s">
        <v>363</v>
      </c>
      <c r="AP855" t="s">
        <v>74</v>
      </c>
      <c r="AQ855" t="s">
        <v>74</v>
      </c>
      <c r="AR855" t="s">
        <v>357</v>
      </c>
      <c r="AS855" t="s">
        <v>364</v>
      </c>
      <c r="AT855" t="s">
        <v>6781</v>
      </c>
      <c r="AU855">
        <v>1988</v>
      </c>
      <c r="AV855">
        <v>336</v>
      </c>
      <c r="AW855">
        <v>6198</v>
      </c>
      <c r="AX855" t="s">
        <v>74</v>
      </c>
      <c r="AY855" t="s">
        <v>74</v>
      </c>
      <c r="AZ855" t="s">
        <v>74</v>
      </c>
      <c r="BA855" t="s">
        <v>74</v>
      </c>
      <c r="BB855">
        <v>455</v>
      </c>
      <c r="BC855">
        <v>458</v>
      </c>
      <c r="BD855" t="s">
        <v>74</v>
      </c>
      <c r="BE855" t="s">
        <v>6789</v>
      </c>
      <c r="BF855" t="str">
        <f>HYPERLINK("http://dx.doi.org/10.1038/336455a0","http://dx.doi.org/10.1038/336455a0")</f>
        <v>http://dx.doi.org/10.1038/336455a0</v>
      </c>
      <c r="BG855" t="s">
        <v>74</v>
      </c>
      <c r="BH855" t="s">
        <v>74</v>
      </c>
      <c r="BI855">
        <v>4</v>
      </c>
      <c r="BJ855" t="s">
        <v>366</v>
      </c>
      <c r="BK855" t="s">
        <v>92</v>
      </c>
      <c r="BL855" t="s">
        <v>367</v>
      </c>
      <c r="BM855" t="s">
        <v>6782</v>
      </c>
      <c r="BN855" t="s">
        <v>74</v>
      </c>
      <c r="BO855" t="s">
        <v>74</v>
      </c>
      <c r="BP855" t="s">
        <v>74</v>
      </c>
      <c r="BQ855" t="s">
        <v>74</v>
      </c>
      <c r="BR855" t="s">
        <v>95</v>
      </c>
      <c r="BS855" t="s">
        <v>6790</v>
      </c>
      <c r="BT855" t="str">
        <f>HYPERLINK("https%3A%2F%2Fwww.webofscience.com%2Fwos%2Fwoscc%2Ffull-record%2FWOS:A1988R135800050","View Full Record in Web of Science")</f>
        <v>View Full Record in Web of Science</v>
      </c>
    </row>
    <row r="856" spans="1:72" x14ac:dyDescent="0.15">
      <c r="A856" t="s">
        <v>72</v>
      </c>
      <c r="B856" t="s">
        <v>6791</v>
      </c>
      <c r="C856" t="s">
        <v>74</v>
      </c>
      <c r="D856" t="s">
        <v>74</v>
      </c>
      <c r="E856" t="s">
        <v>74</v>
      </c>
      <c r="F856" t="s">
        <v>6791</v>
      </c>
      <c r="G856" t="s">
        <v>74</v>
      </c>
      <c r="H856" t="s">
        <v>74</v>
      </c>
      <c r="I856" t="s">
        <v>6792</v>
      </c>
      <c r="J856" t="s">
        <v>6793</v>
      </c>
      <c r="K856" t="s">
        <v>74</v>
      </c>
      <c r="L856" t="s">
        <v>74</v>
      </c>
      <c r="M856" t="s">
        <v>77</v>
      </c>
      <c r="N856" t="s">
        <v>1473</v>
      </c>
      <c r="O856" t="s">
        <v>74</v>
      </c>
      <c r="P856" t="s">
        <v>74</v>
      </c>
      <c r="Q856" t="s">
        <v>74</v>
      </c>
      <c r="R856" t="s">
        <v>74</v>
      </c>
      <c r="S856" t="s">
        <v>74</v>
      </c>
      <c r="T856" t="s">
        <v>74</v>
      </c>
      <c r="U856" t="s">
        <v>74</v>
      </c>
      <c r="V856" t="s">
        <v>74</v>
      </c>
      <c r="W856" t="s">
        <v>74</v>
      </c>
      <c r="X856" t="s">
        <v>74</v>
      </c>
      <c r="Y856" t="s">
        <v>74</v>
      </c>
      <c r="Z856" t="s">
        <v>74</v>
      </c>
      <c r="AA856" t="s">
        <v>74</v>
      </c>
      <c r="AB856" t="s">
        <v>74</v>
      </c>
      <c r="AC856" t="s">
        <v>74</v>
      </c>
      <c r="AD856" t="s">
        <v>74</v>
      </c>
      <c r="AE856" t="s">
        <v>74</v>
      </c>
      <c r="AF856" t="s">
        <v>74</v>
      </c>
      <c r="AG856">
        <v>3</v>
      </c>
      <c r="AH856">
        <v>0</v>
      </c>
      <c r="AI856">
        <v>0</v>
      </c>
      <c r="AJ856">
        <v>0</v>
      </c>
      <c r="AK856">
        <v>0</v>
      </c>
      <c r="AL856" t="s">
        <v>6794</v>
      </c>
      <c r="AM856" t="s">
        <v>1930</v>
      </c>
      <c r="AN856" t="s">
        <v>6795</v>
      </c>
      <c r="AO856" t="s">
        <v>6796</v>
      </c>
      <c r="AP856" t="s">
        <v>74</v>
      </c>
      <c r="AQ856" t="s">
        <v>74</v>
      </c>
      <c r="AR856" t="s">
        <v>6797</v>
      </c>
      <c r="AS856" t="s">
        <v>6798</v>
      </c>
      <c r="AT856" t="s">
        <v>2497</v>
      </c>
      <c r="AU856">
        <v>1988</v>
      </c>
      <c r="AV856">
        <v>17</v>
      </c>
      <c r="AW856">
        <v>2</v>
      </c>
      <c r="AX856" t="s">
        <v>74</v>
      </c>
      <c r="AY856" t="s">
        <v>74</v>
      </c>
      <c r="AZ856" t="s">
        <v>74</v>
      </c>
      <c r="BA856" t="s">
        <v>74</v>
      </c>
      <c r="BB856">
        <v>91</v>
      </c>
      <c r="BC856">
        <v>92</v>
      </c>
      <c r="BD856" t="s">
        <v>74</v>
      </c>
      <c r="BE856" t="s">
        <v>74</v>
      </c>
      <c r="BF856" t="s">
        <v>74</v>
      </c>
      <c r="BG856" t="s">
        <v>74</v>
      </c>
      <c r="BH856" t="s">
        <v>74</v>
      </c>
      <c r="BI856">
        <v>2</v>
      </c>
      <c r="BJ856" t="s">
        <v>4624</v>
      </c>
      <c r="BK856" t="s">
        <v>1462</v>
      </c>
      <c r="BL856" t="s">
        <v>2268</v>
      </c>
      <c r="BM856" t="s">
        <v>6799</v>
      </c>
      <c r="BN856" t="s">
        <v>74</v>
      </c>
      <c r="BO856" t="s">
        <v>74</v>
      </c>
      <c r="BP856" t="s">
        <v>74</v>
      </c>
      <c r="BQ856" t="s">
        <v>74</v>
      </c>
      <c r="BR856" t="s">
        <v>95</v>
      </c>
      <c r="BS856" t="s">
        <v>6800</v>
      </c>
      <c r="BT856" t="str">
        <f>HYPERLINK("https%3A%2F%2Fwww.webofscience.com%2Fwos%2Fwoscc%2Ffull-record%2FWOS:A1988T078700007","View Full Record in Web of Science")</f>
        <v>View Full Record in Web of Science</v>
      </c>
    </row>
    <row r="857" spans="1:72" x14ac:dyDescent="0.15">
      <c r="A857" t="s">
        <v>72</v>
      </c>
      <c r="B857" t="s">
        <v>6801</v>
      </c>
      <c r="C857" t="s">
        <v>74</v>
      </c>
      <c r="D857" t="s">
        <v>74</v>
      </c>
      <c r="E857" t="s">
        <v>74</v>
      </c>
      <c r="F857" t="s">
        <v>6801</v>
      </c>
      <c r="G857" t="s">
        <v>74</v>
      </c>
      <c r="H857" t="s">
        <v>74</v>
      </c>
      <c r="I857" t="s">
        <v>6802</v>
      </c>
      <c r="J857" t="s">
        <v>293</v>
      </c>
      <c r="K857" t="s">
        <v>74</v>
      </c>
      <c r="L857" t="s">
        <v>74</v>
      </c>
      <c r="M857" t="s">
        <v>77</v>
      </c>
      <c r="N857" t="s">
        <v>414</v>
      </c>
      <c r="O857" t="s">
        <v>74</v>
      </c>
      <c r="P857" t="s">
        <v>74</v>
      </c>
      <c r="Q857" t="s">
        <v>74</v>
      </c>
      <c r="R857" t="s">
        <v>74</v>
      </c>
      <c r="S857" t="s">
        <v>74</v>
      </c>
      <c r="T857" t="s">
        <v>74</v>
      </c>
      <c r="U857" t="s">
        <v>74</v>
      </c>
      <c r="V857" t="s">
        <v>74</v>
      </c>
      <c r="W857" t="s">
        <v>74</v>
      </c>
      <c r="X857" t="s">
        <v>74</v>
      </c>
      <c r="Y857" t="s">
        <v>6803</v>
      </c>
      <c r="Z857" t="s">
        <v>74</v>
      </c>
      <c r="AA857" t="s">
        <v>74</v>
      </c>
      <c r="AB857" t="s">
        <v>74</v>
      </c>
      <c r="AC857" t="s">
        <v>74</v>
      </c>
      <c r="AD857" t="s">
        <v>74</v>
      </c>
      <c r="AE857" t="s">
        <v>74</v>
      </c>
      <c r="AF857" t="s">
        <v>74</v>
      </c>
      <c r="AG857">
        <v>5</v>
      </c>
      <c r="AH857">
        <v>5</v>
      </c>
      <c r="AI857">
        <v>8</v>
      </c>
      <c r="AJ857">
        <v>0</v>
      </c>
      <c r="AK857">
        <v>4</v>
      </c>
      <c r="AL857" t="s">
        <v>297</v>
      </c>
      <c r="AM857" t="s">
        <v>298</v>
      </c>
      <c r="AN857" t="s">
        <v>6804</v>
      </c>
      <c r="AO857" t="s">
        <v>300</v>
      </c>
      <c r="AP857" t="s">
        <v>74</v>
      </c>
      <c r="AQ857" t="s">
        <v>74</v>
      </c>
      <c r="AR857" t="s">
        <v>293</v>
      </c>
      <c r="AS857" t="s">
        <v>301</v>
      </c>
      <c r="AT857" t="s">
        <v>2497</v>
      </c>
      <c r="AU857">
        <v>1988</v>
      </c>
      <c r="AV857">
        <v>27</v>
      </c>
      <c r="AW857">
        <v>4</v>
      </c>
      <c r="AX857" t="s">
        <v>74</v>
      </c>
      <c r="AY857" t="s">
        <v>74</v>
      </c>
      <c r="AZ857" t="s">
        <v>74</v>
      </c>
      <c r="BA857" t="s">
        <v>74</v>
      </c>
      <c r="BB857">
        <v>505</v>
      </c>
      <c r="BC857">
        <v>509</v>
      </c>
      <c r="BD857" t="s">
        <v>74</v>
      </c>
      <c r="BE857" t="s">
        <v>6805</v>
      </c>
      <c r="BF857" t="str">
        <f>HYPERLINK("http://dx.doi.org/10.2216/i0031-8884-27-4-505.1","http://dx.doi.org/10.2216/i0031-8884-27-4-505.1")</f>
        <v>http://dx.doi.org/10.2216/i0031-8884-27-4-505.1</v>
      </c>
      <c r="BG857" t="s">
        <v>74</v>
      </c>
      <c r="BH857" t="s">
        <v>74</v>
      </c>
      <c r="BI857">
        <v>5</v>
      </c>
      <c r="BJ857" t="s">
        <v>303</v>
      </c>
      <c r="BK857" t="s">
        <v>92</v>
      </c>
      <c r="BL857" t="s">
        <v>303</v>
      </c>
      <c r="BM857" t="s">
        <v>6806</v>
      </c>
      <c r="BN857" t="s">
        <v>74</v>
      </c>
      <c r="BO857" t="s">
        <v>74</v>
      </c>
      <c r="BP857" t="s">
        <v>74</v>
      </c>
      <c r="BQ857" t="s">
        <v>74</v>
      </c>
      <c r="BR857" t="s">
        <v>95</v>
      </c>
      <c r="BS857" t="s">
        <v>6807</v>
      </c>
      <c r="BT857" t="str">
        <f>HYPERLINK("https%3A%2F%2Fwww.webofscience.com%2Fwos%2Fwoscc%2Ffull-record%2FWOS:A1988R329400009","View Full Record in Web of Science")</f>
        <v>View Full Record in Web of Science</v>
      </c>
    </row>
    <row r="858" spans="1:72" x14ac:dyDescent="0.15">
      <c r="A858" t="s">
        <v>72</v>
      </c>
      <c r="B858" t="s">
        <v>6808</v>
      </c>
      <c r="C858" t="s">
        <v>74</v>
      </c>
      <c r="D858" t="s">
        <v>74</v>
      </c>
      <c r="E858" t="s">
        <v>74</v>
      </c>
      <c r="F858" t="s">
        <v>6808</v>
      </c>
      <c r="G858" t="s">
        <v>74</v>
      </c>
      <c r="H858" t="s">
        <v>74</v>
      </c>
      <c r="I858" t="s">
        <v>6809</v>
      </c>
      <c r="J858" t="s">
        <v>521</v>
      </c>
      <c r="K858" t="s">
        <v>74</v>
      </c>
      <c r="L858" t="s">
        <v>74</v>
      </c>
      <c r="M858" t="s">
        <v>77</v>
      </c>
      <c r="N858" t="s">
        <v>78</v>
      </c>
      <c r="O858" t="s">
        <v>74</v>
      </c>
      <c r="P858" t="s">
        <v>74</v>
      </c>
      <c r="Q858" t="s">
        <v>74</v>
      </c>
      <c r="R858" t="s">
        <v>74</v>
      </c>
      <c r="S858" t="s">
        <v>74</v>
      </c>
      <c r="T858" t="s">
        <v>74</v>
      </c>
      <c r="U858" t="s">
        <v>74</v>
      </c>
      <c r="V858" t="s">
        <v>74</v>
      </c>
      <c r="W858" t="s">
        <v>6810</v>
      </c>
      <c r="X858" t="s">
        <v>74</v>
      </c>
      <c r="Y858" t="s">
        <v>6811</v>
      </c>
      <c r="Z858" t="s">
        <v>74</v>
      </c>
      <c r="AA858" t="s">
        <v>74</v>
      </c>
      <c r="AB858" t="s">
        <v>74</v>
      </c>
      <c r="AC858" t="s">
        <v>74</v>
      </c>
      <c r="AD858" t="s">
        <v>74</v>
      </c>
      <c r="AE858" t="s">
        <v>74</v>
      </c>
      <c r="AF858" t="s">
        <v>74</v>
      </c>
      <c r="AG858">
        <v>46</v>
      </c>
      <c r="AH858">
        <v>37</v>
      </c>
      <c r="AI858">
        <v>42</v>
      </c>
      <c r="AJ858">
        <v>0</v>
      </c>
      <c r="AK858">
        <v>3</v>
      </c>
      <c r="AL858" t="s">
        <v>523</v>
      </c>
      <c r="AM858" t="s">
        <v>460</v>
      </c>
      <c r="AN858" t="s">
        <v>524</v>
      </c>
      <c r="AO858" t="s">
        <v>525</v>
      </c>
      <c r="AP858" t="s">
        <v>74</v>
      </c>
      <c r="AQ858" t="s">
        <v>74</v>
      </c>
      <c r="AR858" t="s">
        <v>526</v>
      </c>
      <c r="AS858" t="s">
        <v>527</v>
      </c>
      <c r="AT858" t="s">
        <v>2497</v>
      </c>
      <c r="AU858">
        <v>1988</v>
      </c>
      <c r="AV858">
        <v>9</v>
      </c>
      <c r="AW858">
        <v>2</v>
      </c>
      <c r="AX858" t="s">
        <v>74</v>
      </c>
      <c r="AY858" t="s">
        <v>74</v>
      </c>
      <c r="AZ858" t="s">
        <v>74</v>
      </c>
      <c r="BA858" t="s">
        <v>74</v>
      </c>
      <c r="BB858">
        <v>69</v>
      </c>
      <c r="BC858">
        <v>77</v>
      </c>
      <c r="BD858" t="s">
        <v>74</v>
      </c>
      <c r="BE858" t="s">
        <v>6812</v>
      </c>
      <c r="BF858" t="str">
        <f>HYPERLINK("http://dx.doi.org/10.1007/BF00442032","http://dx.doi.org/10.1007/BF00442032")</f>
        <v>http://dx.doi.org/10.1007/BF00442032</v>
      </c>
      <c r="BG858" t="s">
        <v>74</v>
      </c>
      <c r="BH858" t="s">
        <v>74</v>
      </c>
      <c r="BI858">
        <v>9</v>
      </c>
      <c r="BJ858" t="s">
        <v>528</v>
      </c>
      <c r="BK858" t="s">
        <v>92</v>
      </c>
      <c r="BL858" t="s">
        <v>529</v>
      </c>
      <c r="BM858" t="s">
        <v>6813</v>
      </c>
      <c r="BN858" t="s">
        <v>74</v>
      </c>
      <c r="BO858" t="s">
        <v>74</v>
      </c>
      <c r="BP858" t="s">
        <v>74</v>
      </c>
      <c r="BQ858" t="s">
        <v>74</v>
      </c>
      <c r="BR858" t="s">
        <v>95</v>
      </c>
      <c r="BS858" t="s">
        <v>6814</v>
      </c>
      <c r="BT858" t="str">
        <f>HYPERLINK("https%3A%2F%2Fwww.webofscience.com%2Fwos%2Fwoscc%2Ffull-record%2FWOS:A1988R338800001","View Full Record in Web of Science")</f>
        <v>View Full Record in Web of Science</v>
      </c>
    </row>
    <row r="859" spans="1:72" x14ac:dyDescent="0.15">
      <c r="A859" t="s">
        <v>72</v>
      </c>
      <c r="B859" t="s">
        <v>6815</v>
      </c>
      <c r="C859" t="s">
        <v>74</v>
      </c>
      <c r="D859" t="s">
        <v>74</v>
      </c>
      <c r="E859" t="s">
        <v>74</v>
      </c>
      <c r="F859" t="s">
        <v>6815</v>
      </c>
      <c r="G859" t="s">
        <v>74</v>
      </c>
      <c r="H859" t="s">
        <v>74</v>
      </c>
      <c r="I859" t="s">
        <v>6816</v>
      </c>
      <c r="J859" t="s">
        <v>521</v>
      </c>
      <c r="K859" t="s">
        <v>74</v>
      </c>
      <c r="L859" t="s">
        <v>74</v>
      </c>
      <c r="M859" t="s">
        <v>77</v>
      </c>
      <c r="N859" t="s">
        <v>78</v>
      </c>
      <c r="O859" t="s">
        <v>74</v>
      </c>
      <c r="P859" t="s">
        <v>74</v>
      </c>
      <c r="Q859" t="s">
        <v>74</v>
      </c>
      <c r="R859" t="s">
        <v>74</v>
      </c>
      <c r="S859" t="s">
        <v>74</v>
      </c>
      <c r="T859" t="s">
        <v>74</v>
      </c>
      <c r="U859" t="s">
        <v>74</v>
      </c>
      <c r="V859" t="s">
        <v>74</v>
      </c>
      <c r="W859" t="s">
        <v>4936</v>
      </c>
      <c r="X859" t="s">
        <v>4567</v>
      </c>
      <c r="Y859" t="s">
        <v>6817</v>
      </c>
      <c r="Z859" t="s">
        <v>74</v>
      </c>
      <c r="AA859" t="s">
        <v>74</v>
      </c>
      <c r="AB859" t="s">
        <v>74</v>
      </c>
      <c r="AC859" t="s">
        <v>74</v>
      </c>
      <c r="AD859" t="s">
        <v>74</v>
      </c>
      <c r="AE859" t="s">
        <v>74</v>
      </c>
      <c r="AF859" t="s">
        <v>74</v>
      </c>
      <c r="AG859">
        <v>29</v>
      </c>
      <c r="AH859">
        <v>1</v>
      </c>
      <c r="AI859">
        <v>1</v>
      </c>
      <c r="AJ859">
        <v>0</v>
      </c>
      <c r="AK859">
        <v>2</v>
      </c>
      <c r="AL859" t="s">
        <v>523</v>
      </c>
      <c r="AM859" t="s">
        <v>460</v>
      </c>
      <c r="AN859" t="s">
        <v>524</v>
      </c>
      <c r="AO859" t="s">
        <v>525</v>
      </c>
      <c r="AP859" t="s">
        <v>74</v>
      </c>
      <c r="AQ859" t="s">
        <v>74</v>
      </c>
      <c r="AR859" t="s">
        <v>526</v>
      </c>
      <c r="AS859" t="s">
        <v>527</v>
      </c>
      <c r="AT859" t="s">
        <v>2497</v>
      </c>
      <c r="AU859">
        <v>1988</v>
      </c>
      <c r="AV859">
        <v>9</v>
      </c>
      <c r="AW859">
        <v>2</v>
      </c>
      <c r="AX859" t="s">
        <v>74</v>
      </c>
      <c r="AY859" t="s">
        <v>74</v>
      </c>
      <c r="AZ859" t="s">
        <v>74</v>
      </c>
      <c r="BA859" t="s">
        <v>74</v>
      </c>
      <c r="BB859">
        <v>101</v>
      </c>
      <c r="BC859">
        <v>106</v>
      </c>
      <c r="BD859" t="s">
        <v>74</v>
      </c>
      <c r="BE859" t="s">
        <v>6818</v>
      </c>
      <c r="BF859" t="str">
        <f>HYPERLINK("http://dx.doi.org/10.1007/BF00442036","http://dx.doi.org/10.1007/BF00442036")</f>
        <v>http://dx.doi.org/10.1007/BF00442036</v>
      </c>
      <c r="BG859" t="s">
        <v>74</v>
      </c>
      <c r="BH859" t="s">
        <v>74</v>
      </c>
      <c r="BI859">
        <v>6</v>
      </c>
      <c r="BJ859" t="s">
        <v>528</v>
      </c>
      <c r="BK859" t="s">
        <v>92</v>
      </c>
      <c r="BL859" t="s">
        <v>529</v>
      </c>
      <c r="BM859" t="s">
        <v>6813</v>
      </c>
      <c r="BN859" t="s">
        <v>74</v>
      </c>
      <c r="BO859" t="s">
        <v>74</v>
      </c>
      <c r="BP859" t="s">
        <v>74</v>
      </c>
      <c r="BQ859" t="s">
        <v>74</v>
      </c>
      <c r="BR859" t="s">
        <v>95</v>
      </c>
      <c r="BS859" t="s">
        <v>6819</v>
      </c>
      <c r="BT859" t="str">
        <f>HYPERLINK("https%3A%2F%2Fwww.webofscience.com%2Fwos%2Fwoscc%2Ffull-record%2FWOS:A1988R338800005","View Full Record in Web of Science")</f>
        <v>View Full Record in Web of Science</v>
      </c>
    </row>
    <row r="860" spans="1:72" x14ac:dyDescent="0.15">
      <c r="A860" t="s">
        <v>72</v>
      </c>
      <c r="B860" t="s">
        <v>6820</v>
      </c>
      <c r="C860" t="s">
        <v>74</v>
      </c>
      <c r="D860" t="s">
        <v>74</v>
      </c>
      <c r="E860" t="s">
        <v>74</v>
      </c>
      <c r="F860" t="s">
        <v>6820</v>
      </c>
      <c r="G860" t="s">
        <v>74</v>
      </c>
      <c r="H860" t="s">
        <v>74</v>
      </c>
      <c r="I860" t="s">
        <v>6821</v>
      </c>
      <c r="J860" t="s">
        <v>521</v>
      </c>
      <c r="K860" t="s">
        <v>74</v>
      </c>
      <c r="L860" t="s">
        <v>74</v>
      </c>
      <c r="M860" t="s">
        <v>77</v>
      </c>
      <c r="N860" t="s">
        <v>78</v>
      </c>
      <c r="O860" t="s">
        <v>74</v>
      </c>
      <c r="P860" t="s">
        <v>74</v>
      </c>
      <c r="Q860" t="s">
        <v>74</v>
      </c>
      <c r="R860" t="s">
        <v>74</v>
      </c>
      <c r="S860" t="s">
        <v>74</v>
      </c>
      <c r="T860" t="s">
        <v>74</v>
      </c>
      <c r="U860" t="s">
        <v>74</v>
      </c>
      <c r="V860" t="s">
        <v>74</v>
      </c>
      <c r="W860" t="s">
        <v>6822</v>
      </c>
      <c r="X860" t="s">
        <v>6823</v>
      </c>
      <c r="Y860" t="s">
        <v>6824</v>
      </c>
      <c r="Z860" t="s">
        <v>74</v>
      </c>
      <c r="AA860" t="s">
        <v>6825</v>
      </c>
      <c r="AB860" t="s">
        <v>6826</v>
      </c>
      <c r="AC860" t="s">
        <v>74</v>
      </c>
      <c r="AD860" t="s">
        <v>74</v>
      </c>
      <c r="AE860" t="s">
        <v>74</v>
      </c>
      <c r="AF860" t="s">
        <v>74</v>
      </c>
      <c r="AG860">
        <v>19</v>
      </c>
      <c r="AH860">
        <v>16</v>
      </c>
      <c r="AI860">
        <v>18</v>
      </c>
      <c r="AJ860">
        <v>0</v>
      </c>
      <c r="AK860">
        <v>1</v>
      </c>
      <c r="AL860" t="s">
        <v>523</v>
      </c>
      <c r="AM860" t="s">
        <v>460</v>
      </c>
      <c r="AN860" t="s">
        <v>524</v>
      </c>
      <c r="AO860" t="s">
        <v>525</v>
      </c>
      <c r="AP860" t="s">
        <v>74</v>
      </c>
      <c r="AQ860" t="s">
        <v>74</v>
      </c>
      <c r="AR860" t="s">
        <v>526</v>
      </c>
      <c r="AS860" t="s">
        <v>527</v>
      </c>
      <c r="AT860" t="s">
        <v>2497</v>
      </c>
      <c r="AU860">
        <v>1988</v>
      </c>
      <c r="AV860">
        <v>9</v>
      </c>
      <c r="AW860">
        <v>2</v>
      </c>
      <c r="AX860" t="s">
        <v>74</v>
      </c>
      <c r="AY860" t="s">
        <v>74</v>
      </c>
      <c r="AZ860" t="s">
        <v>74</v>
      </c>
      <c r="BA860" t="s">
        <v>74</v>
      </c>
      <c r="BB860">
        <v>125</v>
      </c>
      <c r="BC860">
        <v>128</v>
      </c>
      <c r="BD860" t="s">
        <v>74</v>
      </c>
      <c r="BE860" t="s">
        <v>6827</v>
      </c>
      <c r="BF860" t="str">
        <f>HYPERLINK("http://dx.doi.org/10.1007/BF00442040","http://dx.doi.org/10.1007/BF00442040")</f>
        <v>http://dx.doi.org/10.1007/BF00442040</v>
      </c>
      <c r="BG860" t="s">
        <v>74</v>
      </c>
      <c r="BH860" t="s">
        <v>74</v>
      </c>
      <c r="BI860">
        <v>4</v>
      </c>
      <c r="BJ860" t="s">
        <v>528</v>
      </c>
      <c r="BK860" t="s">
        <v>92</v>
      </c>
      <c r="BL860" t="s">
        <v>529</v>
      </c>
      <c r="BM860" t="s">
        <v>6813</v>
      </c>
      <c r="BN860" t="s">
        <v>74</v>
      </c>
      <c r="BO860" t="s">
        <v>74</v>
      </c>
      <c r="BP860" t="s">
        <v>74</v>
      </c>
      <c r="BQ860" t="s">
        <v>74</v>
      </c>
      <c r="BR860" t="s">
        <v>95</v>
      </c>
      <c r="BS860" t="s">
        <v>6828</v>
      </c>
      <c r="BT860" t="str">
        <f>HYPERLINK("https%3A%2F%2Fwww.webofscience.com%2Fwos%2Fwoscc%2Ffull-record%2FWOS:A1988R338800009","View Full Record in Web of Science")</f>
        <v>View Full Record in Web of Science</v>
      </c>
    </row>
    <row r="861" spans="1:72" x14ac:dyDescent="0.15">
      <c r="A861" t="s">
        <v>72</v>
      </c>
      <c r="B861" t="s">
        <v>6829</v>
      </c>
      <c r="C861" t="s">
        <v>74</v>
      </c>
      <c r="D861" t="s">
        <v>74</v>
      </c>
      <c r="E861" t="s">
        <v>74</v>
      </c>
      <c r="F861" t="s">
        <v>6829</v>
      </c>
      <c r="G861" t="s">
        <v>74</v>
      </c>
      <c r="H861" t="s">
        <v>74</v>
      </c>
      <c r="I861" t="s">
        <v>6830</v>
      </c>
      <c r="J861" t="s">
        <v>521</v>
      </c>
      <c r="K861" t="s">
        <v>74</v>
      </c>
      <c r="L861" t="s">
        <v>74</v>
      </c>
      <c r="M861" t="s">
        <v>77</v>
      </c>
      <c r="N861" t="s">
        <v>78</v>
      </c>
      <c r="O861" t="s">
        <v>74</v>
      </c>
      <c r="P861" t="s">
        <v>74</v>
      </c>
      <c r="Q861" t="s">
        <v>74</v>
      </c>
      <c r="R861" t="s">
        <v>74</v>
      </c>
      <c r="S861" t="s">
        <v>74</v>
      </c>
      <c r="T861" t="s">
        <v>74</v>
      </c>
      <c r="U861" t="s">
        <v>74</v>
      </c>
      <c r="V861" t="s">
        <v>74</v>
      </c>
      <c r="W861" t="s">
        <v>74</v>
      </c>
      <c r="X861" t="s">
        <v>74</v>
      </c>
      <c r="Y861" t="s">
        <v>6831</v>
      </c>
      <c r="Z861" t="s">
        <v>74</v>
      </c>
      <c r="AA861" t="s">
        <v>1181</v>
      </c>
      <c r="AB861" t="s">
        <v>74</v>
      </c>
      <c r="AC861" t="s">
        <v>74</v>
      </c>
      <c r="AD861" t="s">
        <v>74</v>
      </c>
      <c r="AE861" t="s">
        <v>74</v>
      </c>
      <c r="AF861" t="s">
        <v>74</v>
      </c>
      <c r="AG861">
        <v>62</v>
      </c>
      <c r="AH861">
        <v>191</v>
      </c>
      <c r="AI861">
        <v>218</v>
      </c>
      <c r="AJ861">
        <v>0</v>
      </c>
      <c r="AK861">
        <v>23</v>
      </c>
      <c r="AL861" t="s">
        <v>523</v>
      </c>
      <c r="AM861" t="s">
        <v>460</v>
      </c>
      <c r="AN861" t="s">
        <v>524</v>
      </c>
      <c r="AO861" t="s">
        <v>525</v>
      </c>
      <c r="AP861" t="s">
        <v>74</v>
      </c>
      <c r="AQ861" t="s">
        <v>74</v>
      </c>
      <c r="AR861" t="s">
        <v>526</v>
      </c>
      <c r="AS861" t="s">
        <v>527</v>
      </c>
      <c r="AT861" t="s">
        <v>2497</v>
      </c>
      <c r="AU861">
        <v>1988</v>
      </c>
      <c r="AV861">
        <v>9</v>
      </c>
      <c r="AW861">
        <v>2</v>
      </c>
      <c r="AX861" t="s">
        <v>74</v>
      </c>
      <c r="AY861" t="s">
        <v>74</v>
      </c>
      <c r="AZ861" t="s">
        <v>74</v>
      </c>
      <c r="BA861" t="s">
        <v>74</v>
      </c>
      <c r="BB861">
        <v>129</v>
      </c>
      <c r="BC861">
        <v>135</v>
      </c>
      <c r="BD861" t="s">
        <v>74</v>
      </c>
      <c r="BE861" t="s">
        <v>6832</v>
      </c>
      <c r="BF861" t="str">
        <f>HYPERLINK("http://dx.doi.org/10.1007/BF00442041","http://dx.doi.org/10.1007/BF00442041")</f>
        <v>http://dx.doi.org/10.1007/BF00442041</v>
      </c>
      <c r="BG861" t="s">
        <v>74</v>
      </c>
      <c r="BH861" t="s">
        <v>74</v>
      </c>
      <c r="BI861">
        <v>7</v>
      </c>
      <c r="BJ861" t="s">
        <v>528</v>
      </c>
      <c r="BK861" t="s">
        <v>92</v>
      </c>
      <c r="BL861" t="s">
        <v>529</v>
      </c>
      <c r="BM861" t="s">
        <v>6813</v>
      </c>
      <c r="BN861" t="s">
        <v>74</v>
      </c>
      <c r="BO861" t="s">
        <v>74</v>
      </c>
      <c r="BP861" t="s">
        <v>74</v>
      </c>
      <c r="BQ861" t="s">
        <v>74</v>
      </c>
      <c r="BR861" t="s">
        <v>95</v>
      </c>
      <c r="BS861" t="s">
        <v>6833</v>
      </c>
      <c r="BT861" t="str">
        <f>HYPERLINK("https%3A%2F%2Fwww.webofscience.com%2Fwos%2Fwoscc%2Ffull-record%2FWOS:A1988R338800010","View Full Record in Web of Science")</f>
        <v>View Full Record in Web of Science</v>
      </c>
    </row>
    <row r="862" spans="1:72" x14ac:dyDescent="0.15">
      <c r="A862" t="s">
        <v>72</v>
      </c>
      <c r="B862" t="s">
        <v>6834</v>
      </c>
      <c r="C862" t="s">
        <v>74</v>
      </c>
      <c r="D862" t="s">
        <v>74</v>
      </c>
      <c r="E862" t="s">
        <v>74</v>
      </c>
      <c r="F862" t="s">
        <v>6834</v>
      </c>
      <c r="G862" t="s">
        <v>74</v>
      </c>
      <c r="H862" t="s">
        <v>74</v>
      </c>
      <c r="I862" t="s">
        <v>6835</v>
      </c>
      <c r="J862" t="s">
        <v>6836</v>
      </c>
      <c r="K862" t="s">
        <v>74</v>
      </c>
      <c r="L862" t="s">
        <v>74</v>
      </c>
      <c r="M862" t="s">
        <v>77</v>
      </c>
      <c r="N862" t="s">
        <v>78</v>
      </c>
      <c r="O862" t="s">
        <v>74</v>
      </c>
      <c r="P862" t="s">
        <v>74</v>
      </c>
      <c r="Q862" t="s">
        <v>74</v>
      </c>
      <c r="R862" t="s">
        <v>74</v>
      </c>
      <c r="S862" t="s">
        <v>74</v>
      </c>
      <c r="T862" t="s">
        <v>74</v>
      </c>
      <c r="U862" t="s">
        <v>74</v>
      </c>
      <c r="V862" t="s">
        <v>74</v>
      </c>
      <c r="W862" t="s">
        <v>6837</v>
      </c>
      <c r="X862" t="s">
        <v>6838</v>
      </c>
      <c r="Y862" t="s">
        <v>6839</v>
      </c>
      <c r="Z862" t="s">
        <v>74</v>
      </c>
      <c r="AA862" t="s">
        <v>74</v>
      </c>
      <c r="AB862" t="s">
        <v>74</v>
      </c>
      <c r="AC862" t="s">
        <v>74</v>
      </c>
      <c r="AD862" t="s">
        <v>74</v>
      </c>
      <c r="AE862" t="s">
        <v>74</v>
      </c>
      <c r="AF862" t="s">
        <v>74</v>
      </c>
      <c r="AG862">
        <v>19</v>
      </c>
      <c r="AH862">
        <v>0</v>
      </c>
      <c r="AI862">
        <v>0</v>
      </c>
      <c r="AJ862">
        <v>0</v>
      </c>
      <c r="AK862">
        <v>2</v>
      </c>
      <c r="AL862" t="s">
        <v>6840</v>
      </c>
      <c r="AM862" t="s">
        <v>6841</v>
      </c>
      <c r="AN862" t="s">
        <v>6842</v>
      </c>
      <c r="AO862" t="s">
        <v>6843</v>
      </c>
      <c r="AP862" t="s">
        <v>74</v>
      </c>
      <c r="AQ862" t="s">
        <v>74</v>
      </c>
      <c r="AR862" t="s">
        <v>6844</v>
      </c>
      <c r="AS862" t="s">
        <v>6845</v>
      </c>
      <c r="AT862" t="s">
        <v>2497</v>
      </c>
      <c r="AU862">
        <v>1988</v>
      </c>
      <c r="AV862">
        <v>97</v>
      </c>
      <c r="AW862">
        <v>2</v>
      </c>
      <c r="AX862" t="s">
        <v>74</v>
      </c>
      <c r="AY862" t="s">
        <v>74</v>
      </c>
      <c r="AZ862" t="s">
        <v>74</v>
      </c>
      <c r="BA862" t="s">
        <v>74</v>
      </c>
      <c r="BB862">
        <v>183</v>
      </c>
      <c r="BC862">
        <v>191</v>
      </c>
      <c r="BD862" t="s">
        <v>74</v>
      </c>
      <c r="BE862" t="s">
        <v>74</v>
      </c>
      <c r="BF862" t="s">
        <v>74</v>
      </c>
      <c r="BG862" t="s">
        <v>74</v>
      </c>
      <c r="BH862" t="s">
        <v>74</v>
      </c>
      <c r="BI862">
        <v>9</v>
      </c>
      <c r="BJ862" t="s">
        <v>91</v>
      </c>
      <c r="BK862" t="s">
        <v>92</v>
      </c>
      <c r="BL862" t="s">
        <v>93</v>
      </c>
      <c r="BM862" t="s">
        <v>6846</v>
      </c>
      <c r="BN862" t="s">
        <v>74</v>
      </c>
      <c r="BO862" t="s">
        <v>74</v>
      </c>
      <c r="BP862" t="s">
        <v>74</v>
      </c>
      <c r="BQ862" t="s">
        <v>74</v>
      </c>
      <c r="BR862" t="s">
        <v>95</v>
      </c>
      <c r="BS862" t="s">
        <v>6847</v>
      </c>
      <c r="BT862" t="str">
        <f>HYPERLINK("https%3A%2F%2Fwww.webofscience.com%2Fwos%2Fwoscc%2Ffull-record%2FWOS:A1988U616900007","View Full Record in Web of Science")</f>
        <v>View Full Record in Web of Science</v>
      </c>
    </row>
    <row r="863" spans="1:72" x14ac:dyDescent="0.15">
      <c r="A863" t="s">
        <v>72</v>
      </c>
      <c r="B863" t="s">
        <v>1077</v>
      </c>
      <c r="C863" t="s">
        <v>74</v>
      </c>
      <c r="D863" t="s">
        <v>74</v>
      </c>
      <c r="E863" t="s">
        <v>74</v>
      </c>
      <c r="F863" t="s">
        <v>1077</v>
      </c>
      <c r="G863" t="s">
        <v>74</v>
      </c>
      <c r="H863" t="s">
        <v>74</v>
      </c>
      <c r="I863" t="s">
        <v>6848</v>
      </c>
      <c r="J863" t="s">
        <v>308</v>
      </c>
      <c r="K863" t="s">
        <v>74</v>
      </c>
      <c r="L863" t="s">
        <v>74</v>
      </c>
      <c r="M863" t="s">
        <v>77</v>
      </c>
      <c r="N863" t="s">
        <v>78</v>
      </c>
      <c r="O863" t="s">
        <v>74</v>
      </c>
      <c r="P863" t="s">
        <v>74</v>
      </c>
      <c r="Q863" t="s">
        <v>74</v>
      </c>
      <c r="R863" t="s">
        <v>74</v>
      </c>
      <c r="S863" t="s">
        <v>74</v>
      </c>
      <c r="T863" t="s">
        <v>74</v>
      </c>
      <c r="U863" t="s">
        <v>74</v>
      </c>
      <c r="V863" t="s">
        <v>74</v>
      </c>
      <c r="W863" t="s">
        <v>74</v>
      </c>
      <c r="X863" t="s">
        <v>74</v>
      </c>
      <c r="Y863" t="s">
        <v>6849</v>
      </c>
      <c r="Z863" t="s">
        <v>74</v>
      </c>
      <c r="AA863" t="s">
        <v>74</v>
      </c>
      <c r="AB863" t="s">
        <v>74</v>
      </c>
      <c r="AC863" t="s">
        <v>74</v>
      </c>
      <c r="AD863" t="s">
        <v>74</v>
      </c>
      <c r="AE863" t="s">
        <v>74</v>
      </c>
      <c r="AF863" t="s">
        <v>74</v>
      </c>
      <c r="AG863">
        <v>8</v>
      </c>
      <c r="AH863">
        <v>3</v>
      </c>
      <c r="AI863">
        <v>3</v>
      </c>
      <c r="AJ863">
        <v>0</v>
      </c>
      <c r="AK863">
        <v>1</v>
      </c>
      <c r="AL863" t="s">
        <v>227</v>
      </c>
      <c r="AM863" t="s">
        <v>209</v>
      </c>
      <c r="AN863" t="s">
        <v>228</v>
      </c>
      <c r="AO863" t="s">
        <v>312</v>
      </c>
      <c r="AP863" t="s">
        <v>74</v>
      </c>
      <c r="AQ863" t="s">
        <v>74</v>
      </c>
      <c r="AR863" t="s">
        <v>313</v>
      </c>
      <c r="AS863" t="s">
        <v>314</v>
      </c>
      <c r="AT863" t="s">
        <v>2497</v>
      </c>
      <c r="AU863">
        <v>1988</v>
      </c>
      <c r="AV863">
        <v>29</v>
      </c>
      <c r="AW863">
        <v>4</v>
      </c>
      <c r="AX863" t="s">
        <v>74</v>
      </c>
      <c r="AY863" t="s">
        <v>74</v>
      </c>
      <c r="AZ863" t="s">
        <v>74</v>
      </c>
      <c r="BA863" t="s">
        <v>74</v>
      </c>
      <c r="BB863">
        <v>495</v>
      </c>
      <c r="BC863">
        <v>502</v>
      </c>
      <c r="BD863" t="s">
        <v>74</v>
      </c>
      <c r="BE863" t="s">
        <v>74</v>
      </c>
      <c r="BF863" t="s">
        <v>74</v>
      </c>
      <c r="BG863" t="s">
        <v>74</v>
      </c>
      <c r="BH863" t="s">
        <v>74</v>
      </c>
      <c r="BI863">
        <v>8</v>
      </c>
      <c r="BJ863" t="s">
        <v>315</v>
      </c>
      <c r="BK863" t="s">
        <v>92</v>
      </c>
      <c r="BL863" t="s">
        <v>315</v>
      </c>
      <c r="BM863" t="s">
        <v>6850</v>
      </c>
      <c r="BN863" t="s">
        <v>74</v>
      </c>
      <c r="BO863" t="s">
        <v>74</v>
      </c>
      <c r="BP863" t="s">
        <v>74</v>
      </c>
      <c r="BQ863" t="s">
        <v>74</v>
      </c>
      <c r="BR863" t="s">
        <v>95</v>
      </c>
      <c r="BS863" t="s">
        <v>6851</v>
      </c>
      <c r="BT863" t="str">
        <f>HYPERLINK("https%3A%2F%2Fwww.webofscience.com%2Fwos%2Fwoscc%2Ffull-record%2FWOS:A1988R824900007","View Full Record in Web of Science")</f>
        <v>View Full Record in Web of Science</v>
      </c>
    </row>
    <row r="864" spans="1:72" x14ac:dyDescent="0.15">
      <c r="A864" t="s">
        <v>72</v>
      </c>
      <c r="B864" t="s">
        <v>6852</v>
      </c>
      <c r="C864" t="s">
        <v>74</v>
      </c>
      <c r="D864" t="s">
        <v>74</v>
      </c>
      <c r="E864" t="s">
        <v>74</v>
      </c>
      <c r="F864" t="s">
        <v>6852</v>
      </c>
      <c r="G864" t="s">
        <v>74</v>
      </c>
      <c r="H864" t="s">
        <v>74</v>
      </c>
      <c r="I864" t="s">
        <v>6853</v>
      </c>
      <c r="J864" t="s">
        <v>6854</v>
      </c>
      <c r="K864" t="s">
        <v>74</v>
      </c>
      <c r="L864" t="s">
        <v>74</v>
      </c>
      <c r="M864" t="s">
        <v>77</v>
      </c>
      <c r="N864" t="s">
        <v>78</v>
      </c>
      <c r="O864" t="s">
        <v>74</v>
      </c>
      <c r="P864" t="s">
        <v>74</v>
      </c>
      <c r="Q864" t="s">
        <v>74</v>
      </c>
      <c r="R864" t="s">
        <v>74</v>
      </c>
      <c r="S864" t="s">
        <v>74</v>
      </c>
      <c r="T864" t="s">
        <v>74</v>
      </c>
      <c r="U864" t="s">
        <v>74</v>
      </c>
      <c r="V864" t="s">
        <v>74</v>
      </c>
      <c r="W864" t="s">
        <v>6855</v>
      </c>
      <c r="X864" t="s">
        <v>6856</v>
      </c>
      <c r="Y864" t="s">
        <v>6857</v>
      </c>
      <c r="Z864" t="s">
        <v>74</v>
      </c>
      <c r="AA864" t="s">
        <v>6858</v>
      </c>
      <c r="AB864" t="s">
        <v>6859</v>
      </c>
      <c r="AC864" t="s">
        <v>74</v>
      </c>
      <c r="AD864" t="s">
        <v>74</v>
      </c>
      <c r="AE864" t="s">
        <v>74</v>
      </c>
      <c r="AF864" t="s">
        <v>74</v>
      </c>
      <c r="AG864">
        <v>38</v>
      </c>
      <c r="AH864">
        <v>61</v>
      </c>
      <c r="AI864">
        <v>65</v>
      </c>
      <c r="AJ864">
        <v>0</v>
      </c>
      <c r="AK864">
        <v>14</v>
      </c>
      <c r="AL864" t="s">
        <v>267</v>
      </c>
      <c r="AM864" t="s">
        <v>268</v>
      </c>
      <c r="AN864" t="s">
        <v>269</v>
      </c>
      <c r="AO864" t="s">
        <v>6860</v>
      </c>
      <c r="AP864" t="s">
        <v>74</v>
      </c>
      <c r="AQ864" t="s">
        <v>74</v>
      </c>
      <c r="AR864" t="s">
        <v>6854</v>
      </c>
      <c r="AS864" t="s">
        <v>6861</v>
      </c>
      <c r="AT864" t="s">
        <v>6781</v>
      </c>
      <c r="AU864">
        <v>1988</v>
      </c>
      <c r="AV864">
        <v>155</v>
      </c>
      <c r="AW864" t="s">
        <v>1859</v>
      </c>
      <c r="AX864" t="s">
        <v>74</v>
      </c>
      <c r="AY864" t="s">
        <v>74</v>
      </c>
      <c r="AZ864" t="s">
        <v>74</v>
      </c>
      <c r="BA864" t="s">
        <v>74</v>
      </c>
      <c r="BB864">
        <v>381</v>
      </c>
      <c r="BC864">
        <v>390</v>
      </c>
      <c r="BD864" t="s">
        <v>74</v>
      </c>
      <c r="BE864" t="s">
        <v>6862</v>
      </c>
      <c r="BF864" t="str">
        <f>HYPERLINK("http://dx.doi.org/10.1016/0040-1951(88)90276-4","http://dx.doi.org/10.1016/0040-1951(88)90276-4")</f>
        <v>http://dx.doi.org/10.1016/0040-1951(88)90276-4</v>
      </c>
      <c r="BG864" t="s">
        <v>74</v>
      </c>
      <c r="BH864" t="s">
        <v>74</v>
      </c>
      <c r="BI864">
        <v>10</v>
      </c>
      <c r="BJ864" t="s">
        <v>288</v>
      </c>
      <c r="BK864" t="s">
        <v>92</v>
      </c>
      <c r="BL864" t="s">
        <v>288</v>
      </c>
      <c r="BM864" t="s">
        <v>6863</v>
      </c>
      <c r="BN864" t="s">
        <v>74</v>
      </c>
      <c r="BO864" t="s">
        <v>74</v>
      </c>
      <c r="BP864" t="s">
        <v>74</v>
      </c>
      <c r="BQ864" t="s">
        <v>74</v>
      </c>
      <c r="BR864" t="s">
        <v>95</v>
      </c>
      <c r="BS864" t="s">
        <v>6864</v>
      </c>
      <c r="BT864" t="str">
        <f>HYPERLINK("https%3A%2F%2Fwww.webofscience.com%2Fwos%2Fwoscc%2Ffull-record%2FWOS:A1988R523100020","View Full Record in Web of Science")</f>
        <v>View Full Record in Web of Science</v>
      </c>
    </row>
    <row r="865" spans="1:72" x14ac:dyDescent="0.15">
      <c r="A865" t="s">
        <v>72</v>
      </c>
      <c r="B865" t="s">
        <v>6865</v>
      </c>
      <c r="C865" t="s">
        <v>74</v>
      </c>
      <c r="D865" t="s">
        <v>74</v>
      </c>
      <c r="E865" t="s">
        <v>74</v>
      </c>
      <c r="F865" t="s">
        <v>6865</v>
      </c>
      <c r="G865" t="s">
        <v>74</v>
      </c>
      <c r="H865" t="s">
        <v>74</v>
      </c>
      <c r="I865" t="s">
        <v>6866</v>
      </c>
      <c r="J865" t="s">
        <v>2906</v>
      </c>
      <c r="K865" t="s">
        <v>74</v>
      </c>
      <c r="L865" t="s">
        <v>74</v>
      </c>
      <c r="M865" t="s">
        <v>77</v>
      </c>
      <c r="N865" t="s">
        <v>110</v>
      </c>
      <c r="O865" t="s">
        <v>74</v>
      </c>
      <c r="P865" t="s">
        <v>74</v>
      </c>
      <c r="Q865" t="s">
        <v>74</v>
      </c>
      <c r="R865" t="s">
        <v>74</v>
      </c>
      <c r="S865" t="s">
        <v>74</v>
      </c>
      <c r="T865" t="s">
        <v>74</v>
      </c>
      <c r="U865" t="s">
        <v>74</v>
      </c>
      <c r="V865" t="s">
        <v>74</v>
      </c>
      <c r="W865" t="s">
        <v>74</v>
      </c>
      <c r="X865" t="s">
        <v>74</v>
      </c>
      <c r="Y865" t="s">
        <v>6867</v>
      </c>
      <c r="Z865" t="s">
        <v>74</v>
      </c>
      <c r="AA865" t="s">
        <v>74</v>
      </c>
      <c r="AB865" t="s">
        <v>74</v>
      </c>
      <c r="AC865" t="s">
        <v>74</v>
      </c>
      <c r="AD865" t="s">
        <v>74</v>
      </c>
      <c r="AE865" t="s">
        <v>74</v>
      </c>
      <c r="AF865" t="s">
        <v>74</v>
      </c>
      <c r="AG865">
        <v>0</v>
      </c>
      <c r="AH865">
        <v>0</v>
      </c>
      <c r="AI865">
        <v>0</v>
      </c>
      <c r="AJ865">
        <v>0</v>
      </c>
      <c r="AK865">
        <v>0</v>
      </c>
      <c r="AL865" t="s">
        <v>4382</v>
      </c>
      <c r="AM865" t="s">
        <v>4383</v>
      </c>
      <c r="AN865" t="s">
        <v>4384</v>
      </c>
      <c r="AO865" t="s">
        <v>2911</v>
      </c>
      <c r="AP865" t="s">
        <v>74</v>
      </c>
      <c r="AQ865" t="s">
        <v>74</v>
      </c>
      <c r="AR865" t="s">
        <v>2906</v>
      </c>
      <c r="AS865" t="s">
        <v>2913</v>
      </c>
      <c r="AT865" t="s">
        <v>6868</v>
      </c>
      <c r="AU865">
        <v>1988</v>
      </c>
      <c r="AV865">
        <v>2</v>
      </c>
      <c r="AW865">
        <v>22</v>
      </c>
      <c r="AX865" t="s">
        <v>74</v>
      </c>
      <c r="AY865" t="s">
        <v>74</v>
      </c>
      <c r="AZ865" t="s">
        <v>74</v>
      </c>
      <c r="BA865" t="s">
        <v>74</v>
      </c>
      <c r="BB865">
        <v>24</v>
      </c>
      <c r="BC865">
        <v>25</v>
      </c>
      <c r="BD865" t="s">
        <v>74</v>
      </c>
      <c r="BE865" t="s">
        <v>74</v>
      </c>
      <c r="BF865" t="s">
        <v>74</v>
      </c>
      <c r="BG865" t="s">
        <v>74</v>
      </c>
      <c r="BH865" t="s">
        <v>74</v>
      </c>
      <c r="BI865">
        <v>2</v>
      </c>
      <c r="BJ865" t="s">
        <v>2916</v>
      </c>
      <c r="BK865" t="s">
        <v>92</v>
      </c>
      <c r="BL865" t="s">
        <v>2917</v>
      </c>
      <c r="BM865" t="s">
        <v>6869</v>
      </c>
      <c r="BN865" t="s">
        <v>74</v>
      </c>
      <c r="BO865" t="s">
        <v>74</v>
      </c>
      <c r="BP865" t="s">
        <v>74</v>
      </c>
      <c r="BQ865" t="s">
        <v>74</v>
      </c>
      <c r="BR865" t="s">
        <v>95</v>
      </c>
      <c r="BS865" t="s">
        <v>6870</v>
      </c>
      <c r="BT865" t="str">
        <f>HYPERLINK("https%3A%2F%2Fwww.webofscience.com%2Fwos%2Fwoscc%2Ffull-record%2FWOS:A1988R002600022","View Full Record in Web of Science")</f>
        <v>View Full Record in Web of Science</v>
      </c>
    </row>
    <row r="866" spans="1:72" x14ac:dyDescent="0.15">
      <c r="A866" t="s">
        <v>72</v>
      </c>
      <c r="B866" t="s">
        <v>6871</v>
      </c>
      <c r="C866" t="s">
        <v>74</v>
      </c>
      <c r="D866" t="s">
        <v>74</v>
      </c>
      <c r="E866" t="s">
        <v>74</v>
      </c>
      <c r="F866" t="s">
        <v>6871</v>
      </c>
      <c r="G866" t="s">
        <v>74</v>
      </c>
      <c r="H866" t="s">
        <v>74</v>
      </c>
      <c r="I866" t="s">
        <v>6872</v>
      </c>
      <c r="J866" t="s">
        <v>2453</v>
      </c>
      <c r="K866" t="s">
        <v>74</v>
      </c>
      <c r="L866" t="s">
        <v>74</v>
      </c>
      <c r="M866" t="s">
        <v>77</v>
      </c>
      <c r="N866" t="s">
        <v>110</v>
      </c>
      <c r="O866" t="s">
        <v>74</v>
      </c>
      <c r="P866" t="s">
        <v>74</v>
      </c>
      <c r="Q866" t="s">
        <v>74</v>
      </c>
      <c r="R866" t="s">
        <v>74</v>
      </c>
      <c r="S866" t="s">
        <v>74</v>
      </c>
      <c r="T866" t="s">
        <v>74</v>
      </c>
      <c r="U866" t="s">
        <v>74</v>
      </c>
      <c r="V866" t="s">
        <v>74</v>
      </c>
      <c r="W866" t="s">
        <v>74</v>
      </c>
      <c r="X866" t="s">
        <v>74</v>
      </c>
      <c r="Y866" t="s">
        <v>74</v>
      </c>
      <c r="Z866" t="s">
        <v>74</v>
      </c>
      <c r="AA866" t="s">
        <v>74</v>
      </c>
      <c r="AB866" t="s">
        <v>74</v>
      </c>
      <c r="AC866" t="s">
        <v>74</v>
      </c>
      <c r="AD866" t="s">
        <v>74</v>
      </c>
      <c r="AE866" t="s">
        <v>74</v>
      </c>
      <c r="AF866" t="s">
        <v>74</v>
      </c>
      <c r="AG866">
        <v>0</v>
      </c>
      <c r="AH866">
        <v>0</v>
      </c>
      <c r="AI866">
        <v>0</v>
      </c>
      <c r="AJ866">
        <v>0</v>
      </c>
      <c r="AK866">
        <v>0</v>
      </c>
      <c r="AL866" t="s">
        <v>2454</v>
      </c>
      <c r="AM866" t="s">
        <v>2455</v>
      </c>
      <c r="AN866" t="s">
        <v>2456</v>
      </c>
      <c r="AO866" t="s">
        <v>2457</v>
      </c>
      <c r="AP866" t="s">
        <v>74</v>
      </c>
      <c r="AQ866" t="s">
        <v>74</v>
      </c>
      <c r="AR866" t="s">
        <v>2458</v>
      </c>
      <c r="AS866" t="s">
        <v>2459</v>
      </c>
      <c r="AT866" t="s">
        <v>6873</v>
      </c>
      <c r="AU866">
        <v>1988</v>
      </c>
      <c r="AV866">
        <v>120</v>
      </c>
      <c r="AW866">
        <v>1639</v>
      </c>
      <c r="AX866" t="s">
        <v>74</v>
      </c>
      <c r="AY866" t="s">
        <v>74</v>
      </c>
      <c r="AZ866" t="s">
        <v>74</v>
      </c>
      <c r="BA866" t="s">
        <v>74</v>
      </c>
      <c r="BB866">
        <v>21</v>
      </c>
      <c r="BC866">
        <v>21</v>
      </c>
      <c r="BD866" t="s">
        <v>74</v>
      </c>
      <c r="BE866" t="s">
        <v>74</v>
      </c>
      <c r="BF866" t="s">
        <v>74</v>
      </c>
      <c r="BG866" t="s">
        <v>74</v>
      </c>
      <c r="BH866" t="s">
        <v>74</v>
      </c>
      <c r="BI866">
        <v>1</v>
      </c>
      <c r="BJ866" t="s">
        <v>366</v>
      </c>
      <c r="BK866" t="s">
        <v>92</v>
      </c>
      <c r="BL866" t="s">
        <v>367</v>
      </c>
      <c r="BM866" t="s">
        <v>6874</v>
      </c>
      <c r="BN866" t="s">
        <v>74</v>
      </c>
      <c r="BO866" t="s">
        <v>74</v>
      </c>
      <c r="BP866" t="s">
        <v>74</v>
      </c>
      <c r="BQ866" t="s">
        <v>74</v>
      </c>
      <c r="BR866" t="s">
        <v>95</v>
      </c>
      <c r="BS866" t="s">
        <v>6875</v>
      </c>
      <c r="BT866" t="str">
        <f>HYPERLINK("https%3A%2F%2Fwww.webofscience.com%2Fwos%2Fwoscc%2Ffull-record%2FWOS:A1988Q996900003","View Full Record in Web of Science")</f>
        <v>View Full Record in Web of Science</v>
      </c>
    </row>
    <row r="867" spans="1:72" x14ac:dyDescent="0.15">
      <c r="A867" t="s">
        <v>72</v>
      </c>
      <c r="B867" t="s">
        <v>6876</v>
      </c>
      <c r="C867" t="s">
        <v>74</v>
      </c>
      <c r="D867" t="s">
        <v>74</v>
      </c>
      <c r="E867" t="s">
        <v>74</v>
      </c>
      <c r="F867" t="s">
        <v>6876</v>
      </c>
      <c r="G867" t="s">
        <v>74</v>
      </c>
      <c r="H867" t="s">
        <v>74</v>
      </c>
      <c r="I867" t="s">
        <v>6877</v>
      </c>
      <c r="J867" t="s">
        <v>357</v>
      </c>
      <c r="K867" t="s">
        <v>74</v>
      </c>
      <c r="L867" t="s">
        <v>74</v>
      </c>
      <c r="M867" t="s">
        <v>77</v>
      </c>
      <c r="N867" t="s">
        <v>1643</v>
      </c>
      <c r="O867" t="s">
        <v>74</v>
      </c>
      <c r="P867" t="s">
        <v>74</v>
      </c>
      <c r="Q867" t="s">
        <v>74</v>
      </c>
      <c r="R867" t="s">
        <v>74</v>
      </c>
      <c r="S867" t="s">
        <v>74</v>
      </c>
      <c r="T867" t="s">
        <v>74</v>
      </c>
      <c r="U867" t="s">
        <v>74</v>
      </c>
      <c r="V867" t="s">
        <v>74</v>
      </c>
      <c r="W867" t="s">
        <v>74</v>
      </c>
      <c r="X867" t="s">
        <v>74</v>
      </c>
      <c r="Y867" t="s">
        <v>6878</v>
      </c>
      <c r="Z867" t="s">
        <v>74</v>
      </c>
      <c r="AA867" t="s">
        <v>74</v>
      </c>
      <c r="AB867" t="s">
        <v>74</v>
      </c>
      <c r="AC867" t="s">
        <v>74</v>
      </c>
      <c r="AD867" t="s">
        <v>74</v>
      </c>
      <c r="AE867" t="s">
        <v>74</v>
      </c>
      <c r="AF867" t="s">
        <v>74</v>
      </c>
      <c r="AG867">
        <v>2</v>
      </c>
      <c r="AH867">
        <v>6</v>
      </c>
      <c r="AI867">
        <v>6</v>
      </c>
      <c r="AJ867">
        <v>0</v>
      </c>
      <c r="AK867">
        <v>9</v>
      </c>
      <c r="AL867" t="s">
        <v>360</v>
      </c>
      <c r="AM867" t="s">
        <v>361</v>
      </c>
      <c r="AN867" t="s">
        <v>2891</v>
      </c>
      <c r="AO867" t="s">
        <v>363</v>
      </c>
      <c r="AP867" t="s">
        <v>74</v>
      </c>
      <c r="AQ867" t="s">
        <v>74</v>
      </c>
      <c r="AR867" t="s">
        <v>357</v>
      </c>
      <c r="AS867" t="s">
        <v>364</v>
      </c>
      <c r="AT867" t="s">
        <v>6879</v>
      </c>
      <c r="AU867">
        <v>1988</v>
      </c>
      <c r="AV867">
        <v>336</v>
      </c>
      <c r="AW867">
        <v>6196</v>
      </c>
      <c r="AX867" t="s">
        <v>74</v>
      </c>
      <c r="AY867" t="s">
        <v>74</v>
      </c>
      <c r="AZ867" t="s">
        <v>74</v>
      </c>
      <c r="BA867" t="s">
        <v>74</v>
      </c>
      <c r="BB867">
        <v>198</v>
      </c>
      <c r="BC867">
        <v>198</v>
      </c>
      <c r="BD867" t="s">
        <v>74</v>
      </c>
      <c r="BE867" t="s">
        <v>6880</v>
      </c>
      <c r="BF867" t="str">
        <f>HYPERLINK("http://dx.doi.org/10.1038/336198a0","http://dx.doi.org/10.1038/336198a0")</f>
        <v>http://dx.doi.org/10.1038/336198a0</v>
      </c>
      <c r="BG867" t="s">
        <v>74</v>
      </c>
      <c r="BH867" t="s">
        <v>74</v>
      </c>
      <c r="BI867">
        <v>1</v>
      </c>
      <c r="BJ867" t="s">
        <v>366</v>
      </c>
      <c r="BK867" t="s">
        <v>92</v>
      </c>
      <c r="BL867" t="s">
        <v>367</v>
      </c>
      <c r="BM867" t="s">
        <v>6881</v>
      </c>
      <c r="BN867" t="s">
        <v>74</v>
      </c>
      <c r="BO867" t="s">
        <v>261</v>
      </c>
      <c r="BP867" t="s">
        <v>74</v>
      </c>
      <c r="BQ867" t="s">
        <v>74</v>
      </c>
      <c r="BR867" t="s">
        <v>95</v>
      </c>
      <c r="BS867" t="s">
        <v>6882</v>
      </c>
      <c r="BT867" t="str">
        <f>HYPERLINK("https%3A%2F%2Fwww.webofscience.com%2Fwos%2Fwoscc%2Ffull-record%2FWOS:A1988Q954200019","View Full Record in Web of Science")</f>
        <v>View Full Record in Web of Science</v>
      </c>
    </row>
    <row r="868" spans="1:72" x14ac:dyDescent="0.15">
      <c r="A868" t="s">
        <v>72</v>
      </c>
      <c r="B868" t="s">
        <v>6883</v>
      </c>
      <c r="C868" t="s">
        <v>74</v>
      </c>
      <c r="D868" t="s">
        <v>74</v>
      </c>
      <c r="E868" t="s">
        <v>74</v>
      </c>
      <c r="F868" t="s">
        <v>6883</v>
      </c>
      <c r="G868" t="s">
        <v>74</v>
      </c>
      <c r="H868" t="s">
        <v>74</v>
      </c>
      <c r="I868" t="s">
        <v>6884</v>
      </c>
      <c r="J868" t="s">
        <v>342</v>
      </c>
      <c r="K868" t="s">
        <v>74</v>
      </c>
      <c r="L868" t="s">
        <v>74</v>
      </c>
      <c r="M868" t="s">
        <v>77</v>
      </c>
      <c r="N868" t="s">
        <v>78</v>
      </c>
      <c r="O868" t="s">
        <v>74</v>
      </c>
      <c r="P868" t="s">
        <v>74</v>
      </c>
      <c r="Q868" t="s">
        <v>74</v>
      </c>
      <c r="R868" t="s">
        <v>74</v>
      </c>
      <c r="S868" t="s">
        <v>74</v>
      </c>
      <c r="T868" t="s">
        <v>74</v>
      </c>
      <c r="U868" t="s">
        <v>74</v>
      </c>
      <c r="V868" t="s">
        <v>74</v>
      </c>
      <c r="W868" t="s">
        <v>6885</v>
      </c>
      <c r="X868" t="s">
        <v>3360</v>
      </c>
      <c r="Y868" t="s">
        <v>74</v>
      </c>
      <c r="Z868" t="s">
        <v>74</v>
      </c>
      <c r="AA868" t="s">
        <v>74</v>
      </c>
      <c r="AB868" t="s">
        <v>74</v>
      </c>
      <c r="AC868" t="s">
        <v>74</v>
      </c>
      <c r="AD868" t="s">
        <v>74</v>
      </c>
      <c r="AE868" t="s">
        <v>74</v>
      </c>
      <c r="AF868" t="s">
        <v>74</v>
      </c>
      <c r="AG868">
        <v>36</v>
      </c>
      <c r="AH868">
        <v>48</v>
      </c>
      <c r="AI868">
        <v>52</v>
      </c>
      <c r="AJ868">
        <v>1</v>
      </c>
      <c r="AK868">
        <v>3</v>
      </c>
      <c r="AL868" t="s">
        <v>82</v>
      </c>
      <c r="AM868" t="s">
        <v>83</v>
      </c>
      <c r="AN868" t="s">
        <v>84</v>
      </c>
      <c r="AO868" t="s">
        <v>74</v>
      </c>
      <c r="AP868" t="s">
        <v>74</v>
      </c>
      <c r="AQ868" t="s">
        <v>74</v>
      </c>
      <c r="AR868" t="s">
        <v>348</v>
      </c>
      <c r="AS868" t="s">
        <v>349</v>
      </c>
      <c r="AT868" t="s">
        <v>6886</v>
      </c>
      <c r="AU868">
        <v>1988</v>
      </c>
      <c r="AV868">
        <v>93</v>
      </c>
      <c r="AW868" t="s">
        <v>6887</v>
      </c>
      <c r="AX868" t="s">
        <v>74</v>
      </c>
      <c r="AY868" t="s">
        <v>74</v>
      </c>
      <c r="AZ868" t="s">
        <v>74</v>
      </c>
      <c r="BA868" t="s">
        <v>74</v>
      </c>
      <c r="BB868">
        <v>13993</v>
      </c>
      <c r="BC868">
        <v>14004</v>
      </c>
      <c r="BD868" t="s">
        <v>74</v>
      </c>
      <c r="BE868" t="s">
        <v>6888</v>
      </c>
      <c r="BF868" t="str">
        <f>HYPERLINK("http://dx.doi.org/10.1029/JC093iC11p13993","http://dx.doi.org/10.1029/JC093iC11p13993")</f>
        <v>http://dx.doi.org/10.1029/JC093iC11p13993</v>
      </c>
      <c r="BG868" t="s">
        <v>74</v>
      </c>
      <c r="BH868" t="s">
        <v>74</v>
      </c>
      <c r="BI868">
        <v>12</v>
      </c>
      <c r="BJ868" t="s">
        <v>196</v>
      </c>
      <c r="BK868" t="s">
        <v>92</v>
      </c>
      <c r="BL868" t="s">
        <v>196</v>
      </c>
      <c r="BM868" t="s">
        <v>6889</v>
      </c>
      <c r="BN868" t="s">
        <v>74</v>
      </c>
      <c r="BO868" t="s">
        <v>74</v>
      </c>
      <c r="BP868" t="s">
        <v>74</v>
      </c>
      <c r="BQ868" t="s">
        <v>74</v>
      </c>
      <c r="BR868" t="s">
        <v>95</v>
      </c>
      <c r="BS868" t="s">
        <v>6890</v>
      </c>
      <c r="BT868" t="str">
        <f>HYPERLINK("https%3A%2F%2Fwww.webofscience.com%2Fwos%2Fwoscc%2Ffull-record%2FWOS:A1988Q885100016","View Full Record in Web of Science")</f>
        <v>View Full Record in Web of Science</v>
      </c>
    </row>
    <row r="869" spans="1:72" x14ac:dyDescent="0.15">
      <c r="A869" t="s">
        <v>72</v>
      </c>
      <c r="B869" t="s">
        <v>6891</v>
      </c>
      <c r="C869" t="s">
        <v>74</v>
      </c>
      <c r="D869" t="s">
        <v>74</v>
      </c>
      <c r="E869" t="s">
        <v>74</v>
      </c>
      <c r="F869" t="s">
        <v>6891</v>
      </c>
      <c r="G869" t="s">
        <v>74</v>
      </c>
      <c r="H869" t="s">
        <v>74</v>
      </c>
      <c r="I869" t="s">
        <v>6892</v>
      </c>
      <c r="J869" t="s">
        <v>6893</v>
      </c>
      <c r="K869" t="s">
        <v>74</v>
      </c>
      <c r="L869" t="s">
        <v>74</v>
      </c>
      <c r="M869" t="s">
        <v>77</v>
      </c>
      <c r="N869" t="s">
        <v>1643</v>
      </c>
      <c r="O869" t="s">
        <v>74</v>
      </c>
      <c r="P869" t="s">
        <v>74</v>
      </c>
      <c r="Q869" t="s">
        <v>74</v>
      </c>
      <c r="R869" t="s">
        <v>74</v>
      </c>
      <c r="S869" t="s">
        <v>74</v>
      </c>
      <c r="T869" t="s">
        <v>74</v>
      </c>
      <c r="U869" t="s">
        <v>74</v>
      </c>
      <c r="V869" t="s">
        <v>74</v>
      </c>
      <c r="W869" t="s">
        <v>1706</v>
      </c>
      <c r="X869" t="s">
        <v>1541</v>
      </c>
      <c r="Y869" t="s">
        <v>6894</v>
      </c>
      <c r="Z869" t="s">
        <v>74</v>
      </c>
      <c r="AA869" t="s">
        <v>74</v>
      </c>
      <c r="AB869" t="s">
        <v>74</v>
      </c>
      <c r="AC869" t="s">
        <v>74</v>
      </c>
      <c r="AD869" t="s">
        <v>74</v>
      </c>
      <c r="AE869" t="s">
        <v>74</v>
      </c>
      <c r="AF869" t="s">
        <v>74</v>
      </c>
      <c r="AG869">
        <v>4</v>
      </c>
      <c r="AH869">
        <v>0</v>
      </c>
      <c r="AI869">
        <v>0</v>
      </c>
      <c r="AJ869">
        <v>1</v>
      </c>
      <c r="AK869">
        <v>1</v>
      </c>
      <c r="AL869" t="s">
        <v>6895</v>
      </c>
      <c r="AM869" t="s">
        <v>361</v>
      </c>
      <c r="AN869" t="s">
        <v>6896</v>
      </c>
      <c r="AO869" t="s">
        <v>6897</v>
      </c>
      <c r="AP869" t="s">
        <v>74</v>
      </c>
      <c r="AQ869" t="s">
        <v>74</v>
      </c>
      <c r="AR869" t="s">
        <v>6898</v>
      </c>
      <c r="AS869" t="s">
        <v>6899</v>
      </c>
      <c r="AT869" t="s">
        <v>6900</v>
      </c>
      <c r="AU869">
        <v>1988</v>
      </c>
      <c r="AV869">
        <v>297</v>
      </c>
      <c r="AW869">
        <v>6658</v>
      </c>
      <c r="AX869" t="s">
        <v>74</v>
      </c>
      <c r="AY869" t="s">
        <v>74</v>
      </c>
      <c r="AZ869" t="s">
        <v>74</v>
      </c>
      <c r="BA869" t="s">
        <v>74</v>
      </c>
      <c r="BB869">
        <v>1271</v>
      </c>
      <c r="BC869">
        <v>1272</v>
      </c>
      <c r="BD869" t="s">
        <v>74</v>
      </c>
      <c r="BE869" t="s">
        <v>6901</v>
      </c>
      <c r="BF869" t="str">
        <f>HYPERLINK("http://dx.doi.org/10.1136/bmj.297.6658.1271-c","http://dx.doi.org/10.1136/bmj.297.6658.1271-c")</f>
        <v>http://dx.doi.org/10.1136/bmj.297.6658.1271-c</v>
      </c>
      <c r="BG869" t="s">
        <v>74</v>
      </c>
      <c r="BH869" t="s">
        <v>74</v>
      </c>
      <c r="BI869">
        <v>2</v>
      </c>
      <c r="BJ869" t="s">
        <v>2318</v>
      </c>
      <c r="BK869" t="s">
        <v>92</v>
      </c>
      <c r="BL869" t="s">
        <v>2319</v>
      </c>
      <c r="BM869" t="s">
        <v>6902</v>
      </c>
      <c r="BN869">
        <v>3145084</v>
      </c>
      <c r="BO869" t="s">
        <v>154</v>
      </c>
      <c r="BP869" t="s">
        <v>74</v>
      </c>
      <c r="BQ869" t="s">
        <v>74</v>
      </c>
      <c r="BR869" t="s">
        <v>95</v>
      </c>
      <c r="BS869" t="s">
        <v>6903</v>
      </c>
      <c r="BT869" t="str">
        <f>HYPERLINK("https%3A%2F%2Fwww.webofscience.com%2Fwos%2Fwoscc%2Ffull-record%2FWOS:A1988Q920900055","View Full Record in Web of Science")</f>
        <v>View Full Record in Web of Science</v>
      </c>
    </row>
    <row r="870" spans="1:72" x14ac:dyDescent="0.15">
      <c r="A870" t="s">
        <v>72</v>
      </c>
      <c r="B870" t="s">
        <v>6904</v>
      </c>
      <c r="C870" t="s">
        <v>74</v>
      </c>
      <c r="D870" t="s">
        <v>74</v>
      </c>
      <c r="E870" t="s">
        <v>74</v>
      </c>
      <c r="F870" t="s">
        <v>6904</v>
      </c>
      <c r="G870" t="s">
        <v>74</v>
      </c>
      <c r="H870" t="s">
        <v>74</v>
      </c>
      <c r="I870" t="s">
        <v>6905</v>
      </c>
      <c r="J870" t="s">
        <v>6906</v>
      </c>
      <c r="K870" t="s">
        <v>74</v>
      </c>
      <c r="L870" t="s">
        <v>74</v>
      </c>
      <c r="M870" t="s">
        <v>740</v>
      </c>
      <c r="N870" t="s">
        <v>52</v>
      </c>
      <c r="O870" t="s">
        <v>74</v>
      </c>
      <c r="P870" t="s">
        <v>74</v>
      </c>
      <c r="Q870" t="s">
        <v>74</v>
      </c>
      <c r="R870" t="s">
        <v>74</v>
      </c>
      <c r="S870" t="s">
        <v>74</v>
      </c>
      <c r="T870" t="s">
        <v>74</v>
      </c>
      <c r="U870" t="s">
        <v>74</v>
      </c>
      <c r="V870" t="s">
        <v>74</v>
      </c>
      <c r="W870" t="s">
        <v>6907</v>
      </c>
      <c r="X870" t="s">
        <v>2368</v>
      </c>
      <c r="Y870" t="s">
        <v>74</v>
      </c>
      <c r="Z870" t="s">
        <v>74</v>
      </c>
      <c r="AA870" t="s">
        <v>74</v>
      </c>
      <c r="AB870" t="s">
        <v>74</v>
      </c>
      <c r="AC870" t="s">
        <v>74</v>
      </c>
      <c r="AD870" t="s">
        <v>74</v>
      </c>
      <c r="AE870" t="s">
        <v>74</v>
      </c>
      <c r="AF870" t="s">
        <v>74</v>
      </c>
      <c r="AG870">
        <v>0</v>
      </c>
      <c r="AH870">
        <v>0</v>
      </c>
      <c r="AI870">
        <v>0</v>
      </c>
      <c r="AJ870">
        <v>0</v>
      </c>
      <c r="AK870">
        <v>0</v>
      </c>
      <c r="AL870" t="s">
        <v>6908</v>
      </c>
      <c r="AM870" t="s">
        <v>6909</v>
      </c>
      <c r="AN870" t="s">
        <v>6910</v>
      </c>
      <c r="AO870" t="s">
        <v>6911</v>
      </c>
      <c r="AP870" t="s">
        <v>74</v>
      </c>
      <c r="AQ870" t="s">
        <v>74</v>
      </c>
      <c r="AR870" t="s">
        <v>6912</v>
      </c>
      <c r="AS870" t="s">
        <v>74</v>
      </c>
      <c r="AT870" t="s">
        <v>2951</v>
      </c>
      <c r="AU870">
        <v>1988</v>
      </c>
      <c r="AV870">
        <v>21</v>
      </c>
      <c r="AW870">
        <v>2</v>
      </c>
      <c r="AX870" t="s">
        <v>74</v>
      </c>
      <c r="AY870" t="s">
        <v>74</v>
      </c>
      <c r="AZ870" t="s">
        <v>74</v>
      </c>
      <c r="BA870" t="s">
        <v>74</v>
      </c>
      <c r="BB870" t="s">
        <v>6913</v>
      </c>
      <c r="BC870" t="s">
        <v>6913</v>
      </c>
      <c r="BD870" t="s">
        <v>74</v>
      </c>
      <c r="BE870" t="s">
        <v>74</v>
      </c>
      <c r="BF870" t="s">
        <v>74</v>
      </c>
      <c r="BG870" t="s">
        <v>74</v>
      </c>
      <c r="BH870" t="s">
        <v>74</v>
      </c>
      <c r="BI870">
        <v>1</v>
      </c>
      <c r="BJ870" t="s">
        <v>6914</v>
      </c>
      <c r="BK870" t="s">
        <v>92</v>
      </c>
      <c r="BL870" t="s">
        <v>6915</v>
      </c>
      <c r="BM870" t="s">
        <v>6916</v>
      </c>
      <c r="BN870" t="s">
        <v>74</v>
      </c>
      <c r="BO870" t="s">
        <v>74</v>
      </c>
      <c r="BP870" t="s">
        <v>74</v>
      </c>
      <c r="BQ870" t="s">
        <v>74</v>
      </c>
      <c r="BR870" t="s">
        <v>95</v>
      </c>
      <c r="BS870" t="s">
        <v>6917</v>
      </c>
      <c r="BT870" t="str">
        <f>HYPERLINK("https%3A%2F%2Fwww.webofscience.com%2Fwos%2Fwoscc%2Ffull-record%2FWOS:A1988R048700055","View Full Record in Web of Science")</f>
        <v>View Full Record in Web of Science</v>
      </c>
    </row>
    <row r="871" spans="1:72" x14ac:dyDescent="0.15">
      <c r="A871" t="s">
        <v>72</v>
      </c>
      <c r="B871" t="s">
        <v>6918</v>
      </c>
      <c r="C871" t="s">
        <v>74</v>
      </c>
      <c r="D871" t="s">
        <v>74</v>
      </c>
      <c r="E871" t="s">
        <v>74</v>
      </c>
      <c r="F871" t="s">
        <v>6918</v>
      </c>
      <c r="G871" t="s">
        <v>74</v>
      </c>
      <c r="H871" t="s">
        <v>74</v>
      </c>
      <c r="I871" t="s">
        <v>6919</v>
      </c>
      <c r="J871" t="s">
        <v>2957</v>
      </c>
      <c r="K871" t="s">
        <v>74</v>
      </c>
      <c r="L871" t="s">
        <v>74</v>
      </c>
      <c r="M871" t="s">
        <v>77</v>
      </c>
      <c r="N871" t="s">
        <v>78</v>
      </c>
      <c r="O871" t="s">
        <v>74</v>
      </c>
      <c r="P871" t="s">
        <v>74</v>
      </c>
      <c r="Q871" t="s">
        <v>74</v>
      </c>
      <c r="R871" t="s">
        <v>74</v>
      </c>
      <c r="S871" t="s">
        <v>74</v>
      </c>
      <c r="T871" t="s">
        <v>74</v>
      </c>
      <c r="U871" t="s">
        <v>74</v>
      </c>
      <c r="V871" t="s">
        <v>74</v>
      </c>
      <c r="W871" t="s">
        <v>74</v>
      </c>
      <c r="X871" t="s">
        <v>74</v>
      </c>
      <c r="Y871" t="s">
        <v>6920</v>
      </c>
      <c r="Z871" t="s">
        <v>74</v>
      </c>
      <c r="AA871" t="s">
        <v>74</v>
      </c>
      <c r="AB871" t="s">
        <v>74</v>
      </c>
      <c r="AC871" t="s">
        <v>74</v>
      </c>
      <c r="AD871" t="s">
        <v>74</v>
      </c>
      <c r="AE871" t="s">
        <v>74</v>
      </c>
      <c r="AF871" t="s">
        <v>74</v>
      </c>
      <c r="AG871">
        <v>3</v>
      </c>
      <c r="AH871">
        <v>23</v>
      </c>
      <c r="AI871">
        <v>27</v>
      </c>
      <c r="AJ871">
        <v>0</v>
      </c>
      <c r="AK871">
        <v>1</v>
      </c>
      <c r="AL871" t="s">
        <v>1913</v>
      </c>
      <c r="AM871" t="s">
        <v>1914</v>
      </c>
      <c r="AN871" t="s">
        <v>1915</v>
      </c>
      <c r="AO871" t="s">
        <v>2962</v>
      </c>
      <c r="AP871" t="s">
        <v>74</v>
      </c>
      <c r="AQ871" t="s">
        <v>74</v>
      </c>
      <c r="AR871" t="s">
        <v>2957</v>
      </c>
      <c r="AS871" t="s">
        <v>2963</v>
      </c>
      <c r="AT871" t="s">
        <v>2951</v>
      </c>
      <c r="AU871">
        <v>1988</v>
      </c>
      <c r="AV871">
        <v>35</v>
      </c>
      <c r="AW871" t="s">
        <v>74</v>
      </c>
      <c r="AX871">
        <v>3</v>
      </c>
      <c r="AY871" t="s">
        <v>74</v>
      </c>
      <c r="AZ871" t="s">
        <v>74</v>
      </c>
      <c r="BA871" t="s">
        <v>74</v>
      </c>
      <c r="BB871">
        <v>219</v>
      </c>
      <c r="BC871">
        <v>221</v>
      </c>
      <c r="BD871" t="s">
        <v>74</v>
      </c>
      <c r="BE871" t="s">
        <v>6921</v>
      </c>
      <c r="BF871" t="str">
        <f>HYPERLINK("http://dx.doi.org/10.1080/00063658809476992","http://dx.doi.org/10.1080/00063658809476992")</f>
        <v>http://dx.doi.org/10.1080/00063658809476992</v>
      </c>
      <c r="BG871" t="s">
        <v>74</v>
      </c>
      <c r="BH871" t="s">
        <v>74</v>
      </c>
      <c r="BI871">
        <v>3</v>
      </c>
      <c r="BJ871" t="s">
        <v>1435</v>
      </c>
      <c r="BK871" t="s">
        <v>92</v>
      </c>
      <c r="BL871" t="s">
        <v>423</v>
      </c>
      <c r="BM871" t="s">
        <v>6922</v>
      </c>
      <c r="BN871" t="s">
        <v>74</v>
      </c>
      <c r="BO871" t="s">
        <v>261</v>
      </c>
      <c r="BP871" t="s">
        <v>74</v>
      </c>
      <c r="BQ871" t="s">
        <v>74</v>
      </c>
      <c r="BR871" t="s">
        <v>95</v>
      </c>
      <c r="BS871" t="s">
        <v>6923</v>
      </c>
      <c r="BT871" t="str">
        <f>HYPERLINK("https%3A%2F%2Fwww.webofscience.com%2Fwos%2Fwoscc%2Ffull-record%2FWOS:A1988R016600008","View Full Record in Web of Science")</f>
        <v>View Full Record in Web of Science</v>
      </c>
    </row>
    <row r="872" spans="1:72" x14ac:dyDescent="0.15">
      <c r="A872" t="s">
        <v>72</v>
      </c>
      <c r="B872" t="s">
        <v>6924</v>
      </c>
      <c r="C872" t="s">
        <v>74</v>
      </c>
      <c r="D872" t="s">
        <v>74</v>
      </c>
      <c r="E872" t="s">
        <v>74</v>
      </c>
      <c r="F872" t="s">
        <v>6924</v>
      </c>
      <c r="G872" t="s">
        <v>74</v>
      </c>
      <c r="H872" t="s">
        <v>74</v>
      </c>
      <c r="I872" t="s">
        <v>6925</v>
      </c>
      <c r="J872" t="s">
        <v>6926</v>
      </c>
      <c r="K872" t="s">
        <v>74</v>
      </c>
      <c r="L872" t="s">
        <v>74</v>
      </c>
      <c r="M872" t="s">
        <v>77</v>
      </c>
      <c r="N872" t="s">
        <v>78</v>
      </c>
      <c r="O872" t="s">
        <v>74</v>
      </c>
      <c r="P872" t="s">
        <v>74</v>
      </c>
      <c r="Q872" t="s">
        <v>74</v>
      </c>
      <c r="R872" t="s">
        <v>74</v>
      </c>
      <c r="S872" t="s">
        <v>74</v>
      </c>
      <c r="T872" t="s">
        <v>74</v>
      </c>
      <c r="U872" t="s">
        <v>74</v>
      </c>
      <c r="V872" t="s">
        <v>74</v>
      </c>
      <c r="W872" t="s">
        <v>74</v>
      </c>
      <c r="X872" t="s">
        <v>74</v>
      </c>
      <c r="Y872" t="s">
        <v>6927</v>
      </c>
      <c r="Z872" t="s">
        <v>74</v>
      </c>
      <c r="AA872" t="s">
        <v>74</v>
      </c>
      <c r="AB872" t="s">
        <v>74</v>
      </c>
      <c r="AC872" t="s">
        <v>74</v>
      </c>
      <c r="AD872" t="s">
        <v>74</v>
      </c>
      <c r="AE872" t="s">
        <v>74</v>
      </c>
      <c r="AF872" t="s">
        <v>74</v>
      </c>
      <c r="AG872">
        <v>13</v>
      </c>
      <c r="AH872">
        <v>3</v>
      </c>
      <c r="AI872">
        <v>3</v>
      </c>
      <c r="AJ872">
        <v>0</v>
      </c>
      <c r="AK872">
        <v>2</v>
      </c>
      <c r="AL872" t="s">
        <v>6928</v>
      </c>
      <c r="AM872" t="s">
        <v>1474</v>
      </c>
      <c r="AN872" t="s">
        <v>6929</v>
      </c>
      <c r="AO872" t="s">
        <v>6930</v>
      </c>
      <c r="AP872" t="s">
        <v>74</v>
      </c>
      <c r="AQ872" t="s">
        <v>74</v>
      </c>
      <c r="AR872" t="s">
        <v>6931</v>
      </c>
      <c r="AS872" t="s">
        <v>74</v>
      </c>
      <c r="AT872" t="s">
        <v>2951</v>
      </c>
      <c r="AU872">
        <v>1988</v>
      </c>
      <c r="AV872" t="s">
        <v>74</v>
      </c>
      <c r="AW872">
        <v>81</v>
      </c>
      <c r="AX872" t="s">
        <v>74</v>
      </c>
      <c r="AY872" t="s">
        <v>74</v>
      </c>
      <c r="AZ872" t="s">
        <v>74</v>
      </c>
      <c r="BA872" t="s">
        <v>74</v>
      </c>
      <c r="BB872">
        <v>1</v>
      </c>
      <c r="BC872">
        <v>10</v>
      </c>
      <c r="BD872" t="s">
        <v>74</v>
      </c>
      <c r="BE872" t="s">
        <v>74</v>
      </c>
      <c r="BF872" t="s">
        <v>74</v>
      </c>
      <c r="BG872" t="s">
        <v>74</v>
      </c>
      <c r="BH872" t="s">
        <v>74</v>
      </c>
      <c r="BI872">
        <v>10</v>
      </c>
      <c r="BJ872" t="s">
        <v>366</v>
      </c>
      <c r="BK872" t="s">
        <v>92</v>
      </c>
      <c r="BL872" t="s">
        <v>367</v>
      </c>
      <c r="BM872" t="s">
        <v>6932</v>
      </c>
      <c r="BN872" t="s">
        <v>74</v>
      </c>
      <c r="BO872" t="s">
        <v>74</v>
      </c>
      <c r="BP872" t="s">
        <v>74</v>
      </c>
      <c r="BQ872" t="s">
        <v>74</v>
      </c>
      <c r="BR872" t="s">
        <v>95</v>
      </c>
      <c r="BS872" t="s">
        <v>6933</v>
      </c>
      <c r="BT872" t="str">
        <f>HYPERLINK("https%3A%2F%2Fwww.webofscience.com%2Fwos%2Fwoscc%2Ffull-record%2FWOS:A1988R918400001","View Full Record in Web of Science")</f>
        <v>View Full Record in Web of Science</v>
      </c>
    </row>
    <row r="873" spans="1:72" x14ac:dyDescent="0.15">
      <c r="A873" t="s">
        <v>72</v>
      </c>
      <c r="B873" t="s">
        <v>6934</v>
      </c>
      <c r="C873" t="s">
        <v>74</v>
      </c>
      <c r="D873" t="s">
        <v>74</v>
      </c>
      <c r="E873" t="s">
        <v>74</v>
      </c>
      <c r="F873" t="s">
        <v>6934</v>
      </c>
      <c r="G873" t="s">
        <v>74</v>
      </c>
      <c r="H873" t="s">
        <v>74</v>
      </c>
      <c r="I873" t="s">
        <v>6935</v>
      </c>
      <c r="J873" t="s">
        <v>6926</v>
      </c>
      <c r="K873" t="s">
        <v>74</v>
      </c>
      <c r="L873" t="s">
        <v>74</v>
      </c>
      <c r="M873" t="s">
        <v>77</v>
      </c>
      <c r="N873" t="s">
        <v>78</v>
      </c>
      <c r="O873" t="s">
        <v>74</v>
      </c>
      <c r="P873" t="s">
        <v>74</v>
      </c>
      <c r="Q873" t="s">
        <v>74</v>
      </c>
      <c r="R873" t="s">
        <v>74</v>
      </c>
      <c r="S873" t="s">
        <v>74</v>
      </c>
      <c r="T873" t="s">
        <v>74</v>
      </c>
      <c r="U873" t="s">
        <v>74</v>
      </c>
      <c r="V873" t="s">
        <v>74</v>
      </c>
      <c r="W873" t="s">
        <v>6936</v>
      </c>
      <c r="X873" t="s">
        <v>6937</v>
      </c>
      <c r="Y873" t="s">
        <v>6938</v>
      </c>
      <c r="Z873" t="s">
        <v>74</v>
      </c>
      <c r="AA873" t="s">
        <v>74</v>
      </c>
      <c r="AB873" t="s">
        <v>74</v>
      </c>
      <c r="AC873" t="s">
        <v>74</v>
      </c>
      <c r="AD873" t="s">
        <v>74</v>
      </c>
      <c r="AE873" t="s">
        <v>74</v>
      </c>
      <c r="AF873" t="s">
        <v>74</v>
      </c>
      <c r="AG873">
        <v>15</v>
      </c>
      <c r="AH873">
        <v>4</v>
      </c>
      <c r="AI873">
        <v>4</v>
      </c>
      <c r="AJ873">
        <v>0</v>
      </c>
      <c r="AK873">
        <v>2</v>
      </c>
      <c r="AL873" t="s">
        <v>6928</v>
      </c>
      <c r="AM873" t="s">
        <v>1474</v>
      </c>
      <c r="AN873" t="s">
        <v>6929</v>
      </c>
      <c r="AO873" t="s">
        <v>6930</v>
      </c>
      <c r="AP873" t="s">
        <v>74</v>
      </c>
      <c r="AQ873" t="s">
        <v>74</v>
      </c>
      <c r="AR873" t="s">
        <v>6931</v>
      </c>
      <c r="AS873" t="s">
        <v>74</v>
      </c>
      <c r="AT873" t="s">
        <v>2951</v>
      </c>
      <c r="AU873">
        <v>1988</v>
      </c>
      <c r="AV873" t="s">
        <v>74</v>
      </c>
      <c r="AW873">
        <v>81</v>
      </c>
      <c r="AX873" t="s">
        <v>74</v>
      </c>
      <c r="AY873" t="s">
        <v>74</v>
      </c>
      <c r="AZ873" t="s">
        <v>74</v>
      </c>
      <c r="BA873" t="s">
        <v>74</v>
      </c>
      <c r="BB873">
        <v>11</v>
      </c>
      <c r="BC873">
        <v>18</v>
      </c>
      <c r="BD873" t="s">
        <v>74</v>
      </c>
      <c r="BE873" t="s">
        <v>74</v>
      </c>
      <c r="BF873" t="s">
        <v>74</v>
      </c>
      <c r="BG873" t="s">
        <v>74</v>
      </c>
      <c r="BH873" t="s">
        <v>74</v>
      </c>
      <c r="BI873">
        <v>8</v>
      </c>
      <c r="BJ873" t="s">
        <v>366</v>
      </c>
      <c r="BK873" t="s">
        <v>92</v>
      </c>
      <c r="BL873" t="s">
        <v>367</v>
      </c>
      <c r="BM873" t="s">
        <v>6932</v>
      </c>
      <c r="BN873" t="s">
        <v>74</v>
      </c>
      <c r="BO873" t="s">
        <v>74</v>
      </c>
      <c r="BP873" t="s">
        <v>74</v>
      </c>
      <c r="BQ873" t="s">
        <v>74</v>
      </c>
      <c r="BR873" t="s">
        <v>95</v>
      </c>
      <c r="BS873" t="s">
        <v>6939</v>
      </c>
      <c r="BT873" t="str">
        <f>HYPERLINK("https%3A%2F%2Fwww.webofscience.com%2Fwos%2Fwoscc%2Ffull-record%2FWOS:A1988R918400002","View Full Record in Web of Science")</f>
        <v>View Full Record in Web of Science</v>
      </c>
    </row>
    <row r="874" spans="1:72" x14ac:dyDescent="0.15">
      <c r="A874" t="s">
        <v>72</v>
      </c>
      <c r="B874" t="s">
        <v>6940</v>
      </c>
      <c r="C874" t="s">
        <v>74</v>
      </c>
      <c r="D874" t="s">
        <v>74</v>
      </c>
      <c r="E874" t="s">
        <v>74</v>
      </c>
      <c r="F874" t="s">
        <v>6940</v>
      </c>
      <c r="G874" t="s">
        <v>74</v>
      </c>
      <c r="H874" t="s">
        <v>74</v>
      </c>
      <c r="I874" t="s">
        <v>6941</v>
      </c>
      <c r="J874" t="s">
        <v>6926</v>
      </c>
      <c r="K874" t="s">
        <v>74</v>
      </c>
      <c r="L874" t="s">
        <v>74</v>
      </c>
      <c r="M874" t="s">
        <v>77</v>
      </c>
      <c r="N874" t="s">
        <v>78</v>
      </c>
      <c r="O874" t="s">
        <v>74</v>
      </c>
      <c r="P874" t="s">
        <v>74</v>
      </c>
      <c r="Q874" t="s">
        <v>74</v>
      </c>
      <c r="R874" t="s">
        <v>74</v>
      </c>
      <c r="S874" t="s">
        <v>74</v>
      </c>
      <c r="T874" t="s">
        <v>74</v>
      </c>
      <c r="U874" t="s">
        <v>74</v>
      </c>
      <c r="V874" t="s">
        <v>74</v>
      </c>
      <c r="W874" t="s">
        <v>74</v>
      </c>
      <c r="X874" t="s">
        <v>74</v>
      </c>
      <c r="Y874" t="s">
        <v>6942</v>
      </c>
      <c r="Z874" t="s">
        <v>74</v>
      </c>
      <c r="AA874" t="s">
        <v>74</v>
      </c>
      <c r="AB874" t="s">
        <v>74</v>
      </c>
      <c r="AC874" t="s">
        <v>74</v>
      </c>
      <c r="AD874" t="s">
        <v>74</v>
      </c>
      <c r="AE874" t="s">
        <v>74</v>
      </c>
      <c r="AF874" t="s">
        <v>74</v>
      </c>
      <c r="AG874">
        <v>14</v>
      </c>
      <c r="AH874">
        <v>3</v>
      </c>
      <c r="AI874">
        <v>3</v>
      </c>
      <c r="AJ874">
        <v>0</v>
      </c>
      <c r="AK874">
        <v>2</v>
      </c>
      <c r="AL874" t="s">
        <v>6928</v>
      </c>
      <c r="AM874" t="s">
        <v>1474</v>
      </c>
      <c r="AN874" t="s">
        <v>6929</v>
      </c>
      <c r="AO874" t="s">
        <v>6930</v>
      </c>
      <c r="AP874" t="s">
        <v>74</v>
      </c>
      <c r="AQ874" t="s">
        <v>74</v>
      </c>
      <c r="AR874" t="s">
        <v>6931</v>
      </c>
      <c r="AS874" t="s">
        <v>74</v>
      </c>
      <c r="AT874" t="s">
        <v>2951</v>
      </c>
      <c r="AU874">
        <v>1988</v>
      </c>
      <c r="AV874" t="s">
        <v>74</v>
      </c>
      <c r="AW874">
        <v>81</v>
      </c>
      <c r="AX874" t="s">
        <v>74</v>
      </c>
      <c r="AY874" t="s">
        <v>74</v>
      </c>
      <c r="AZ874" t="s">
        <v>74</v>
      </c>
      <c r="BA874" t="s">
        <v>74</v>
      </c>
      <c r="BB874">
        <v>19</v>
      </c>
      <c r="BC874">
        <v>30</v>
      </c>
      <c r="BD874" t="s">
        <v>74</v>
      </c>
      <c r="BE874" t="s">
        <v>74</v>
      </c>
      <c r="BF874" t="s">
        <v>74</v>
      </c>
      <c r="BG874" t="s">
        <v>74</v>
      </c>
      <c r="BH874" t="s">
        <v>74</v>
      </c>
      <c r="BI874">
        <v>12</v>
      </c>
      <c r="BJ874" t="s">
        <v>366</v>
      </c>
      <c r="BK874" t="s">
        <v>92</v>
      </c>
      <c r="BL874" t="s">
        <v>367</v>
      </c>
      <c r="BM874" t="s">
        <v>6932</v>
      </c>
      <c r="BN874" t="s">
        <v>74</v>
      </c>
      <c r="BO874" t="s">
        <v>74</v>
      </c>
      <c r="BP874" t="s">
        <v>74</v>
      </c>
      <c r="BQ874" t="s">
        <v>74</v>
      </c>
      <c r="BR874" t="s">
        <v>95</v>
      </c>
      <c r="BS874" t="s">
        <v>6943</v>
      </c>
      <c r="BT874" t="str">
        <f>HYPERLINK("https%3A%2F%2Fwww.webofscience.com%2Fwos%2Fwoscc%2Ffull-record%2FWOS:A1988R918400003","View Full Record in Web of Science")</f>
        <v>View Full Record in Web of Science</v>
      </c>
    </row>
    <row r="875" spans="1:72" x14ac:dyDescent="0.15">
      <c r="A875" t="s">
        <v>72</v>
      </c>
      <c r="B875" t="s">
        <v>6944</v>
      </c>
      <c r="C875" t="s">
        <v>74</v>
      </c>
      <c r="D875" t="s">
        <v>74</v>
      </c>
      <c r="E875" t="s">
        <v>74</v>
      </c>
      <c r="F875" t="s">
        <v>6944</v>
      </c>
      <c r="G875" t="s">
        <v>74</v>
      </c>
      <c r="H875" t="s">
        <v>74</v>
      </c>
      <c r="I875" t="s">
        <v>6945</v>
      </c>
      <c r="J875" t="s">
        <v>6926</v>
      </c>
      <c r="K875" t="s">
        <v>74</v>
      </c>
      <c r="L875" t="s">
        <v>74</v>
      </c>
      <c r="M875" t="s">
        <v>77</v>
      </c>
      <c r="N875" t="s">
        <v>78</v>
      </c>
      <c r="O875" t="s">
        <v>74</v>
      </c>
      <c r="P875" t="s">
        <v>74</v>
      </c>
      <c r="Q875" t="s">
        <v>74</v>
      </c>
      <c r="R875" t="s">
        <v>74</v>
      </c>
      <c r="S875" t="s">
        <v>74</v>
      </c>
      <c r="T875" t="s">
        <v>74</v>
      </c>
      <c r="U875" t="s">
        <v>74</v>
      </c>
      <c r="V875" t="s">
        <v>74</v>
      </c>
      <c r="W875" t="s">
        <v>74</v>
      </c>
      <c r="X875" t="s">
        <v>74</v>
      </c>
      <c r="Y875" t="s">
        <v>6946</v>
      </c>
      <c r="Z875" t="s">
        <v>74</v>
      </c>
      <c r="AA875" t="s">
        <v>74</v>
      </c>
      <c r="AB875" t="s">
        <v>74</v>
      </c>
      <c r="AC875" t="s">
        <v>74</v>
      </c>
      <c r="AD875" t="s">
        <v>74</v>
      </c>
      <c r="AE875" t="s">
        <v>74</v>
      </c>
      <c r="AF875" t="s">
        <v>74</v>
      </c>
      <c r="AG875">
        <v>19</v>
      </c>
      <c r="AH875">
        <v>0</v>
      </c>
      <c r="AI875">
        <v>0</v>
      </c>
      <c r="AJ875">
        <v>0</v>
      </c>
      <c r="AK875">
        <v>1</v>
      </c>
      <c r="AL875" t="s">
        <v>6928</v>
      </c>
      <c r="AM875" t="s">
        <v>1474</v>
      </c>
      <c r="AN875" t="s">
        <v>6929</v>
      </c>
      <c r="AO875" t="s">
        <v>6930</v>
      </c>
      <c r="AP875" t="s">
        <v>74</v>
      </c>
      <c r="AQ875" t="s">
        <v>74</v>
      </c>
      <c r="AR875" t="s">
        <v>6931</v>
      </c>
      <c r="AS875" t="s">
        <v>74</v>
      </c>
      <c r="AT875" t="s">
        <v>2951</v>
      </c>
      <c r="AU875">
        <v>1988</v>
      </c>
      <c r="AV875" t="s">
        <v>74</v>
      </c>
      <c r="AW875">
        <v>81</v>
      </c>
      <c r="AX875" t="s">
        <v>74</v>
      </c>
      <c r="AY875" t="s">
        <v>74</v>
      </c>
      <c r="AZ875" t="s">
        <v>74</v>
      </c>
      <c r="BA875" t="s">
        <v>74</v>
      </c>
      <c r="BB875">
        <v>31</v>
      </c>
      <c r="BC875">
        <v>41</v>
      </c>
      <c r="BD875" t="s">
        <v>74</v>
      </c>
      <c r="BE875" t="s">
        <v>74</v>
      </c>
      <c r="BF875" t="s">
        <v>74</v>
      </c>
      <c r="BG875" t="s">
        <v>74</v>
      </c>
      <c r="BH875" t="s">
        <v>74</v>
      </c>
      <c r="BI875">
        <v>11</v>
      </c>
      <c r="BJ875" t="s">
        <v>366</v>
      </c>
      <c r="BK875" t="s">
        <v>92</v>
      </c>
      <c r="BL875" t="s">
        <v>367</v>
      </c>
      <c r="BM875" t="s">
        <v>6932</v>
      </c>
      <c r="BN875" t="s">
        <v>74</v>
      </c>
      <c r="BO875" t="s">
        <v>74</v>
      </c>
      <c r="BP875" t="s">
        <v>74</v>
      </c>
      <c r="BQ875" t="s">
        <v>74</v>
      </c>
      <c r="BR875" t="s">
        <v>95</v>
      </c>
      <c r="BS875" t="s">
        <v>6947</v>
      </c>
      <c r="BT875" t="str">
        <f>HYPERLINK("https%3A%2F%2Fwww.webofscience.com%2Fwos%2Fwoscc%2Ffull-record%2FWOS:A1988R918400004","View Full Record in Web of Science")</f>
        <v>View Full Record in Web of Science</v>
      </c>
    </row>
    <row r="876" spans="1:72" x14ac:dyDescent="0.15">
      <c r="A876" t="s">
        <v>72</v>
      </c>
      <c r="B876" t="s">
        <v>6948</v>
      </c>
      <c r="C876" t="s">
        <v>74</v>
      </c>
      <c r="D876" t="s">
        <v>74</v>
      </c>
      <c r="E876" t="s">
        <v>74</v>
      </c>
      <c r="F876" t="s">
        <v>6948</v>
      </c>
      <c r="G876" t="s">
        <v>74</v>
      </c>
      <c r="H876" t="s">
        <v>74</v>
      </c>
      <c r="I876" t="s">
        <v>6949</v>
      </c>
      <c r="J876" t="s">
        <v>6926</v>
      </c>
      <c r="K876" t="s">
        <v>74</v>
      </c>
      <c r="L876" t="s">
        <v>74</v>
      </c>
      <c r="M876" t="s">
        <v>77</v>
      </c>
      <c r="N876" t="s">
        <v>78</v>
      </c>
      <c r="O876" t="s">
        <v>74</v>
      </c>
      <c r="P876" t="s">
        <v>74</v>
      </c>
      <c r="Q876" t="s">
        <v>74</v>
      </c>
      <c r="R876" t="s">
        <v>74</v>
      </c>
      <c r="S876" t="s">
        <v>74</v>
      </c>
      <c r="T876" t="s">
        <v>74</v>
      </c>
      <c r="U876" t="s">
        <v>74</v>
      </c>
      <c r="V876" t="s">
        <v>74</v>
      </c>
      <c r="W876" t="s">
        <v>6950</v>
      </c>
      <c r="X876" t="s">
        <v>1541</v>
      </c>
      <c r="Y876" t="s">
        <v>74</v>
      </c>
      <c r="Z876" t="s">
        <v>74</v>
      </c>
      <c r="AA876" t="s">
        <v>74</v>
      </c>
      <c r="AB876" t="s">
        <v>74</v>
      </c>
      <c r="AC876" t="s">
        <v>74</v>
      </c>
      <c r="AD876" t="s">
        <v>74</v>
      </c>
      <c r="AE876" t="s">
        <v>74</v>
      </c>
      <c r="AF876" t="s">
        <v>74</v>
      </c>
      <c r="AG876">
        <v>45</v>
      </c>
      <c r="AH876">
        <v>55</v>
      </c>
      <c r="AI876">
        <v>57</v>
      </c>
      <c r="AJ876">
        <v>0</v>
      </c>
      <c r="AK876">
        <v>8</v>
      </c>
      <c r="AL876" t="s">
        <v>6928</v>
      </c>
      <c r="AM876" t="s">
        <v>1474</v>
      </c>
      <c r="AN876" t="s">
        <v>6951</v>
      </c>
      <c r="AO876" t="s">
        <v>6930</v>
      </c>
      <c r="AP876" t="s">
        <v>74</v>
      </c>
      <c r="AQ876" t="s">
        <v>74</v>
      </c>
      <c r="AR876" t="s">
        <v>6931</v>
      </c>
      <c r="AS876" t="s">
        <v>74</v>
      </c>
      <c r="AT876" t="s">
        <v>2951</v>
      </c>
      <c r="AU876">
        <v>1988</v>
      </c>
      <c r="AV876" t="s">
        <v>74</v>
      </c>
      <c r="AW876">
        <v>81</v>
      </c>
      <c r="AX876" t="s">
        <v>74</v>
      </c>
      <c r="AY876" t="s">
        <v>74</v>
      </c>
      <c r="AZ876" t="s">
        <v>74</v>
      </c>
      <c r="BA876" t="s">
        <v>74</v>
      </c>
      <c r="BB876">
        <v>43</v>
      </c>
      <c r="BC876">
        <v>63</v>
      </c>
      <c r="BD876" t="s">
        <v>74</v>
      </c>
      <c r="BE876" t="s">
        <v>74</v>
      </c>
      <c r="BF876" t="s">
        <v>74</v>
      </c>
      <c r="BG876" t="s">
        <v>74</v>
      </c>
      <c r="BH876" t="s">
        <v>74</v>
      </c>
      <c r="BI876">
        <v>21</v>
      </c>
      <c r="BJ876" t="s">
        <v>366</v>
      </c>
      <c r="BK876" t="s">
        <v>92</v>
      </c>
      <c r="BL876" t="s">
        <v>367</v>
      </c>
      <c r="BM876" t="s">
        <v>6932</v>
      </c>
      <c r="BN876" t="s">
        <v>74</v>
      </c>
      <c r="BO876" t="s">
        <v>74</v>
      </c>
      <c r="BP876" t="s">
        <v>74</v>
      </c>
      <c r="BQ876" t="s">
        <v>74</v>
      </c>
      <c r="BR876" t="s">
        <v>95</v>
      </c>
      <c r="BS876" t="s">
        <v>6952</v>
      </c>
      <c r="BT876" t="str">
        <f>HYPERLINK("https%3A%2F%2Fwww.webofscience.com%2Fwos%2Fwoscc%2Ffull-record%2FWOS:A1988R918400005","View Full Record in Web of Science")</f>
        <v>View Full Record in Web of Science</v>
      </c>
    </row>
    <row r="877" spans="1:72" x14ac:dyDescent="0.15">
      <c r="A877" t="s">
        <v>72</v>
      </c>
      <c r="B877" t="s">
        <v>6953</v>
      </c>
      <c r="C877" t="s">
        <v>74</v>
      </c>
      <c r="D877" t="s">
        <v>74</v>
      </c>
      <c r="E877" t="s">
        <v>74</v>
      </c>
      <c r="F877" t="s">
        <v>6953</v>
      </c>
      <c r="G877" t="s">
        <v>74</v>
      </c>
      <c r="H877" t="s">
        <v>74</v>
      </c>
      <c r="I877" t="s">
        <v>6954</v>
      </c>
      <c r="J877" t="s">
        <v>6926</v>
      </c>
      <c r="K877" t="s">
        <v>74</v>
      </c>
      <c r="L877" t="s">
        <v>74</v>
      </c>
      <c r="M877" t="s">
        <v>77</v>
      </c>
      <c r="N877" t="s">
        <v>78</v>
      </c>
      <c r="O877" t="s">
        <v>74</v>
      </c>
      <c r="P877" t="s">
        <v>74</v>
      </c>
      <c r="Q877" t="s">
        <v>74</v>
      </c>
      <c r="R877" t="s">
        <v>74</v>
      </c>
      <c r="S877" t="s">
        <v>74</v>
      </c>
      <c r="T877" t="s">
        <v>74</v>
      </c>
      <c r="U877" t="s">
        <v>74</v>
      </c>
      <c r="V877" t="s">
        <v>74</v>
      </c>
      <c r="W877" t="s">
        <v>6955</v>
      </c>
      <c r="X877" t="s">
        <v>6956</v>
      </c>
      <c r="Y877" t="s">
        <v>1657</v>
      </c>
      <c r="Z877" t="s">
        <v>74</v>
      </c>
      <c r="AA877" t="s">
        <v>74</v>
      </c>
      <c r="AB877" t="s">
        <v>74</v>
      </c>
      <c r="AC877" t="s">
        <v>74</v>
      </c>
      <c r="AD877" t="s">
        <v>74</v>
      </c>
      <c r="AE877" t="s">
        <v>74</v>
      </c>
      <c r="AF877" t="s">
        <v>74</v>
      </c>
      <c r="AG877">
        <v>4</v>
      </c>
      <c r="AH877">
        <v>0</v>
      </c>
      <c r="AI877">
        <v>0</v>
      </c>
      <c r="AJ877">
        <v>2</v>
      </c>
      <c r="AK877">
        <v>2</v>
      </c>
      <c r="AL877" t="s">
        <v>6928</v>
      </c>
      <c r="AM877" t="s">
        <v>1474</v>
      </c>
      <c r="AN877" t="s">
        <v>6929</v>
      </c>
      <c r="AO877" t="s">
        <v>6930</v>
      </c>
      <c r="AP877" t="s">
        <v>74</v>
      </c>
      <c r="AQ877" t="s">
        <v>74</v>
      </c>
      <c r="AR877" t="s">
        <v>6931</v>
      </c>
      <c r="AS877" t="s">
        <v>74</v>
      </c>
      <c r="AT877" t="s">
        <v>2951</v>
      </c>
      <c r="AU877">
        <v>1988</v>
      </c>
      <c r="AV877" t="s">
        <v>74</v>
      </c>
      <c r="AW877">
        <v>81</v>
      </c>
      <c r="AX877" t="s">
        <v>74</v>
      </c>
      <c r="AY877" t="s">
        <v>74</v>
      </c>
      <c r="AZ877" t="s">
        <v>74</v>
      </c>
      <c r="BA877" t="s">
        <v>74</v>
      </c>
      <c r="BB877">
        <v>65</v>
      </c>
      <c r="BC877">
        <v>67</v>
      </c>
      <c r="BD877" t="s">
        <v>74</v>
      </c>
      <c r="BE877" t="s">
        <v>74</v>
      </c>
      <c r="BF877" t="s">
        <v>74</v>
      </c>
      <c r="BG877" t="s">
        <v>74</v>
      </c>
      <c r="BH877" t="s">
        <v>74</v>
      </c>
      <c r="BI877">
        <v>3</v>
      </c>
      <c r="BJ877" t="s">
        <v>366</v>
      </c>
      <c r="BK877" t="s">
        <v>92</v>
      </c>
      <c r="BL877" t="s">
        <v>367</v>
      </c>
      <c r="BM877" t="s">
        <v>6932</v>
      </c>
      <c r="BN877" t="s">
        <v>74</v>
      </c>
      <c r="BO877" t="s">
        <v>74</v>
      </c>
      <c r="BP877" t="s">
        <v>74</v>
      </c>
      <c r="BQ877" t="s">
        <v>74</v>
      </c>
      <c r="BR877" t="s">
        <v>95</v>
      </c>
      <c r="BS877" t="s">
        <v>6957</v>
      </c>
      <c r="BT877" t="str">
        <f>HYPERLINK("https%3A%2F%2Fwww.webofscience.com%2Fwos%2Fwoscc%2Ffull-record%2FWOS:A1988R918400006","View Full Record in Web of Science")</f>
        <v>View Full Record in Web of Science</v>
      </c>
    </row>
    <row r="878" spans="1:72" x14ac:dyDescent="0.15">
      <c r="A878" t="s">
        <v>72</v>
      </c>
      <c r="B878" t="s">
        <v>3256</v>
      </c>
      <c r="C878" t="s">
        <v>74</v>
      </c>
      <c r="D878" t="s">
        <v>74</v>
      </c>
      <c r="E878" t="s">
        <v>74</v>
      </c>
      <c r="F878" t="s">
        <v>3256</v>
      </c>
      <c r="G878" t="s">
        <v>74</v>
      </c>
      <c r="H878" t="s">
        <v>74</v>
      </c>
      <c r="I878" t="s">
        <v>6958</v>
      </c>
      <c r="J878" t="s">
        <v>6926</v>
      </c>
      <c r="K878" t="s">
        <v>74</v>
      </c>
      <c r="L878" t="s">
        <v>74</v>
      </c>
      <c r="M878" t="s">
        <v>77</v>
      </c>
      <c r="N878" t="s">
        <v>78</v>
      </c>
      <c r="O878" t="s">
        <v>74</v>
      </c>
      <c r="P878" t="s">
        <v>74</v>
      </c>
      <c r="Q878" t="s">
        <v>74</v>
      </c>
      <c r="R878" t="s">
        <v>74</v>
      </c>
      <c r="S878" t="s">
        <v>74</v>
      </c>
      <c r="T878" t="s">
        <v>74</v>
      </c>
      <c r="U878" t="s">
        <v>74</v>
      </c>
      <c r="V878" t="s">
        <v>74</v>
      </c>
      <c r="W878" t="s">
        <v>74</v>
      </c>
      <c r="X878" t="s">
        <v>74</v>
      </c>
      <c r="Y878" t="s">
        <v>6959</v>
      </c>
      <c r="Z878" t="s">
        <v>74</v>
      </c>
      <c r="AA878" t="s">
        <v>74</v>
      </c>
      <c r="AB878" t="s">
        <v>74</v>
      </c>
      <c r="AC878" t="s">
        <v>74</v>
      </c>
      <c r="AD878" t="s">
        <v>74</v>
      </c>
      <c r="AE878" t="s">
        <v>74</v>
      </c>
      <c r="AF878" t="s">
        <v>74</v>
      </c>
      <c r="AG878">
        <v>20</v>
      </c>
      <c r="AH878">
        <v>13</v>
      </c>
      <c r="AI878">
        <v>13</v>
      </c>
      <c r="AJ878">
        <v>0</v>
      </c>
      <c r="AK878">
        <v>4</v>
      </c>
      <c r="AL878" t="s">
        <v>6928</v>
      </c>
      <c r="AM878" t="s">
        <v>1474</v>
      </c>
      <c r="AN878" t="s">
        <v>6929</v>
      </c>
      <c r="AO878" t="s">
        <v>6930</v>
      </c>
      <c r="AP878" t="s">
        <v>74</v>
      </c>
      <c r="AQ878" t="s">
        <v>74</v>
      </c>
      <c r="AR878" t="s">
        <v>6931</v>
      </c>
      <c r="AS878" t="s">
        <v>74</v>
      </c>
      <c r="AT878" t="s">
        <v>2951</v>
      </c>
      <c r="AU878">
        <v>1988</v>
      </c>
      <c r="AV878" t="s">
        <v>74</v>
      </c>
      <c r="AW878">
        <v>81</v>
      </c>
      <c r="AX878" t="s">
        <v>74</v>
      </c>
      <c r="AY878" t="s">
        <v>74</v>
      </c>
      <c r="AZ878" t="s">
        <v>74</v>
      </c>
      <c r="BA878" t="s">
        <v>74</v>
      </c>
      <c r="BB878">
        <v>69</v>
      </c>
      <c r="BC878">
        <v>74</v>
      </c>
      <c r="BD878" t="s">
        <v>74</v>
      </c>
      <c r="BE878" t="s">
        <v>74</v>
      </c>
      <c r="BF878" t="s">
        <v>74</v>
      </c>
      <c r="BG878" t="s">
        <v>74</v>
      </c>
      <c r="BH878" t="s">
        <v>74</v>
      </c>
      <c r="BI878">
        <v>6</v>
      </c>
      <c r="BJ878" t="s">
        <v>366</v>
      </c>
      <c r="BK878" t="s">
        <v>92</v>
      </c>
      <c r="BL878" t="s">
        <v>367</v>
      </c>
      <c r="BM878" t="s">
        <v>6932</v>
      </c>
      <c r="BN878" t="s">
        <v>74</v>
      </c>
      <c r="BO878" t="s">
        <v>74</v>
      </c>
      <c r="BP878" t="s">
        <v>74</v>
      </c>
      <c r="BQ878" t="s">
        <v>74</v>
      </c>
      <c r="BR878" t="s">
        <v>95</v>
      </c>
      <c r="BS878" t="s">
        <v>6960</v>
      </c>
      <c r="BT878" t="str">
        <f>HYPERLINK("https%3A%2F%2Fwww.webofscience.com%2Fwos%2Fwoscc%2Ffull-record%2FWOS:A1988R918400007","View Full Record in Web of Science")</f>
        <v>View Full Record in Web of Science</v>
      </c>
    </row>
    <row r="879" spans="1:72" x14ac:dyDescent="0.15">
      <c r="A879" t="s">
        <v>72</v>
      </c>
      <c r="B879" t="s">
        <v>6961</v>
      </c>
      <c r="C879" t="s">
        <v>74</v>
      </c>
      <c r="D879" t="s">
        <v>74</v>
      </c>
      <c r="E879" t="s">
        <v>74</v>
      </c>
      <c r="F879" t="s">
        <v>6961</v>
      </c>
      <c r="G879" t="s">
        <v>74</v>
      </c>
      <c r="H879" t="s">
        <v>74</v>
      </c>
      <c r="I879" t="s">
        <v>6962</v>
      </c>
      <c r="J879" t="s">
        <v>6926</v>
      </c>
      <c r="K879" t="s">
        <v>74</v>
      </c>
      <c r="L879" t="s">
        <v>74</v>
      </c>
      <c r="M879" t="s">
        <v>77</v>
      </c>
      <c r="N879" t="s">
        <v>414</v>
      </c>
      <c r="O879" t="s">
        <v>74</v>
      </c>
      <c r="P879" t="s">
        <v>74</v>
      </c>
      <c r="Q879" t="s">
        <v>74</v>
      </c>
      <c r="R879" t="s">
        <v>74</v>
      </c>
      <c r="S879" t="s">
        <v>74</v>
      </c>
      <c r="T879" t="s">
        <v>74</v>
      </c>
      <c r="U879" t="s">
        <v>74</v>
      </c>
      <c r="V879" t="s">
        <v>74</v>
      </c>
      <c r="W879" t="s">
        <v>74</v>
      </c>
      <c r="X879" t="s">
        <v>74</v>
      </c>
      <c r="Y879" t="s">
        <v>6963</v>
      </c>
      <c r="Z879" t="s">
        <v>74</v>
      </c>
      <c r="AA879" t="s">
        <v>74</v>
      </c>
      <c r="AB879" t="s">
        <v>74</v>
      </c>
      <c r="AC879" t="s">
        <v>74</v>
      </c>
      <c r="AD879" t="s">
        <v>74</v>
      </c>
      <c r="AE879" t="s">
        <v>74</v>
      </c>
      <c r="AF879" t="s">
        <v>74</v>
      </c>
      <c r="AG879">
        <v>3</v>
      </c>
      <c r="AH879">
        <v>1</v>
      </c>
      <c r="AI879">
        <v>1</v>
      </c>
      <c r="AJ879">
        <v>0</v>
      </c>
      <c r="AK879">
        <v>1</v>
      </c>
      <c r="AL879" t="s">
        <v>6928</v>
      </c>
      <c r="AM879" t="s">
        <v>1474</v>
      </c>
      <c r="AN879" t="s">
        <v>6929</v>
      </c>
      <c r="AO879" t="s">
        <v>6930</v>
      </c>
      <c r="AP879" t="s">
        <v>74</v>
      </c>
      <c r="AQ879" t="s">
        <v>74</v>
      </c>
      <c r="AR879" t="s">
        <v>6931</v>
      </c>
      <c r="AS879" t="s">
        <v>74</v>
      </c>
      <c r="AT879" t="s">
        <v>2951</v>
      </c>
      <c r="AU879">
        <v>1988</v>
      </c>
      <c r="AV879" t="s">
        <v>74</v>
      </c>
      <c r="AW879">
        <v>81</v>
      </c>
      <c r="AX879" t="s">
        <v>74</v>
      </c>
      <c r="AY879" t="s">
        <v>74</v>
      </c>
      <c r="AZ879" t="s">
        <v>74</v>
      </c>
      <c r="BA879" t="s">
        <v>74</v>
      </c>
      <c r="BB879">
        <v>75</v>
      </c>
      <c r="BC879">
        <v>76</v>
      </c>
      <c r="BD879" t="s">
        <v>74</v>
      </c>
      <c r="BE879" t="s">
        <v>74</v>
      </c>
      <c r="BF879" t="s">
        <v>74</v>
      </c>
      <c r="BG879" t="s">
        <v>74</v>
      </c>
      <c r="BH879" t="s">
        <v>74</v>
      </c>
      <c r="BI879">
        <v>2</v>
      </c>
      <c r="BJ879" t="s">
        <v>366</v>
      </c>
      <c r="BK879" t="s">
        <v>92</v>
      </c>
      <c r="BL879" t="s">
        <v>367</v>
      </c>
      <c r="BM879" t="s">
        <v>6932</v>
      </c>
      <c r="BN879" t="s">
        <v>74</v>
      </c>
      <c r="BO879" t="s">
        <v>74</v>
      </c>
      <c r="BP879" t="s">
        <v>74</v>
      </c>
      <c r="BQ879" t="s">
        <v>74</v>
      </c>
      <c r="BR879" t="s">
        <v>95</v>
      </c>
      <c r="BS879" t="s">
        <v>6964</v>
      </c>
      <c r="BT879" t="str">
        <f>HYPERLINK("https%3A%2F%2Fwww.webofscience.com%2Fwos%2Fwoscc%2Ffull-record%2FWOS:A1988R918400008","View Full Record in Web of Science")</f>
        <v>View Full Record in Web of Science</v>
      </c>
    </row>
    <row r="880" spans="1:72" x14ac:dyDescent="0.15">
      <c r="A880" t="s">
        <v>72</v>
      </c>
      <c r="B880" t="s">
        <v>543</v>
      </c>
      <c r="C880" t="s">
        <v>74</v>
      </c>
      <c r="D880" t="s">
        <v>74</v>
      </c>
      <c r="E880" t="s">
        <v>74</v>
      </c>
      <c r="F880" t="s">
        <v>543</v>
      </c>
      <c r="G880" t="s">
        <v>74</v>
      </c>
      <c r="H880" t="s">
        <v>74</v>
      </c>
      <c r="I880" t="s">
        <v>6965</v>
      </c>
      <c r="J880" t="s">
        <v>6926</v>
      </c>
      <c r="K880" t="s">
        <v>74</v>
      </c>
      <c r="L880" t="s">
        <v>74</v>
      </c>
      <c r="M880" t="s">
        <v>77</v>
      </c>
      <c r="N880" t="s">
        <v>78</v>
      </c>
      <c r="O880" t="s">
        <v>74</v>
      </c>
      <c r="P880" t="s">
        <v>74</v>
      </c>
      <c r="Q880" t="s">
        <v>74</v>
      </c>
      <c r="R880" t="s">
        <v>74</v>
      </c>
      <c r="S880" t="s">
        <v>74</v>
      </c>
      <c r="T880" t="s">
        <v>74</v>
      </c>
      <c r="U880" t="s">
        <v>74</v>
      </c>
      <c r="V880" t="s">
        <v>74</v>
      </c>
      <c r="W880" t="s">
        <v>74</v>
      </c>
      <c r="X880" t="s">
        <v>74</v>
      </c>
      <c r="Y880" t="s">
        <v>1192</v>
      </c>
      <c r="Z880" t="s">
        <v>74</v>
      </c>
      <c r="AA880" t="s">
        <v>74</v>
      </c>
      <c r="AB880" t="s">
        <v>74</v>
      </c>
      <c r="AC880" t="s">
        <v>74</v>
      </c>
      <c r="AD880" t="s">
        <v>74</v>
      </c>
      <c r="AE880" t="s">
        <v>74</v>
      </c>
      <c r="AF880" t="s">
        <v>74</v>
      </c>
      <c r="AG880">
        <v>15</v>
      </c>
      <c r="AH880">
        <v>3</v>
      </c>
      <c r="AI880">
        <v>3</v>
      </c>
      <c r="AJ880">
        <v>0</v>
      </c>
      <c r="AK880">
        <v>0</v>
      </c>
      <c r="AL880" t="s">
        <v>6928</v>
      </c>
      <c r="AM880" t="s">
        <v>1474</v>
      </c>
      <c r="AN880" t="s">
        <v>6929</v>
      </c>
      <c r="AO880" t="s">
        <v>6930</v>
      </c>
      <c r="AP880" t="s">
        <v>74</v>
      </c>
      <c r="AQ880" t="s">
        <v>74</v>
      </c>
      <c r="AR880" t="s">
        <v>6931</v>
      </c>
      <c r="AS880" t="s">
        <v>74</v>
      </c>
      <c r="AT880" t="s">
        <v>2951</v>
      </c>
      <c r="AU880">
        <v>1988</v>
      </c>
      <c r="AV880" t="s">
        <v>74</v>
      </c>
      <c r="AW880">
        <v>81</v>
      </c>
      <c r="AX880" t="s">
        <v>74</v>
      </c>
      <c r="AY880" t="s">
        <v>74</v>
      </c>
      <c r="AZ880" t="s">
        <v>74</v>
      </c>
      <c r="BA880" t="s">
        <v>74</v>
      </c>
      <c r="BB880">
        <v>77</v>
      </c>
      <c r="BC880">
        <v>81</v>
      </c>
      <c r="BD880" t="s">
        <v>74</v>
      </c>
      <c r="BE880" t="s">
        <v>74</v>
      </c>
      <c r="BF880" t="s">
        <v>74</v>
      </c>
      <c r="BG880" t="s">
        <v>74</v>
      </c>
      <c r="BH880" t="s">
        <v>74</v>
      </c>
      <c r="BI880">
        <v>5</v>
      </c>
      <c r="BJ880" t="s">
        <v>366</v>
      </c>
      <c r="BK880" t="s">
        <v>92</v>
      </c>
      <c r="BL880" t="s">
        <v>367</v>
      </c>
      <c r="BM880" t="s">
        <v>6932</v>
      </c>
      <c r="BN880" t="s">
        <v>74</v>
      </c>
      <c r="BO880" t="s">
        <v>74</v>
      </c>
      <c r="BP880" t="s">
        <v>74</v>
      </c>
      <c r="BQ880" t="s">
        <v>74</v>
      </c>
      <c r="BR880" t="s">
        <v>95</v>
      </c>
      <c r="BS880" t="s">
        <v>6966</v>
      </c>
      <c r="BT880" t="str">
        <f>HYPERLINK("https%3A%2F%2Fwww.webofscience.com%2Fwos%2Fwoscc%2Ffull-record%2FWOS:A1988R918400009","View Full Record in Web of Science")</f>
        <v>View Full Record in Web of Science</v>
      </c>
    </row>
    <row r="881" spans="1:72" x14ac:dyDescent="0.15">
      <c r="A881" t="s">
        <v>72</v>
      </c>
      <c r="B881" t="s">
        <v>6967</v>
      </c>
      <c r="C881" t="s">
        <v>74</v>
      </c>
      <c r="D881" t="s">
        <v>74</v>
      </c>
      <c r="E881" t="s">
        <v>74</v>
      </c>
      <c r="F881" t="s">
        <v>6967</v>
      </c>
      <c r="G881" t="s">
        <v>74</v>
      </c>
      <c r="H881" t="s">
        <v>74</v>
      </c>
      <c r="I881" t="s">
        <v>6968</v>
      </c>
      <c r="J881" t="s">
        <v>6926</v>
      </c>
      <c r="K881" t="s">
        <v>74</v>
      </c>
      <c r="L881" t="s">
        <v>74</v>
      </c>
      <c r="M881" t="s">
        <v>77</v>
      </c>
      <c r="N881" t="s">
        <v>414</v>
      </c>
      <c r="O881" t="s">
        <v>74</v>
      </c>
      <c r="P881" t="s">
        <v>74</v>
      </c>
      <c r="Q881" t="s">
        <v>74</v>
      </c>
      <c r="R881" t="s">
        <v>74</v>
      </c>
      <c r="S881" t="s">
        <v>74</v>
      </c>
      <c r="T881" t="s">
        <v>74</v>
      </c>
      <c r="U881" t="s">
        <v>74</v>
      </c>
      <c r="V881" t="s">
        <v>74</v>
      </c>
      <c r="W881" t="s">
        <v>74</v>
      </c>
      <c r="X881" t="s">
        <v>74</v>
      </c>
      <c r="Y881" t="s">
        <v>6969</v>
      </c>
      <c r="Z881" t="s">
        <v>74</v>
      </c>
      <c r="AA881" t="s">
        <v>74</v>
      </c>
      <c r="AB881" t="s">
        <v>74</v>
      </c>
      <c r="AC881" t="s">
        <v>74</v>
      </c>
      <c r="AD881" t="s">
        <v>74</v>
      </c>
      <c r="AE881" t="s">
        <v>74</v>
      </c>
      <c r="AF881" t="s">
        <v>74</v>
      </c>
      <c r="AG881">
        <v>9</v>
      </c>
      <c r="AH881">
        <v>25</v>
      </c>
      <c r="AI881">
        <v>27</v>
      </c>
      <c r="AJ881">
        <v>0</v>
      </c>
      <c r="AK881">
        <v>0</v>
      </c>
      <c r="AL881" t="s">
        <v>6928</v>
      </c>
      <c r="AM881" t="s">
        <v>1474</v>
      </c>
      <c r="AN881" t="s">
        <v>6929</v>
      </c>
      <c r="AO881" t="s">
        <v>6930</v>
      </c>
      <c r="AP881" t="s">
        <v>74</v>
      </c>
      <c r="AQ881" t="s">
        <v>74</v>
      </c>
      <c r="AR881" t="s">
        <v>6931</v>
      </c>
      <c r="AS881" t="s">
        <v>74</v>
      </c>
      <c r="AT881" t="s">
        <v>2951</v>
      </c>
      <c r="AU881">
        <v>1988</v>
      </c>
      <c r="AV881" t="s">
        <v>74</v>
      </c>
      <c r="AW881">
        <v>81</v>
      </c>
      <c r="AX881" t="s">
        <v>74</v>
      </c>
      <c r="AY881" t="s">
        <v>74</v>
      </c>
      <c r="AZ881" t="s">
        <v>74</v>
      </c>
      <c r="BA881" t="s">
        <v>74</v>
      </c>
      <c r="BB881">
        <v>83</v>
      </c>
      <c r="BC881" t="s">
        <v>2159</v>
      </c>
      <c r="BD881" t="s">
        <v>74</v>
      </c>
      <c r="BE881" t="s">
        <v>74</v>
      </c>
      <c r="BF881" t="s">
        <v>74</v>
      </c>
      <c r="BG881" t="s">
        <v>74</v>
      </c>
      <c r="BH881" t="s">
        <v>74</v>
      </c>
      <c r="BI881">
        <v>0</v>
      </c>
      <c r="BJ881" t="s">
        <v>366</v>
      </c>
      <c r="BK881" t="s">
        <v>92</v>
      </c>
      <c r="BL881" t="s">
        <v>367</v>
      </c>
      <c r="BM881" t="s">
        <v>6932</v>
      </c>
      <c r="BN881" t="s">
        <v>74</v>
      </c>
      <c r="BO881" t="s">
        <v>74</v>
      </c>
      <c r="BP881" t="s">
        <v>74</v>
      </c>
      <c r="BQ881" t="s">
        <v>74</v>
      </c>
      <c r="BR881" t="s">
        <v>95</v>
      </c>
      <c r="BS881" t="s">
        <v>6970</v>
      </c>
      <c r="BT881" t="str">
        <f>HYPERLINK("https%3A%2F%2Fwww.webofscience.com%2Fwos%2Fwoscc%2Ffull-record%2FWOS:A1988R918400010","View Full Record in Web of Science")</f>
        <v>View Full Record in Web of Science</v>
      </c>
    </row>
    <row r="882" spans="1:72" x14ac:dyDescent="0.15">
      <c r="A882" t="s">
        <v>72</v>
      </c>
      <c r="B882" t="s">
        <v>6971</v>
      </c>
      <c r="C882" t="s">
        <v>74</v>
      </c>
      <c r="D882" t="s">
        <v>74</v>
      </c>
      <c r="E882" t="s">
        <v>74</v>
      </c>
      <c r="F882" t="s">
        <v>6971</v>
      </c>
      <c r="G882" t="s">
        <v>74</v>
      </c>
      <c r="H882" t="s">
        <v>74</v>
      </c>
      <c r="I882" t="s">
        <v>6972</v>
      </c>
      <c r="J882" t="s">
        <v>6926</v>
      </c>
      <c r="K882" t="s">
        <v>74</v>
      </c>
      <c r="L882" t="s">
        <v>74</v>
      </c>
      <c r="M882" t="s">
        <v>77</v>
      </c>
      <c r="N882" t="s">
        <v>414</v>
      </c>
      <c r="O882" t="s">
        <v>74</v>
      </c>
      <c r="P882" t="s">
        <v>74</v>
      </c>
      <c r="Q882" t="s">
        <v>74</v>
      </c>
      <c r="R882" t="s">
        <v>74</v>
      </c>
      <c r="S882" t="s">
        <v>74</v>
      </c>
      <c r="T882" t="s">
        <v>74</v>
      </c>
      <c r="U882" t="s">
        <v>74</v>
      </c>
      <c r="V882" t="s">
        <v>74</v>
      </c>
      <c r="W882" t="s">
        <v>74</v>
      </c>
      <c r="X882" t="s">
        <v>74</v>
      </c>
      <c r="Y882" t="s">
        <v>6973</v>
      </c>
      <c r="Z882" t="s">
        <v>74</v>
      </c>
      <c r="AA882" t="s">
        <v>6974</v>
      </c>
      <c r="AB882" t="s">
        <v>6975</v>
      </c>
      <c r="AC882" t="s">
        <v>74</v>
      </c>
      <c r="AD882" t="s">
        <v>74</v>
      </c>
      <c r="AE882" t="s">
        <v>74</v>
      </c>
      <c r="AF882" t="s">
        <v>74</v>
      </c>
      <c r="AG882">
        <v>5</v>
      </c>
      <c r="AH882">
        <v>2</v>
      </c>
      <c r="AI882">
        <v>2</v>
      </c>
      <c r="AJ882">
        <v>0</v>
      </c>
      <c r="AK882">
        <v>1</v>
      </c>
      <c r="AL882" t="s">
        <v>6928</v>
      </c>
      <c r="AM882" t="s">
        <v>1474</v>
      </c>
      <c r="AN882" t="s">
        <v>6929</v>
      </c>
      <c r="AO882" t="s">
        <v>6930</v>
      </c>
      <c r="AP882" t="s">
        <v>74</v>
      </c>
      <c r="AQ882" t="s">
        <v>74</v>
      </c>
      <c r="AR882" t="s">
        <v>6931</v>
      </c>
      <c r="AS882" t="s">
        <v>74</v>
      </c>
      <c r="AT882" t="s">
        <v>2951</v>
      </c>
      <c r="AU882">
        <v>1988</v>
      </c>
      <c r="AV882" t="s">
        <v>74</v>
      </c>
      <c r="AW882">
        <v>81</v>
      </c>
      <c r="AX882" t="s">
        <v>74</v>
      </c>
      <c r="AY882" t="s">
        <v>74</v>
      </c>
      <c r="AZ882" t="s">
        <v>74</v>
      </c>
      <c r="BA882" t="s">
        <v>74</v>
      </c>
      <c r="BB882">
        <v>87</v>
      </c>
      <c r="BC882">
        <v>92</v>
      </c>
      <c r="BD882" t="s">
        <v>74</v>
      </c>
      <c r="BE882" t="s">
        <v>74</v>
      </c>
      <c r="BF882" t="s">
        <v>74</v>
      </c>
      <c r="BG882" t="s">
        <v>74</v>
      </c>
      <c r="BH882" t="s">
        <v>74</v>
      </c>
      <c r="BI882">
        <v>6</v>
      </c>
      <c r="BJ882" t="s">
        <v>366</v>
      </c>
      <c r="BK882" t="s">
        <v>92</v>
      </c>
      <c r="BL882" t="s">
        <v>367</v>
      </c>
      <c r="BM882" t="s">
        <v>6932</v>
      </c>
      <c r="BN882" t="s">
        <v>74</v>
      </c>
      <c r="BO882" t="s">
        <v>74</v>
      </c>
      <c r="BP882" t="s">
        <v>74</v>
      </c>
      <c r="BQ882" t="s">
        <v>74</v>
      </c>
      <c r="BR882" t="s">
        <v>95</v>
      </c>
      <c r="BS882" t="s">
        <v>6976</v>
      </c>
      <c r="BT882" t="str">
        <f>HYPERLINK("https%3A%2F%2Fwww.webofscience.com%2Fwos%2Fwoscc%2Ffull-record%2FWOS:A1988R918400011","View Full Record in Web of Science")</f>
        <v>View Full Record in Web of Science</v>
      </c>
    </row>
    <row r="883" spans="1:72" x14ac:dyDescent="0.15">
      <c r="A883" t="s">
        <v>72</v>
      </c>
      <c r="B883" t="s">
        <v>6977</v>
      </c>
      <c r="C883" t="s">
        <v>74</v>
      </c>
      <c r="D883" t="s">
        <v>74</v>
      </c>
      <c r="E883" t="s">
        <v>74</v>
      </c>
      <c r="F883" t="s">
        <v>6977</v>
      </c>
      <c r="G883" t="s">
        <v>74</v>
      </c>
      <c r="H883" t="s">
        <v>74</v>
      </c>
      <c r="I883" t="s">
        <v>4615</v>
      </c>
      <c r="J883" t="s">
        <v>6978</v>
      </c>
      <c r="K883" t="s">
        <v>74</v>
      </c>
      <c r="L883" t="s">
        <v>74</v>
      </c>
      <c r="M883" t="s">
        <v>77</v>
      </c>
      <c r="N883" t="s">
        <v>1473</v>
      </c>
      <c r="O883" t="s">
        <v>74</v>
      </c>
      <c r="P883" t="s">
        <v>74</v>
      </c>
      <c r="Q883" t="s">
        <v>74</v>
      </c>
      <c r="R883" t="s">
        <v>74</v>
      </c>
      <c r="S883" t="s">
        <v>74</v>
      </c>
      <c r="T883" t="s">
        <v>74</v>
      </c>
      <c r="U883" t="s">
        <v>74</v>
      </c>
      <c r="V883" t="s">
        <v>74</v>
      </c>
      <c r="W883" t="s">
        <v>74</v>
      </c>
      <c r="X883" t="s">
        <v>74</v>
      </c>
      <c r="Y883" t="s">
        <v>6979</v>
      </c>
      <c r="Z883" t="s">
        <v>74</v>
      </c>
      <c r="AA883" t="s">
        <v>74</v>
      </c>
      <c r="AB883" t="s">
        <v>74</v>
      </c>
      <c r="AC883" t="s">
        <v>74</v>
      </c>
      <c r="AD883" t="s">
        <v>74</v>
      </c>
      <c r="AE883" t="s">
        <v>74</v>
      </c>
      <c r="AF883" t="s">
        <v>74</v>
      </c>
      <c r="AG883">
        <v>1</v>
      </c>
      <c r="AH883">
        <v>0</v>
      </c>
      <c r="AI883">
        <v>0</v>
      </c>
      <c r="AJ883">
        <v>0</v>
      </c>
      <c r="AK883">
        <v>0</v>
      </c>
      <c r="AL883" t="s">
        <v>6980</v>
      </c>
      <c r="AM883" t="s">
        <v>361</v>
      </c>
      <c r="AN883" t="s">
        <v>6981</v>
      </c>
      <c r="AO883" t="s">
        <v>6982</v>
      </c>
      <c r="AP883" t="s">
        <v>74</v>
      </c>
      <c r="AQ883" t="s">
        <v>74</v>
      </c>
      <c r="AR883" t="s">
        <v>6983</v>
      </c>
      <c r="AS883" t="s">
        <v>6984</v>
      </c>
      <c r="AT883" t="s">
        <v>2951</v>
      </c>
      <c r="AU883">
        <v>1988</v>
      </c>
      <c r="AV883">
        <v>153</v>
      </c>
      <c r="AW883" t="s">
        <v>74</v>
      </c>
      <c r="AX883" t="s">
        <v>74</v>
      </c>
      <c r="AY883" t="s">
        <v>74</v>
      </c>
      <c r="AZ883" t="s">
        <v>74</v>
      </c>
      <c r="BA883" t="s">
        <v>74</v>
      </c>
      <c r="BB883">
        <v>723</v>
      </c>
      <c r="BC883">
        <v>723</v>
      </c>
      <c r="BD883" t="s">
        <v>74</v>
      </c>
      <c r="BE883" t="s">
        <v>74</v>
      </c>
      <c r="BF883" t="s">
        <v>74</v>
      </c>
      <c r="BG883" t="s">
        <v>74</v>
      </c>
      <c r="BH883" t="s">
        <v>74</v>
      </c>
      <c r="BI883">
        <v>1</v>
      </c>
      <c r="BJ883" t="s">
        <v>6985</v>
      </c>
      <c r="BK883" t="s">
        <v>3150</v>
      </c>
      <c r="BL883" t="s">
        <v>6985</v>
      </c>
      <c r="BM883" t="s">
        <v>6986</v>
      </c>
      <c r="BN883" t="s">
        <v>74</v>
      </c>
      <c r="BO883" t="s">
        <v>74</v>
      </c>
      <c r="BP883" t="s">
        <v>74</v>
      </c>
      <c r="BQ883" t="s">
        <v>74</v>
      </c>
      <c r="BR883" t="s">
        <v>95</v>
      </c>
      <c r="BS883" t="s">
        <v>6987</v>
      </c>
      <c r="BT883" t="str">
        <f>HYPERLINK("https%3A%2F%2Fwww.webofscience.com%2Fwos%2Fwoscc%2Ffull-record%2FWOS:A1988R258700061","View Full Record in Web of Science")</f>
        <v>View Full Record in Web of Science</v>
      </c>
    </row>
    <row r="884" spans="1:72" x14ac:dyDescent="0.15">
      <c r="A884" t="s">
        <v>72</v>
      </c>
      <c r="B884" t="s">
        <v>6988</v>
      </c>
      <c r="C884" t="s">
        <v>74</v>
      </c>
      <c r="D884" t="s">
        <v>74</v>
      </c>
      <c r="E884" t="s">
        <v>74</v>
      </c>
      <c r="F884" t="s">
        <v>6988</v>
      </c>
      <c r="G884" t="s">
        <v>74</v>
      </c>
      <c r="H884" t="s">
        <v>74</v>
      </c>
      <c r="I884" t="s">
        <v>6989</v>
      </c>
      <c r="J884" t="s">
        <v>3133</v>
      </c>
      <c r="K884" t="s">
        <v>74</v>
      </c>
      <c r="L884" t="s">
        <v>74</v>
      </c>
      <c r="M884" t="s">
        <v>4986</v>
      </c>
      <c r="N884" t="s">
        <v>78</v>
      </c>
      <c r="O884" t="s">
        <v>74</v>
      </c>
      <c r="P884" t="s">
        <v>74</v>
      </c>
      <c r="Q884" t="s">
        <v>74</v>
      </c>
      <c r="R884" t="s">
        <v>74</v>
      </c>
      <c r="S884" t="s">
        <v>74</v>
      </c>
      <c r="T884" t="s">
        <v>74</v>
      </c>
      <c r="U884" t="s">
        <v>74</v>
      </c>
      <c r="V884" t="s">
        <v>74</v>
      </c>
      <c r="W884" t="s">
        <v>6990</v>
      </c>
      <c r="X884" t="s">
        <v>6991</v>
      </c>
      <c r="Y884" t="s">
        <v>6992</v>
      </c>
      <c r="Z884" t="s">
        <v>74</v>
      </c>
      <c r="AA884" t="s">
        <v>6993</v>
      </c>
      <c r="AB884" t="s">
        <v>6994</v>
      </c>
      <c r="AC884" t="s">
        <v>74</v>
      </c>
      <c r="AD884" t="s">
        <v>74</v>
      </c>
      <c r="AE884" t="s">
        <v>74</v>
      </c>
      <c r="AF884" t="s">
        <v>74</v>
      </c>
      <c r="AG884">
        <v>32</v>
      </c>
      <c r="AH884">
        <v>3</v>
      </c>
      <c r="AI884">
        <v>3</v>
      </c>
      <c r="AJ884">
        <v>0</v>
      </c>
      <c r="AK884">
        <v>0</v>
      </c>
      <c r="AL884" t="s">
        <v>2568</v>
      </c>
      <c r="AM884" t="s">
        <v>940</v>
      </c>
      <c r="AN884" t="s">
        <v>2569</v>
      </c>
      <c r="AO884" t="s">
        <v>3135</v>
      </c>
      <c r="AP884" t="s">
        <v>74</v>
      </c>
      <c r="AQ884" t="s">
        <v>74</v>
      </c>
      <c r="AR884" t="s">
        <v>3136</v>
      </c>
      <c r="AS884" t="s">
        <v>3137</v>
      </c>
      <c r="AT884" t="s">
        <v>2951</v>
      </c>
      <c r="AU884">
        <v>1988</v>
      </c>
      <c r="AV884">
        <v>66</v>
      </c>
      <c r="AW884">
        <v>11</v>
      </c>
      <c r="AX884" t="s">
        <v>74</v>
      </c>
      <c r="AY884" t="s">
        <v>74</v>
      </c>
      <c r="AZ884" t="s">
        <v>74</v>
      </c>
      <c r="BA884" t="s">
        <v>74</v>
      </c>
      <c r="BB884">
        <v>2421</v>
      </c>
      <c r="BC884">
        <v>2427</v>
      </c>
      <c r="BD884" t="s">
        <v>74</v>
      </c>
      <c r="BE884" t="s">
        <v>6995</v>
      </c>
      <c r="BF884" t="str">
        <f>HYPERLINK("http://dx.doi.org/10.1139/z88-358","http://dx.doi.org/10.1139/z88-358")</f>
        <v>http://dx.doi.org/10.1139/z88-358</v>
      </c>
      <c r="BG884" t="s">
        <v>74</v>
      </c>
      <c r="BH884" t="s">
        <v>74</v>
      </c>
      <c r="BI884">
        <v>7</v>
      </c>
      <c r="BJ884" t="s">
        <v>423</v>
      </c>
      <c r="BK884" t="s">
        <v>92</v>
      </c>
      <c r="BL884" t="s">
        <v>423</v>
      </c>
      <c r="BM884" t="s">
        <v>6996</v>
      </c>
      <c r="BN884" t="s">
        <v>74</v>
      </c>
      <c r="BO884" t="s">
        <v>74</v>
      </c>
      <c r="BP884" t="s">
        <v>74</v>
      </c>
      <c r="BQ884" t="s">
        <v>74</v>
      </c>
      <c r="BR884" t="s">
        <v>95</v>
      </c>
      <c r="BS884" t="s">
        <v>6997</v>
      </c>
      <c r="BT884" t="str">
        <f>HYPERLINK("https%3A%2F%2Fwww.webofscience.com%2Fwos%2Fwoscc%2Ffull-record%2FWOS:A1988R040000011","View Full Record in Web of Science")</f>
        <v>View Full Record in Web of Science</v>
      </c>
    </row>
    <row r="885" spans="1:72" x14ac:dyDescent="0.15">
      <c r="A885" t="s">
        <v>72</v>
      </c>
      <c r="B885" t="s">
        <v>2485</v>
      </c>
      <c r="C885" t="s">
        <v>74</v>
      </c>
      <c r="D885" t="s">
        <v>74</v>
      </c>
      <c r="E885" t="s">
        <v>74</v>
      </c>
      <c r="F885" t="s">
        <v>2485</v>
      </c>
      <c r="G885" t="s">
        <v>74</v>
      </c>
      <c r="H885" t="s">
        <v>74</v>
      </c>
      <c r="I885" t="s">
        <v>6998</v>
      </c>
      <c r="J885" t="s">
        <v>6999</v>
      </c>
      <c r="K885" t="s">
        <v>74</v>
      </c>
      <c r="L885" t="s">
        <v>74</v>
      </c>
      <c r="M885" t="s">
        <v>77</v>
      </c>
      <c r="N885" t="s">
        <v>110</v>
      </c>
      <c r="O885" t="s">
        <v>74</v>
      </c>
      <c r="P885" t="s">
        <v>74</v>
      </c>
      <c r="Q885" t="s">
        <v>74</v>
      </c>
      <c r="R885" t="s">
        <v>74</v>
      </c>
      <c r="S885" t="s">
        <v>74</v>
      </c>
      <c r="T885" t="s">
        <v>74</v>
      </c>
      <c r="U885" t="s">
        <v>74</v>
      </c>
      <c r="V885" t="s">
        <v>74</v>
      </c>
      <c r="W885" t="s">
        <v>74</v>
      </c>
      <c r="X885" t="s">
        <v>74</v>
      </c>
      <c r="Y885" t="s">
        <v>74</v>
      </c>
      <c r="Z885" t="s">
        <v>74</v>
      </c>
      <c r="AA885" t="s">
        <v>74</v>
      </c>
      <c r="AB885" t="s">
        <v>74</v>
      </c>
      <c r="AC885" t="s">
        <v>74</v>
      </c>
      <c r="AD885" t="s">
        <v>74</v>
      </c>
      <c r="AE885" t="s">
        <v>74</v>
      </c>
      <c r="AF885" t="s">
        <v>74</v>
      </c>
      <c r="AG885">
        <v>0</v>
      </c>
      <c r="AH885">
        <v>0</v>
      </c>
      <c r="AI885">
        <v>0</v>
      </c>
      <c r="AJ885">
        <v>0</v>
      </c>
      <c r="AK885">
        <v>0</v>
      </c>
      <c r="AL885" t="s">
        <v>7000</v>
      </c>
      <c r="AM885" t="s">
        <v>7001</v>
      </c>
      <c r="AN885" t="s">
        <v>7002</v>
      </c>
      <c r="AO885" t="s">
        <v>7003</v>
      </c>
      <c r="AP885" t="s">
        <v>74</v>
      </c>
      <c r="AQ885" t="s">
        <v>74</v>
      </c>
      <c r="AR885" t="s">
        <v>6999</v>
      </c>
      <c r="AS885" t="s">
        <v>7004</v>
      </c>
      <c r="AT885" t="s">
        <v>2984</v>
      </c>
      <c r="AU885">
        <v>1988</v>
      </c>
      <c r="AV885">
        <v>22</v>
      </c>
      <c r="AW885">
        <v>6</v>
      </c>
      <c r="AX885" t="s">
        <v>74</v>
      </c>
      <c r="AY885" t="s">
        <v>74</v>
      </c>
      <c r="AZ885" t="s">
        <v>74</v>
      </c>
      <c r="BA885" t="s">
        <v>74</v>
      </c>
      <c r="BB885">
        <v>41</v>
      </c>
      <c r="BC885">
        <v>42</v>
      </c>
      <c r="BD885" t="s">
        <v>74</v>
      </c>
      <c r="BE885" t="s">
        <v>74</v>
      </c>
      <c r="BF885" t="s">
        <v>74</v>
      </c>
      <c r="BG885" t="s">
        <v>74</v>
      </c>
      <c r="BH885" t="s">
        <v>74</v>
      </c>
      <c r="BI885">
        <v>2</v>
      </c>
      <c r="BJ885" t="s">
        <v>7005</v>
      </c>
      <c r="BK885" t="s">
        <v>1462</v>
      </c>
      <c r="BL885" t="s">
        <v>7005</v>
      </c>
      <c r="BM885" t="s">
        <v>7006</v>
      </c>
      <c r="BN885" t="s">
        <v>74</v>
      </c>
      <c r="BO885" t="s">
        <v>74</v>
      </c>
      <c r="BP885" t="s">
        <v>74</v>
      </c>
      <c r="BQ885" t="s">
        <v>74</v>
      </c>
      <c r="BR885" t="s">
        <v>95</v>
      </c>
      <c r="BS885" t="s">
        <v>7007</v>
      </c>
      <c r="BT885" t="str">
        <f>HYPERLINK("https%3A%2F%2Fwww.webofscience.com%2Fwos%2Fwoscc%2Ffull-record%2FWOS:A1988Q576700019","View Full Record in Web of Science")</f>
        <v>View Full Record in Web of Science</v>
      </c>
    </row>
    <row r="886" spans="1:72" x14ac:dyDescent="0.15">
      <c r="A886" t="s">
        <v>72</v>
      </c>
      <c r="B886" t="s">
        <v>7008</v>
      </c>
      <c r="C886" t="s">
        <v>74</v>
      </c>
      <c r="D886" t="s">
        <v>74</v>
      </c>
      <c r="E886" t="s">
        <v>74</v>
      </c>
      <c r="F886" t="s">
        <v>7008</v>
      </c>
      <c r="G886" t="s">
        <v>74</v>
      </c>
      <c r="H886" t="s">
        <v>74</v>
      </c>
      <c r="I886" t="s">
        <v>7009</v>
      </c>
      <c r="J886" t="s">
        <v>7010</v>
      </c>
      <c r="K886" t="s">
        <v>74</v>
      </c>
      <c r="L886" t="s">
        <v>74</v>
      </c>
      <c r="M886" t="s">
        <v>77</v>
      </c>
      <c r="N886" t="s">
        <v>78</v>
      </c>
      <c r="O886" t="s">
        <v>74</v>
      </c>
      <c r="P886" t="s">
        <v>74</v>
      </c>
      <c r="Q886" t="s">
        <v>74</v>
      </c>
      <c r="R886" t="s">
        <v>74</v>
      </c>
      <c r="S886" t="s">
        <v>74</v>
      </c>
      <c r="T886" t="s">
        <v>74</v>
      </c>
      <c r="U886" t="s">
        <v>74</v>
      </c>
      <c r="V886" t="s">
        <v>74</v>
      </c>
      <c r="W886" t="s">
        <v>7011</v>
      </c>
      <c r="X886" t="s">
        <v>2979</v>
      </c>
      <c r="Y886" t="s">
        <v>7012</v>
      </c>
      <c r="Z886" t="s">
        <v>74</v>
      </c>
      <c r="AA886" t="s">
        <v>7013</v>
      </c>
      <c r="AB886" t="s">
        <v>7014</v>
      </c>
      <c r="AC886" t="s">
        <v>74</v>
      </c>
      <c r="AD886" t="s">
        <v>74</v>
      </c>
      <c r="AE886" t="s">
        <v>74</v>
      </c>
      <c r="AF886" t="s">
        <v>74</v>
      </c>
      <c r="AG886">
        <v>28</v>
      </c>
      <c r="AH886">
        <v>18</v>
      </c>
      <c r="AI886">
        <v>21</v>
      </c>
      <c r="AJ886">
        <v>0</v>
      </c>
      <c r="AK886">
        <v>1</v>
      </c>
      <c r="AL886" t="s">
        <v>475</v>
      </c>
      <c r="AM886" t="s">
        <v>460</v>
      </c>
      <c r="AN886" t="s">
        <v>476</v>
      </c>
      <c r="AO886" t="s">
        <v>7015</v>
      </c>
      <c r="AP886" t="s">
        <v>74</v>
      </c>
      <c r="AQ886" t="s">
        <v>74</v>
      </c>
      <c r="AR886" t="s">
        <v>7016</v>
      </c>
      <c r="AS886" t="s">
        <v>7017</v>
      </c>
      <c r="AT886" t="s">
        <v>2951</v>
      </c>
      <c r="AU886">
        <v>1988</v>
      </c>
      <c r="AV886">
        <v>125</v>
      </c>
      <c r="AW886">
        <v>6</v>
      </c>
      <c r="AX886" t="s">
        <v>74</v>
      </c>
      <c r="AY886" t="s">
        <v>74</v>
      </c>
      <c r="AZ886" t="s">
        <v>74</v>
      </c>
      <c r="BA886" t="s">
        <v>74</v>
      </c>
      <c r="BB886">
        <v>583</v>
      </c>
      <c r="BC886">
        <v>591</v>
      </c>
      <c r="BD886" t="s">
        <v>74</v>
      </c>
      <c r="BE886" t="s">
        <v>7018</v>
      </c>
      <c r="BF886" t="str">
        <f>HYPERLINK("http://dx.doi.org/10.1017/S0016756800023402","http://dx.doi.org/10.1017/S0016756800023402")</f>
        <v>http://dx.doi.org/10.1017/S0016756800023402</v>
      </c>
      <c r="BG886" t="s">
        <v>74</v>
      </c>
      <c r="BH886" t="s">
        <v>74</v>
      </c>
      <c r="BI886">
        <v>9</v>
      </c>
      <c r="BJ886" t="s">
        <v>91</v>
      </c>
      <c r="BK886" t="s">
        <v>92</v>
      </c>
      <c r="BL886" t="s">
        <v>93</v>
      </c>
      <c r="BM886" t="s">
        <v>7019</v>
      </c>
      <c r="BN886" t="s">
        <v>74</v>
      </c>
      <c r="BO886" t="s">
        <v>74</v>
      </c>
      <c r="BP886" t="s">
        <v>74</v>
      </c>
      <c r="BQ886" t="s">
        <v>74</v>
      </c>
      <c r="BR886" t="s">
        <v>95</v>
      </c>
      <c r="BS886" t="s">
        <v>7020</v>
      </c>
      <c r="BT886" t="str">
        <f>HYPERLINK("https%3A%2F%2Fwww.webofscience.com%2Fwos%2Fwoscc%2Ffull-record%2FWOS:A1988R455100002","View Full Record in Web of Science")</f>
        <v>View Full Record in Web of Science</v>
      </c>
    </row>
    <row r="887" spans="1:72" x14ac:dyDescent="0.15">
      <c r="A887" t="s">
        <v>72</v>
      </c>
      <c r="B887" t="s">
        <v>7021</v>
      </c>
      <c r="C887" t="s">
        <v>74</v>
      </c>
      <c r="D887" t="s">
        <v>74</v>
      </c>
      <c r="E887" t="s">
        <v>74</v>
      </c>
      <c r="F887" t="s">
        <v>7021</v>
      </c>
      <c r="G887" t="s">
        <v>74</v>
      </c>
      <c r="H887" t="s">
        <v>74</v>
      </c>
      <c r="I887" t="s">
        <v>7022</v>
      </c>
      <c r="J887" t="s">
        <v>3488</v>
      </c>
      <c r="K887" t="s">
        <v>74</v>
      </c>
      <c r="L887" t="s">
        <v>74</v>
      </c>
      <c r="M887" t="s">
        <v>171</v>
      </c>
      <c r="N887" t="s">
        <v>414</v>
      </c>
      <c r="O887" t="s">
        <v>74</v>
      </c>
      <c r="P887" t="s">
        <v>74</v>
      </c>
      <c r="Q887" t="s">
        <v>74</v>
      </c>
      <c r="R887" t="s">
        <v>74</v>
      </c>
      <c r="S887" t="s">
        <v>74</v>
      </c>
      <c r="T887" t="s">
        <v>74</v>
      </c>
      <c r="U887" t="s">
        <v>74</v>
      </c>
      <c r="V887" t="s">
        <v>74</v>
      </c>
      <c r="W887" t="s">
        <v>74</v>
      </c>
      <c r="X887" t="s">
        <v>74</v>
      </c>
      <c r="Y887" t="s">
        <v>7023</v>
      </c>
      <c r="Z887" t="s">
        <v>74</v>
      </c>
      <c r="AA887" t="s">
        <v>74</v>
      </c>
      <c r="AB887" t="s">
        <v>74</v>
      </c>
      <c r="AC887" t="s">
        <v>74</v>
      </c>
      <c r="AD887" t="s">
        <v>74</v>
      </c>
      <c r="AE887" t="s">
        <v>74</v>
      </c>
      <c r="AF887" t="s">
        <v>74</v>
      </c>
      <c r="AG887">
        <v>7</v>
      </c>
      <c r="AH887">
        <v>1</v>
      </c>
      <c r="AI887">
        <v>1</v>
      </c>
      <c r="AJ887">
        <v>0</v>
      </c>
      <c r="AK887">
        <v>0</v>
      </c>
      <c r="AL887" t="s">
        <v>173</v>
      </c>
      <c r="AM887" t="s">
        <v>174</v>
      </c>
      <c r="AN887" t="s">
        <v>175</v>
      </c>
      <c r="AO887" t="s">
        <v>3491</v>
      </c>
      <c r="AP887" t="s">
        <v>74</v>
      </c>
      <c r="AQ887" t="s">
        <v>74</v>
      </c>
      <c r="AR887" t="s">
        <v>3492</v>
      </c>
      <c r="AS887" t="s">
        <v>3493</v>
      </c>
      <c r="AT887" t="s">
        <v>2984</v>
      </c>
      <c r="AU887">
        <v>1988</v>
      </c>
      <c r="AV887">
        <v>28</v>
      </c>
      <c r="AW887">
        <v>6</v>
      </c>
      <c r="AX887" t="s">
        <v>74</v>
      </c>
      <c r="AY887" t="s">
        <v>74</v>
      </c>
      <c r="AZ887" t="s">
        <v>74</v>
      </c>
      <c r="BA887" t="s">
        <v>74</v>
      </c>
      <c r="BB887">
        <v>1008</v>
      </c>
      <c r="BC887">
        <v>1010</v>
      </c>
      <c r="BD887" t="s">
        <v>74</v>
      </c>
      <c r="BE887" t="s">
        <v>74</v>
      </c>
      <c r="BF887" t="s">
        <v>74</v>
      </c>
      <c r="BG887" t="s">
        <v>74</v>
      </c>
      <c r="BH887" t="s">
        <v>74</v>
      </c>
      <c r="BI887">
        <v>3</v>
      </c>
      <c r="BJ887" t="s">
        <v>288</v>
      </c>
      <c r="BK887" t="s">
        <v>92</v>
      </c>
      <c r="BL887" t="s">
        <v>288</v>
      </c>
      <c r="BM887" t="s">
        <v>7024</v>
      </c>
      <c r="BN887" t="s">
        <v>74</v>
      </c>
      <c r="BO887" t="s">
        <v>74</v>
      </c>
      <c r="BP887" t="s">
        <v>74</v>
      </c>
      <c r="BQ887" t="s">
        <v>74</v>
      </c>
      <c r="BR887" t="s">
        <v>95</v>
      </c>
      <c r="BS887" t="s">
        <v>7025</v>
      </c>
      <c r="BT887" t="str">
        <f>HYPERLINK("https%3A%2F%2Fwww.webofscience.com%2Fwos%2Fwoscc%2Ffull-record%2FWOS:A1988T046900026","View Full Record in Web of Science")</f>
        <v>View Full Record in Web of Science</v>
      </c>
    </row>
    <row r="888" spans="1:72" x14ac:dyDescent="0.15">
      <c r="A888" t="s">
        <v>72</v>
      </c>
      <c r="B888" t="s">
        <v>7026</v>
      </c>
      <c r="C888" t="s">
        <v>74</v>
      </c>
      <c r="D888" t="s">
        <v>74</v>
      </c>
      <c r="E888" t="s">
        <v>74</v>
      </c>
      <c r="F888" t="s">
        <v>7026</v>
      </c>
      <c r="G888" t="s">
        <v>74</v>
      </c>
      <c r="H888" t="s">
        <v>74</v>
      </c>
      <c r="I888" t="s">
        <v>7027</v>
      </c>
      <c r="J888" t="s">
        <v>3488</v>
      </c>
      <c r="K888" t="s">
        <v>74</v>
      </c>
      <c r="L888" t="s">
        <v>74</v>
      </c>
      <c r="M888" t="s">
        <v>171</v>
      </c>
      <c r="N888" t="s">
        <v>414</v>
      </c>
      <c r="O888" t="s">
        <v>74</v>
      </c>
      <c r="P888" t="s">
        <v>74</v>
      </c>
      <c r="Q888" t="s">
        <v>74</v>
      </c>
      <c r="R888" t="s">
        <v>74</v>
      </c>
      <c r="S888" t="s">
        <v>74</v>
      </c>
      <c r="T888" t="s">
        <v>74</v>
      </c>
      <c r="U888" t="s">
        <v>74</v>
      </c>
      <c r="V888" t="s">
        <v>74</v>
      </c>
      <c r="W888" t="s">
        <v>5731</v>
      </c>
      <c r="X888" t="s">
        <v>2157</v>
      </c>
      <c r="Y888" t="s">
        <v>7028</v>
      </c>
      <c r="Z888" t="s">
        <v>74</v>
      </c>
      <c r="AA888" t="s">
        <v>7029</v>
      </c>
      <c r="AB888" t="s">
        <v>74</v>
      </c>
      <c r="AC888" t="s">
        <v>74</v>
      </c>
      <c r="AD888" t="s">
        <v>74</v>
      </c>
      <c r="AE888" t="s">
        <v>74</v>
      </c>
      <c r="AF888" t="s">
        <v>74</v>
      </c>
      <c r="AG888">
        <v>6</v>
      </c>
      <c r="AH888">
        <v>1</v>
      </c>
      <c r="AI888">
        <v>1</v>
      </c>
      <c r="AJ888">
        <v>0</v>
      </c>
      <c r="AK888">
        <v>0</v>
      </c>
      <c r="AL888" t="s">
        <v>173</v>
      </c>
      <c r="AM888" t="s">
        <v>174</v>
      </c>
      <c r="AN888" t="s">
        <v>175</v>
      </c>
      <c r="AO888" t="s">
        <v>3491</v>
      </c>
      <c r="AP888" t="s">
        <v>74</v>
      </c>
      <c r="AQ888" t="s">
        <v>74</v>
      </c>
      <c r="AR888" t="s">
        <v>3492</v>
      </c>
      <c r="AS888" t="s">
        <v>3493</v>
      </c>
      <c r="AT888" t="s">
        <v>2984</v>
      </c>
      <c r="AU888">
        <v>1988</v>
      </c>
      <c r="AV888">
        <v>28</v>
      </c>
      <c r="AW888">
        <v>6</v>
      </c>
      <c r="AX888" t="s">
        <v>74</v>
      </c>
      <c r="AY888" t="s">
        <v>74</v>
      </c>
      <c r="AZ888" t="s">
        <v>74</v>
      </c>
      <c r="BA888" t="s">
        <v>74</v>
      </c>
      <c r="BB888">
        <v>1028</v>
      </c>
      <c r="BC888">
        <v>1030</v>
      </c>
      <c r="BD888" t="s">
        <v>74</v>
      </c>
      <c r="BE888" t="s">
        <v>74</v>
      </c>
      <c r="BF888" t="s">
        <v>74</v>
      </c>
      <c r="BG888" t="s">
        <v>74</v>
      </c>
      <c r="BH888" t="s">
        <v>74</v>
      </c>
      <c r="BI888">
        <v>3</v>
      </c>
      <c r="BJ888" t="s">
        <v>288</v>
      </c>
      <c r="BK888" t="s">
        <v>92</v>
      </c>
      <c r="BL888" t="s">
        <v>288</v>
      </c>
      <c r="BM888" t="s">
        <v>7024</v>
      </c>
      <c r="BN888" t="s">
        <v>74</v>
      </c>
      <c r="BO888" t="s">
        <v>74</v>
      </c>
      <c r="BP888" t="s">
        <v>74</v>
      </c>
      <c r="BQ888" t="s">
        <v>74</v>
      </c>
      <c r="BR888" t="s">
        <v>95</v>
      </c>
      <c r="BS888" t="s">
        <v>7030</v>
      </c>
      <c r="BT888" t="str">
        <f>HYPERLINK("https%3A%2F%2Fwww.webofscience.com%2Fwos%2Fwoscc%2Ffull-record%2FWOS:A1988T046900034","View Full Record in Web of Science")</f>
        <v>View Full Record in Web of Science</v>
      </c>
    </row>
    <row r="889" spans="1:72" x14ac:dyDescent="0.15">
      <c r="A889" t="s">
        <v>72</v>
      </c>
      <c r="B889" t="s">
        <v>7031</v>
      </c>
      <c r="C889" t="s">
        <v>74</v>
      </c>
      <c r="D889" t="s">
        <v>74</v>
      </c>
      <c r="E889" t="s">
        <v>74</v>
      </c>
      <c r="F889" t="s">
        <v>7031</v>
      </c>
      <c r="G889" t="s">
        <v>74</v>
      </c>
      <c r="H889" t="s">
        <v>74</v>
      </c>
      <c r="I889" t="s">
        <v>7032</v>
      </c>
      <c r="J889" t="s">
        <v>76</v>
      </c>
      <c r="K889" t="s">
        <v>74</v>
      </c>
      <c r="L889" t="s">
        <v>74</v>
      </c>
      <c r="M889" t="s">
        <v>77</v>
      </c>
      <c r="N889" t="s">
        <v>78</v>
      </c>
      <c r="O889" t="s">
        <v>74</v>
      </c>
      <c r="P889" t="s">
        <v>74</v>
      </c>
      <c r="Q889" t="s">
        <v>74</v>
      </c>
      <c r="R889" t="s">
        <v>74</v>
      </c>
      <c r="S889" t="s">
        <v>74</v>
      </c>
      <c r="T889" t="s">
        <v>74</v>
      </c>
      <c r="U889" t="s">
        <v>74</v>
      </c>
      <c r="V889" t="s">
        <v>74</v>
      </c>
      <c r="W889" t="s">
        <v>7033</v>
      </c>
      <c r="X889" t="s">
        <v>7034</v>
      </c>
      <c r="Y889" t="s">
        <v>7035</v>
      </c>
      <c r="Z889" t="s">
        <v>74</v>
      </c>
      <c r="AA889" t="s">
        <v>4455</v>
      </c>
      <c r="AB889" t="s">
        <v>74</v>
      </c>
      <c r="AC889" t="s">
        <v>74</v>
      </c>
      <c r="AD889" t="s">
        <v>74</v>
      </c>
      <c r="AE889" t="s">
        <v>74</v>
      </c>
      <c r="AF889" t="s">
        <v>74</v>
      </c>
      <c r="AG889">
        <v>13</v>
      </c>
      <c r="AH889">
        <v>27</v>
      </c>
      <c r="AI889">
        <v>29</v>
      </c>
      <c r="AJ889">
        <v>0</v>
      </c>
      <c r="AK889">
        <v>3</v>
      </c>
      <c r="AL889" t="s">
        <v>82</v>
      </c>
      <c r="AM889" t="s">
        <v>83</v>
      </c>
      <c r="AN889" t="s">
        <v>84</v>
      </c>
      <c r="AO889" t="s">
        <v>85</v>
      </c>
      <c r="AP889" t="s">
        <v>74</v>
      </c>
      <c r="AQ889" t="s">
        <v>74</v>
      </c>
      <c r="AR889" t="s">
        <v>86</v>
      </c>
      <c r="AS889" t="s">
        <v>87</v>
      </c>
      <c r="AT889" t="s">
        <v>2951</v>
      </c>
      <c r="AU889">
        <v>1988</v>
      </c>
      <c r="AV889">
        <v>15</v>
      </c>
      <c r="AW889">
        <v>12</v>
      </c>
      <c r="AX889" t="s">
        <v>74</v>
      </c>
      <c r="AY889" t="s">
        <v>74</v>
      </c>
      <c r="AZ889" t="s">
        <v>74</v>
      </c>
      <c r="BA889" t="s">
        <v>74</v>
      </c>
      <c r="BB889">
        <v>1365</v>
      </c>
      <c r="BC889">
        <v>1368</v>
      </c>
      <c r="BD889" t="s">
        <v>74</v>
      </c>
      <c r="BE889" t="s">
        <v>7036</v>
      </c>
      <c r="BF889" t="str">
        <f>HYPERLINK("http://dx.doi.org/10.1029/GL015i012p01365","http://dx.doi.org/10.1029/GL015i012p01365")</f>
        <v>http://dx.doi.org/10.1029/GL015i012p01365</v>
      </c>
      <c r="BG889" t="s">
        <v>74</v>
      </c>
      <c r="BH889" t="s">
        <v>74</v>
      </c>
      <c r="BI889">
        <v>4</v>
      </c>
      <c r="BJ889" t="s">
        <v>91</v>
      </c>
      <c r="BK889" t="s">
        <v>92</v>
      </c>
      <c r="BL889" t="s">
        <v>93</v>
      </c>
      <c r="BM889" t="s">
        <v>7037</v>
      </c>
      <c r="BN889" t="s">
        <v>74</v>
      </c>
      <c r="BO889" t="s">
        <v>74</v>
      </c>
      <c r="BP889" t="s">
        <v>74</v>
      </c>
      <c r="BQ889" t="s">
        <v>74</v>
      </c>
      <c r="BR889" t="s">
        <v>95</v>
      </c>
      <c r="BS889" t="s">
        <v>7038</v>
      </c>
      <c r="BT889" t="str">
        <f>HYPERLINK("https%3A%2F%2Fwww.webofscience.com%2Fwos%2Fwoscc%2Ffull-record%2FWOS:A1988Q811200011","View Full Record in Web of Science")</f>
        <v>View Full Record in Web of Science</v>
      </c>
    </row>
    <row r="890" spans="1:72" x14ac:dyDescent="0.15">
      <c r="A890" t="s">
        <v>72</v>
      </c>
      <c r="B890" t="s">
        <v>7039</v>
      </c>
      <c r="C890" t="s">
        <v>74</v>
      </c>
      <c r="D890" t="s">
        <v>74</v>
      </c>
      <c r="E890" t="s">
        <v>74</v>
      </c>
      <c r="F890" t="s">
        <v>7039</v>
      </c>
      <c r="G890" t="s">
        <v>74</v>
      </c>
      <c r="H890" t="s">
        <v>74</v>
      </c>
      <c r="I890" t="s">
        <v>7040</v>
      </c>
      <c r="J890" t="s">
        <v>76</v>
      </c>
      <c r="K890" t="s">
        <v>74</v>
      </c>
      <c r="L890" t="s">
        <v>74</v>
      </c>
      <c r="M890" t="s">
        <v>77</v>
      </c>
      <c r="N890" t="s">
        <v>78</v>
      </c>
      <c r="O890" t="s">
        <v>74</v>
      </c>
      <c r="P890" t="s">
        <v>74</v>
      </c>
      <c r="Q890" t="s">
        <v>74</v>
      </c>
      <c r="R890" t="s">
        <v>74</v>
      </c>
      <c r="S890" t="s">
        <v>74</v>
      </c>
      <c r="T890" t="s">
        <v>74</v>
      </c>
      <c r="U890" t="s">
        <v>74</v>
      </c>
      <c r="V890" t="s">
        <v>74</v>
      </c>
      <c r="W890" t="s">
        <v>7041</v>
      </c>
      <c r="X890" t="s">
        <v>7042</v>
      </c>
      <c r="Y890" t="s">
        <v>7043</v>
      </c>
      <c r="Z890" t="s">
        <v>74</v>
      </c>
      <c r="AA890" t="s">
        <v>3410</v>
      </c>
      <c r="AB890" t="s">
        <v>3411</v>
      </c>
      <c r="AC890" t="s">
        <v>74</v>
      </c>
      <c r="AD890" t="s">
        <v>74</v>
      </c>
      <c r="AE890" t="s">
        <v>74</v>
      </c>
      <c r="AF890" t="s">
        <v>74</v>
      </c>
      <c r="AG890">
        <v>10</v>
      </c>
      <c r="AH890">
        <v>20</v>
      </c>
      <c r="AI890">
        <v>21</v>
      </c>
      <c r="AJ890">
        <v>0</v>
      </c>
      <c r="AK890">
        <v>5</v>
      </c>
      <c r="AL890" t="s">
        <v>82</v>
      </c>
      <c r="AM890" t="s">
        <v>83</v>
      </c>
      <c r="AN890" t="s">
        <v>84</v>
      </c>
      <c r="AO890" t="s">
        <v>85</v>
      </c>
      <c r="AP890" t="s">
        <v>74</v>
      </c>
      <c r="AQ890" t="s">
        <v>74</v>
      </c>
      <c r="AR890" t="s">
        <v>86</v>
      </c>
      <c r="AS890" t="s">
        <v>87</v>
      </c>
      <c r="AT890" t="s">
        <v>2951</v>
      </c>
      <c r="AU890">
        <v>1988</v>
      </c>
      <c r="AV890">
        <v>15</v>
      </c>
      <c r="AW890">
        <v>12</v>
      </c>
      <c r="AX890" t="s">
        <v>74</v>
      </c>
      <c r="AY890" t="s">
        <v>74</v>
      </c>
      <c r="AZ890" t="s">
        <v>74</v>
      </c>
      <c r="BA890" t="s">
        <v>74</v>
      </c>
      <c r="BB890">
        <v>1385</v>
      </c>
      <c r="BC890">
        <v>1388</v>
      </c>
      <c r="BD890" t="s">
        <v>74</v>
      </c>
      <c r="BE890" t="s">
        <v>7044</v>
      </c>
      <c r="BF890" t="str">
        <f>HYPERLINK("http://dx.doi.org/10.1029/GL015i012p01385","http://dx.doi.org/10.1029/GL015i012p01385")</f>
        <v>http://dx.doi.org/10.1029/GL015i012p01385</v>
      </c>
      <c r="BG890" t="s">
        <v>74</v>
      </c>
      <c r="BH890" t="s">
        <v>74</v>
      </c>
      <c r="BI890">
        <v>4</v>
      </c>
      <c r="BJ890" t="s">
        <v>91</v>
      </c>
      <c r="BK890" t="s">
        <v>92</v>
      </c>
      <c r="BL890" t="s">
        <v>93</v>
      </c>
      <c r="BM890" t="s">
        <v>7037</v>
      </c>
      <c r="BN890" t="s">
        <v>74</v>
      </c>
      <c r="BO890" t="s">
        <v>74</v>
      </c>
      <c r="BP890" t="s">
        <v>74</v>
      </c>
      <c r="BQ890" t="s">
        <v>74</v>
      </c>
      <c r="BR890" t="s">
        <v>95</v>
      </c>
      <c r="BS890" t="s">
        <v>7045</v>
      </c>
      <c r="BT890" t="str">
        <f>HYPERLINK("https%3A%2F%2Fwww.webofscience.com%2Fwos%2Fwoscc%2Ffull-record%2FWOS:A1988Q811200016","View Full Record in Web of Science")</f>
        <v>View Full Record in Web of Science</v>
      </c>
    </row>
    <row r="891" spans="1:72" x14ac:dyDescent="0.15">
      <c r="A891" t="s">
        <v>72</v>
      </c>
      <c r="B891" t="s">
        <v>7046</v>
      </c>
      <c r="C891" t="s">
        <v>74</v>
      </c>
      <c r="D891" t="s">
        <v>74</v>
      </c>
      <c r="E891" t="s">
        <v>74</v>
      </c>
      <c r="F891" t="s">
        <v>7046</v>
      </c>
      <c r="G891" t="s">
        <v>74</v>
      </c>
      <c r="H891" t="s">
        <v>74</v>
      </c>
      <c r="I891" t="s">
        <v>7047</v>
      </c>
      <c r="J891" t="s">
        <v>7048</v>
      </c>
      <c r="K891" t="s">
        <v>74</v>
      </c>
      <c r="L891" t="s">
        <v>74</v>
      </c>
      <c r="M891" t="s">
        <v>77</v>
      </c>
      <c r="N891" t="s">
        <v>110</v>
      </c>
      <c r="O891" t="s">
        <v>74</v>
      </c>
      <c r="P891" t="s">
        <v>74</v>
      </c>
      <c r="Q891" t="s">
        <v>74</v>
      </c>
      <c r="R891" t="s">
        <v>74</v>
      </c>
      <c r="S891" t="s">
        <v>74</v>
      </c>
      <c r="T891" t="s">
        <v>74</v>
      </c>
      <c r="U891" t="s">
        <v>74</v>
      </c>
      <c r="V891" t="s">
        <v>74</v>
      </c>
      <c r="W891" t="s">
        <v>74</v>
      </c>
      <c r="X891" t="s">
        <v>74</v>
      </c>
      <c r="Y891" t="s">
        <v>7049</v>
      </c>
      <c r="Z891" t="s">
        <v>74</v>
      </c>
      <c r="AA891" t="s">
        <v>74</v>
      </c>
      <c r="AB891" t="s">
        <v>74</v>
      </c>
      <c r="AC891" t="s">
        <v>74</v>
      </c>
      <c r="AD891" t="s">
        <v>74</v>
      </c>
      <c r="AE891" t="s">
        <v>74</v>
      </c>
      <c r="AF891" t="s">
        <v>74</v>
      </c>
      <c r="AG891">
        <v>0</v>
      </c>
      <c r="AH891">
        <v>0</v>
      </c>
      <c r="AI891">
        <v>0</v>
      </c>
      <c r="AJ891">
        <v>0</v>
      </c>
      <c r="AK891">
        <v>0</v>
      </c>
      <c r="AL891" t="s">
        <v>7050</v>
      </c>
      <c r="AM891" t="s">
        <v>7051</v>
      </c>
      <c r="AN891" t="s">
        <v>7052</v>
      </c>
      <c r="AO891" t="s">
        <v>7053</v>
      </c>
      <c r="AP891" t="s">
        <v>74</v>
      </c>
      <c r="AQ891" t="s">
        <v>74</v>
      </c>
      <c r="AR891" t="s">
        <v>7048</v>
      </c>
      <c r="AS891" t="s">
        <v>7054</v>
      </c>
      <c r="AT891" t="s">
        <v>2951</v>
      </c>
      <c r="AU891">
        <v>1988</v>
      </c>
      <c r="AV891">
        <v>33</v>
      </c>
      <c r="AW891">
        <v>11</v>
      </c>
      <c r="AX891" t="s">
        <v>74</v>
      </c>
      <c r="AY891" t="s">
        <v>74</v>
      </c>
      <c r="AZ891" t="s">
        <v>74</v>
      </c>
      <c r="BA891" t="s">
        <v>74</v>
      </c>
      <c r="BB891">
        <v>3</v>
      </c>
      <c r="BC891">
        <v>3</v>
      </c>
      <c r="BD891" t="s">
        <v>74</v>
      </c>
      <c r="BE891" t="s">
        <v>74</v>
      </c>
      <c r="BF891" t="s">
        <v>74</v>
      </c>
      <c r="BG891" t="s">
        <v>74</v>
      </c>
      <c r="BH891" t="s">
        <v>74</v>
      </c>
      <c r="BI891">
        <v>1</v>
      </c>
      <c r="BJ891" t="s">
        <v>91</v>
      </c>
      <c r="BK891" t="s">
        <v>92</v>
      </c>
      <c r="BL891" t="s">
        <v>93</v>
      </c>
      <c r="BM891" t="s">
        <v>7055</v>
      </c>
      <c r="BN891" t="s">
        <v>74</v>
      </c>
      <c r="BO891" t="s">
        <v>74</v>
      </c>
      <c r="BP891" t="s">
        <v>74</v>
      </c>
      <c r="BQ891" t="s">
        <v>74</v>
      </c>
      <c r="BR891" t="s">
        <v>95</v>
      </c>
      <c r="BS891" t="s">
        <v>7056</v>
      </c>
      <c r="BT891" t="str">
        <f>HYPERLINK("https%3A%2F%2Fwww.webofscience.com%2Fwos%2Fwoscc%2Ffull-record%2FWOS:A1988Q856200001","View Full Record in Web of Science")</f>
        <v>View Full Record in Web of Science</v>
      </c>
    </row>
    <row r="892" spans="1:72" x14ac:dyDescent="0.15">
      <c r="A892" t="s">
        <v>72</v>
      </c>
      <c r="B892" t="s">
        <v>7057</v>
      </c>
      <c r="C892" t="s">
        <v>74</v>
      </c>
      <c r="D892" t="s">
        <v>74</v>
      </c>
      <c r="E892" t="s">
        <v>74</v>
      </c>
      <c r="F892" t="s">
        <v>7057</v>
      </c>
      <c r="G892" t="s">
        <v>74</v>
      </c>
      <c r="H892" t="s">
        <v>74</v>
      </c>
      <c r="I892" t="s">
        <v>7058</v>
      </c>
      <c r="J892" t="s">
        <v>7059</v>
      </c>
      <c r="K892" t="s">
        <v>74</v>
      </c>
      <c r="L892" t="s">
        <v>74</v>
      </c>
      <c r="M892" t="s">
        <v>171</v>
      </c>
      <c r="N892" t="s">
        <v>78</v>
      </c>
      <c r="O892" t="s">
        <v>74</v>
      </c>
      <c r="P892" t="s">
        <v>74</v>
      </c>
      <c r="Q892" t="s">
        <v>74</v>
      </c>
      <c r="R892" t="s">
        <v>74</v>
      </c>
      <c r="S892" t="s">
        <v>74</v>
      </c>
      <c r="T892" t="s">
        <v>74</v>
      </c>
      <c r="U892" t="s">
        <v>74</v>
      </c>
      <c r="V892" t="s">
        <v>74</v>
      </c>
      <c r="W892" t="s">
        <v>74</v>
      </c>
      <c r="X892" t="s">
        <v>74</v>
      </c>
      <c r="Y892" t="s">
        <v>7060</v>
      </c>
      <c r="Z892" t="s">
        <v>74</v>
      </c>
      <c r="AA892" t="s">
        <v>74</v>
      </c>
      <c r="AB892" t="s">
        <v>74</v>
      </c>
      <c r="AC892" t="s">
        <v>74</v>
      </c>
      <c r="AD892" t="s">
        <v>74</v>
      </c>
      <c r="AE892" t="s">
        <v>74</v>
      </c>
      <c r="AF892" t="s">
        <v>74</v>
      </c>
      <c r="AG892">
        <v>34</v>
      </c>
      <c r="AH892">
        <v>0</v>
      </c>
      <c r="AI892">
        <v>0</v>
      </c>
      <c r="AJ892">
        <v>0</v>
      </c>
      <c r="AK892">
        <v>0</v>
      </c>
      <c r="AL892" t="s">
        <v>173</v>
      </c>
      <c r="AM892" t="s">
        <v>174</v>
      </c>
      <c r="AN892" t="s">
        <v>175</v>
      </c>
      <c r="AO892" t="s">
        <v>7061</v>
      </c>
      <c r="AP892" t="s">
        <v>74</v>
      </c>
      <c r="AQ892" t="s">
        <v>74</v>
      </c>
      <c r="AR892" t="s">
        <v>7062</v>
      </c>
      <c r="AS892" t="s">
        <v>74</v>
      </c>
      <c r="AT892" t="s">
        <v>2984</v>
      </c>
      <c r="AU892">
        <v>1988</v>
      </c>
      <c r="AV892" t="s">
        <v>74</v>
      </c>
      <c r="AW892">
        <v>6</v>
      </c>
      <c r="AX892" t="s">
        <v>74</v>
      </c>
      <c r="AY892" t="s">
        <v>74</v>
      </c>
      <c r="AZ892" t="s">
        <v>74</v>
      </c>
      <c r="BA892" t="s">
        <v>74</v>
      </c>
      <c r="BB892">
        <v>885</v>
      </c>
      <c r="BC892">
        <v>891</v>
      </c>
      <c r="BD892" t="s">
        <v>74</v>
      </c>
      <c r="BE892" t="s">
        <v>74</v>
      </c>
      <c r="BF892" t="s">
        <v>74</v>
      </c>
      <c r="BG892" t="s">
        <v>74</v>
      </c>
      <c r="BH892" t="s">
        <v>74</v>
      </c>
      <c r="BI892">
        <v>7</v>
      </c>
      <c r="BJ892" t="s">
        <v>868</v>
      </c>
      <c r="BK892" t="s">
        <v>92</v>
      </c>
      <c r="BL892" t="s">
        <v>869</v>
      </c>
      <c r="BM892" t="s">
        <v>7063</v>
      </c>
      <c r="BN892" t="s">
        <v>74</v>
      </c>
      <c r="BO892" t="s">
        <v>74</v>
      </c>
      <c r="BP892" t="s">
        <v>74</v>
      </c>
      <c r="BQ892" t="s">
        <v>74</v>
      </c>
      <c r="BR892" t="s">
        <v>95</v>
      </c>
      <c r="BS892" t="s">
        <v>7064</v>
      </c>
      <c r="BT892" t="str">
        <f>HYPERLINK("https%3A%2F%2Fwww.webofscience.com%2Fwos%2Fwoscc%2Ffull-record%2FWOS:A1988R365700011","View Full Record in Web of Science")</f>
        <v>View Full Record in Web of Science</v>
      </c>
    </row>
    <row r="893" spans="1:72" x14ac:dyDescent="0.15">
      <c r="A893" t="s">
        <v>72</v>
      </c>
      <c r="B893" t="s">
        <v>7065</v>
      </c>
      <c r="C893" t="s">
        <v>74</v>
      </c>
      <c r="D893" t="s">
        <v>74</v>
      </c>
      <c r="E893" t="s">
        <v>74</v>
      </c>
      <c r="F893" t="s">
        <v>7065</v>
      </c>
      <c r="G893" t="s">
        <v>74</v>
      </c>
      <c r="H893" t="s">
        <v>74</v>
      </c>
      <c r="I893" t="s">
        <v>7066</v>
      </c>
      <c r="J893" t="s">
        <v>4019</v>
      </c>
      <c r="K893" t="s">
        <v>74</v>
      </c>
      <c r="L893" t="s">
        <v>74</v>
      </c>
      <c r="M893" t="s">
        <v>77</v>
      </c>
      <c r="N893" t="s">
        <v>78</v>
      </c>
      <c r="O893" t="s">
        <v>74</v>
      </c>
      <c r="P893" t="s">
        <v>74</v>
      </c>
      <c r="Q893" t="s">
        <v>74</v>
      </c>
      <c r="R893" t="s">
        <v>74</v>
      </c>
      <c r="S893" t="s">
        <v>74</v>
      </c>
      <c r="T893" t="s">
        <v>74</v>
      </c>
      <c r="U893" t="s">
        <v>74</v>
      </c>
      <c r="V893" t="s">
        <v>74</v>
      </c>
      <c r="W893" t="s">
        <v>7067</v>
      </c>
      <c r="X893" t="s">
        <v>7068</v>
      </c>
      <c r="Y893" t="s">
        <v>7069</v>
      </c>
      <c r="Z893" t="s">
        <v>74</v>
      </c>
      <c r="AA893" t="s">
        <v>74</v>
      </c>
      <c r="AB893" t="s">
        <v>74</v>
      </c>
      <c r="AC893" t="s">
        <v>74</v>
      </c>
      <c r="AD893" t="s">
        <v>74</v>
      </c>
      <c r="AE893" t="s">
        <v>74</v>
      </c>
      <c r="AF893" t="s">
        <v>74</v>
      </c>
      <c r="AG893">
        <v>29</v>
      </c>
      <c r="AH893">
        <v>25</v>
      </c>
      <c r="AI893">
        <v>25</v>
      </c>
      <c r="AJ893">
        <v>0</v>
      </c>
      <c r="AK893">
        <v>0</v>
      </c>
      <c r="AL893" t="s">
        <v>82</v>
      </c>
      <c r="AM893" t="s">
        <v>83</v>
      </c>
      <c r="AN893" t="s">
        <v>114</v>
      </c>
      <c r="AO893" t="s">
        <v>4023</v>
      </c>
      <c r="AP893" t="s">
        <v>4024</v>
      </c>
      <c r="AQ893" t="s">
        <v>74</v>
      </c>
      <c r="AR893" t="s">
        <v>4025</v>
      </c>
      <c r="AS893" t="s">
        <v>4026</v>
      </c>
      <c r="AT893" t="s">
        <v>7070</v>
      </c>
      <c r="AU893">
        <v>1988</v>
      </c>
      <c r="AV893">
        <v>93</v>
      </c>
      <c r="AW893" t="s">
        <v>7071</v>
      </c>
      <c r="AX893" t="s">
        <v>74</v>
      </c>
      <c r="AY893" t="s">
        <v>74</v>
      </c>
      <c r="AZ893" t="s">
        <v>74</v>
      </c>
      <c r="BA893" t="s">
        <v>74</v>
      </c>
      <c r="BB893">
        <v>12817</v>
      </c>
      <c r="BC893">
        <v>12825</v>
      </c>
      <c r="BD893" t="s">
        <v>74</v>
      </c>
      <c r="BE893" t="s">
        <v>7072</v>
      </c>
      <c r="BF893" t="str">
        <f>HYPERLINK("http://dx.doi.org/10.1029/JA093iA11p12817","http://dx.doi.org/10.1029/JA093iA11p12817")</f>
        <v>http://dx.doi.org/10.1029/JA093iA11p12817</v>
      </c>
      <c r="BG893" t="s">
        <v>74</v>
      </c>
      <c r="BH893" t="s">
        <v>74</v>
      </c>
      <c r="BI893">
        <v>9</v>
      </c>
      <c r="BJ893" t="s">
        <v>315</v>
      </c>
      <c r="BK893" t="s">
        <v>92</v>
      </c>
      <c r="BL893" t="s">
        <v>315</v>
      </c>
      <c r="BM893" t="s">
        <v>7073</v>
      </c>
      <c r="BN893" t="s">
        <v>74</v>
      </c>
      <c r="BO893" t="s">
        <v>74</v>
      </c>
      <c r="BP893" t="s">
        <v>74</v>
      </c>
      <c r="BQ893" t="s">
        <v>74</v>
      </c>
      <c r="BR893" t="s">
        <v>95</v>
      </c>
      <c r="BS893" t="s">
        <v>7074</v>
      </c>
      <c r="BT893" t="str">
        <f>HYPERLINK("https%3A%2F%2Fwww.webofscience.com%2Fwos%2Fwoscc%2Ffull-record%2FWOS:A1988Q745000008","View Full Record in Web of Science")</f>
        <v>View Full Record in Web of Science</v>
      </c>
    </row>
    <row r="894" spans="1:72" x14ac:dyDescent="0.15">
      <c r="A894" t="s">
        <v>72</v>
      </c>
      <c r="B894" t="s">
        <v>7075</v>
      </c>
      <c r="C894" t="s">
        <v>74</v>
      </c>
      <c r="D894" t="s">
        <v>74</v>
      </c>
      <c r="E894" t="s">
        <v>74</v>
      </c>
      <c r="F894" t="s">
        <v>7075</v>
      </c>
      <c r="G894" t="s">
        <v>74</v>
      </c>
      <c r="H894" t="s">
        <v>74</v>
      </c>
      <c r="I894" t="s">
        <v>7076</v>
      </c>
      <c r="J894" t="s">
        <v>7077</v>
      </c>
      <c r="K894" t="s">
        <v>74</v>
      </c>
      <c r="L894" t="s">
        <v>74</v>
      </c>
      <c r="M894" t="s">
        <v>77</v>
      </c>
      <c r="N894" t="s">
        <v>78</v>
      </c>
      <c r="O894" t="s">
        <v>74</v>
      </c>
      <c r="P894" t="s">
        <v>74</v>
      </c>
      <c r="Q894" t="s">
        <v>74</v>
      </c>
      <c r="R894" t="s">
        <v>74</v>
      </c>
      <c r="S894" t="s">
        <v>74</v>
      </c>
      <c r="T894" t="s">
        <v>74</v>
      </c>
      <c r="U894" t="s">
        <v>74</v>
      </c>
      <c r="V894" t="s">
        <v>74</v>
      </c>
      <c r="W894" t="s">
        <v>7078</v>
      </c>
      <c r="X894" t="s">
        <v>7079</v>
      </c>
      <c r="Y894" t="s">
        <v>74</v>
      </c>
      <c r="Z894" t="s">
        <v>74</v>
      </c>
      <c r="AA894" t="s">
        <v>74</v>
      </c>
      <c r="AB894" t="s">
        <v>74</v>
      </c>
      <c r="AC894" t="s">
        <v>74</v>
      </c>
      <c r="AD894" t="s">
        <v>74</v>
      </c>
      <c r="AE894" t="s">
        <v>74</v>
      </c>
      <c r="AF894" t="s">
        <v>74</v>
      </c>
      <c r="AG894">
        <v>9</v>
      </c>
      <c r="AH894">
        <v>19</v>
      </c>
      <c r="AI894">
        <v>19</v>
      </c>
      <c r="AJ894">
        <v>0</v>
      </c>
      <c r="AK894">
        <v>0</v>
      </c>
      <c r="AL894" t="s">
        <v>1913</v>
      </c>
      <c r="AM894" t="s">
        <v>361</v>
      </c>
      <c r="AN894" t="s">
        <v>3145</v>
      </c>
      <c r="AO894" t="s">
        <v>7080</v>
      </c>
      <c r="AP894" t="s">
        <v>74</v>
      </c>
      <c r="AQ894" t="s">
        <v>74</v>
      </c>
      <c r="AR894" t="s">
        <v>7081</v>
      </c>
      <c r="AS894" t="s">
        <v>7082</v>
      </c>
      <c r="AT894" t="s">
        <v>2984</v>
      </c>
      <c r="AU894">
        <v>1988</v>
      </c>
      <c r="AV894">
        <v>22</v>
      </c>
      <c r="AW894">
        <v>6</v>
      </c>
      <c r="AX894" t="s">
        <v>74</v>
      </c>
      <c r="AY894" t="s">
        <v>74</v>
      </c>
      <c r="AZ894" t="s">
        <v>74</v>
      </c>
      <c r="BA894" t="s">
        <v>74</v>
      </c>
      <c r="BB894">
        <v>1495</v>
      </c>
      <c r="BC894">
        <v>1505</v>
      </c>
      <c r="BD894" t="s">
        <v>74</v>
      </c>
      <c r="BE894" t="s">
        <v>7083</v>
      </c>
      <c r="BF894" t="str">
        <f>HYPERLINK("http://dx.doi.org/10.1080/00222938800770921","http://dx.doi.org/10.1080/00222938800770921")</f>
        <v>http://dx.doi.org/10.1080/00222938800770921</v>
      </c>
      <c r="BG894" t="s">
        <v>74</v>
      </c>
      <c r="BH894" t="s">
        <v>74</v>
      </c>
      <c r="BI894">
        <v>11</v>
      </c>
      <c r="BJ894" t="s">
        <v>7084</v>
      </c>
      <c r="BK894" t="s">
        <v>92</v>
      </c>
      <c r="BL894" t="s">
        <v>7085</v>
      </c>
      <c r="BM894" t="s">
        <v>7086</v>
      </c>
      <c r="BN894" t="s">
        <v>74</v>
      </c>
      <c r="BO894" t="s">
        <v>74</v>
      </c>
      <c r="BP894" t="s">
        <v>74</v>
      </c>
      <c r="BQ894" t="s">
        <v>74</v>
      </c>
      <c r="BR894" t="s">
        <v>95</v>
      </c>
      <c r="BS894" t="s">
        <v>7087</v>
      </c>
      <c r="BT894" t="str">
        <f>HYPERLINK("https%3A%2F%2Fwww.webofscience.com%2Fwos%2Fwoscc%2Ffull-record%2FWOS:A1988R897500006","View Full Record in Web of Science")</f>
        <v>View Full Record in Web of Science</v>
      </c>
    </row>
    <row r="895" spans="1:72" x14ac:dyDescent="0.15">
      <c r="A895" t="s">
        <v>72</v>
      </c>
      <c r="B895" t="s">
        <v>7088</v>
      </c>
      <c r="C895" t="s">
        <v>74</v>
      </c>
      <c r="D895" t="s">
        <v>74</v>
      </c>
      <c r="E895" t="s">
        <v>74</v>
      </c>
      <c r="F895" t="s">
        <v>7088</v>
      </c>
      <c r="G895" t="s">
        <v>74</v>
      </c>
      <c r="H895" t="s">
        <v>74</v>
      </c>
      <c r="I895" t="s">
        <v>7089</v>
      </c>
      <c r="J895" t="s">
        <v>7077</v>
      </c>
      <c r="K895" t="s">
        <v>74</v>
      </c>
      <c r="L895" t="s">
        <v>74</v>
      </c>
      <c r="M895" t="s">
        <v>77</v>
      </c>
      <c r="N895" t="s">
        <v>78</v>
      </c>
      <c r="O895" t="s">
        <v>74</v>
      </c>
      <c r="P895" t="s">
        <v>74</v>
      </c>
      <c r="Q895" t="s">
        <v>74</v>
      </c>
      <c r="R895" t="s">
        <v>74</v>
      </c>
      <c r="S895" t="s">
        <v>74</v>
      </c>
      <c r="T895" t="s">
        <v>74</v>
      </c>
      <c r="U895" t="s">
        <v>74</v>
      </c>
      <c r="V895" t="s">
        <v>74</v>
      </c>
      <c r="W895" t="s">
        <v>74</v>
      </c>
      <c r="X895" t="s">
        <v>74</v>
      </c>
      <c r="Y895" t="s">
        <v>7090</v>
      </c>
      <c r="Z895" t="s">
        <v>74</v>
      </c>
      <c r="AA895" t="s">
        <v>74</v>
      </c>
      <c r="AB895" t="s">
        <v>74</v>
      </c>
      <c r="AC895" t="s">
        <v>74</v>
      </c>
      <c r="AD895" t="s">
        <v>74</v>
      </c>
      <c r="AE895" t="s">
        <v>74</v>
      </c>
      <c r="AF895" t="s">
        <v>74</v>
      </c>
      <c r="AG895">
        <v>63</v>
      </c>
      <c r="AH895">
        <v>18</v>
      </c>
      <c r="AI895">
        <v>20</v>
      </c>
      <c r="AJ895">
        <v>0</v>
      </c>
      <c r="AK895">
        <v>3</v>
      </c>
      <c r="AL895" t="s">
        <v>1913</v>
      </c>
      <c r="AM895" t="s">
        <v>361</v>
      </c>
      <c r="AN895" t="s">
        <v>3145</v>
      </c>
      <c r="AO895" t="s">
        <v>7080</v>
      </c>
      <c r="AP895" t="s">
        <v>74</v>
      </c>
      <c r="AQ895" t="s">
        <v>74</v>
      </c>
      <c r="AR895" t="s">
        <v>7081</v>
      </c>
      <c r="AS895" t="s">
        <v>7082</v>
      </c>
      <c r="AT895" t="s">
        <v>2984</v>
      </c>
      <c r="AU895">
        <v>1988</v>
      </c>
      <c r="AV895">
        <v>22</v>
      </c>
      <c r="AW895">
        <v>6</v>
      </c>
      <c r="AX895" t="s">
        <v>74</v>
      </c>
      <c r="AY895" t="s">
        <v>74</v>
      </c>
      <c r="AZ895" t="s">
        <v>74</v>
      </c>
      <c r="BA895" t="s">
        <v>74</v>
      </c>
      <c r="BB895">
        <v>1639</v>
      </c>
      <c r="BC895">
        <v>1655</v>
      </c>
      <c r="BD895" t="s">
        <v>74</v>
      </c>
      <c r="BE895" t="s">
        <v>7091</v>
      </c>
      <c r="BF895" t="str">
        <f>HYPERLINK("http://dx.doi.org/10.1080/00222938800771021","http://dx.doi.org/10.1080/00222938800771021")</f>
        <v>http://dx.doi.org/10.1080/00222938800771021</v>
      </c>
      <c r="BG895" t="s">
        <v>74</v>
      </c>
      <c r="BH895" t="s">
        <v>74</v>
      </c>
      <c r="BI895">
        <v>17</v>
      </c>
      <c r="BJ895" t="s">
        <v>7084</v>
      </c>
      <c r="BK895" t="s">
        <v>92</v>
      </c>
      <c r="BL895" t="s">
        <v>7085</v>
      </c>
      <c r="BM895" t="s">
        <v>7086</v>
      </c>
      <c r="BN895" t="s">
        <v>74</v>
      </c>
      <c r="BO895" t="s">
        <v>74</v>
      </c>
      <c r="BP895" t="s">
        <v>74</v>
      </c>
      <c r="BQ895" t="s">
        <v>74</v>
      </c>
      <c r="BR895" t="s">
        <v>95</v>
      </c>
      <c r="BS895" t="s">
        <v>7092</v>
      </c>
      <c r="BT895" t="str">
        <f>HYPERLINK("https%3A%2F%2Fwww.webofscience.com%2Fwos%2Fwoscc%2Ffull-record%2FWOS:A1988R897500016","View Full Record in Web of Science")</f>
        <v>View Full Record in Web of Science</v>
      </c>
    </row>
    <row r="896" spans="1:72" x14ac:dyDescent="0.15">
      <c r="A896" t="s">
        <v>72</v>
      </c>
      <c r="B896" t="s">
        <v>484</v>
      </c>
      <c r="C896" t="s">
        <v>74</v>
      </c>
      <c r="D896" t="s">
        <v>74</v>
      </c>
      <c r="E896" t="s">
        <v>74</v>
      </c>
      <c r="F896" t="s">
        <v>484</v>
      </c>
      <c r="G896" t="s">
        <v>74</v>
      </c>
      <c r="H896" t="s">
        <v>74</v>
      </c>
      <c r="I896" t="s">
        <v>7093</v>
      </c>
      <c r="J896" t="s">
        <v>4950</v>
      </c>
      <c r="K896" t="s">
        <v>74</v>
      </c>
      <c r="L896" t="s">
        <v>74</v>
      </c>
      <c r="M896" t="s">
        <v>77</v>
      </c>
      <c r="N896" t="s">
        <v>78</v>
      </c>
      <c r="O896" t="s">
        <v>74</v>
      </c>
      <c r="P896" t="s">
        <v>74</v>
      </c>
      <c r="Q896" t="s">
        <v>74</v>
      </c>
      <c r="R896" t="s">
        <v>74</v>
      </c>
      <c r="S896" t="s">
        <v>74</v>
      </c>
      <c r="T896" t="s">
        <v>74</v>
      </c>
      <c r="U896" t="s">
        <v>74</v>
      </c>
      <c r="V896" t="s">
        <v>74</v>
      </c>
      <c r="W896" t="s">
        <v>74</v>
      </c>
      <c r="X896" t="s">
        <v>74</v>
      </c>
      <c r="Y896" t="s">
        <v>487</v>
      </c>
      <c r="Z896" t="s">
        <v>74</v>
      </c>
      <c r="AA896" t="s">
        <v>74</v>
      </c>
      <c r="AB896" t="s">
        <v>488</v>
      </c>
      <c r="AC896" t="s">
        <v>74</v>
      </c>
      <c r="AD896" t="s">
        <v>74</v>
      </c>
      <c r="AE896" t="s">
        <v>74</v>
      </c>
      <c r="AF896" t="s">
        <v>74</v>
      </c>
      <c r="AG896">
        <v>45</v>
      </c>
      <c r="AH896">
        <v>66</v>
      </c>
      <c r="AI896">
        <v>71</v>
      </c>
      <c r="AJ896">
        <v>1</v>
      </c>
      <c r="AK896">
        <v>4</v>
      </c>
      <c r="AL896" t="s">
        <v>4952</v>
      </c>
      <c r="AM896" t="s">
        <v>1398</v>
      </c>
      <c r="AN896" t="s">
        <v>4953</v>
      </c>
      <c r="AO896" t="s">
        <v>4954</v>
      </c>
      <c r="AP896" t="s">
        <v>74</v>
      </c>
      <c r="AQ896" t="s">
        <v>74</v>
      </c>
      <c r="AR896" t="s">
        <v>4955</v>
      </c>
      <c r="AS896" t="s">
        <v>4956</v>
      </c>
      <c r="AT896" t="s">
        <v>2951</v>
      </c>
      <c r="AU896">
        <v>1988</v>
      </c>
      <c r="AV896">
        <v>145</v>
      </c>
      <c r="AW896" t="s">
        <v>74</v>
      </c>
      <c r="AX896">
        <v>6</v>
      </c>
      <c r="AY896" t="s">
        <v>74</v>
      </c>
      <c r="AZ896" t="s">
        <v>74</v>
      </c>
      <c r="BA896" t="s">
        <v>74</v>
      </c>
      <c r="BB896">
        <v>985</v>
      </c>
      <c r="BC896">
        <v>998</v>
      </c>
      <c r="BD896" t="s">
        <v>74</v>
      </c>
      <c r="BE896" t="s">
        <v>7094</v>
      </c>
      <c r="BF896" t="str">
        <f>HYPERLINK("http://dx.doi.org/10.1144/gsjgs.145.6.0985","http://dx.doi.org/10.1144/gsjgs.145.6.0985")</f>
        <v>http://dx.doi.org/10.1144/gsjgs.145.6.0985</v>
      </c>
      <c r="BG896" t="s">
        <v>74</v>
      </c>
      <c r="BH896" t="s">
        <v>74</v>
      </c>
      <c r="BI896">
        <v>14</v>
      </c>
      <c r="BJ896" t="s">
        <v>91</v>
      </c>
      <c r="BK896" t="s">
        <v>92</v>
      </c>
      <c r="BL896" t="s">
        <v>93</v>
      </c>
      <c r="BM896" t="s">
        <v>7095</v>
      </c>
      <c r="BN896" t="s">
        <v>74</v>
      </c>
      <c r="BO896" t="s">
        <v>74</v>
      </c>
      <c r="BP896" t="s">
        <v>74</v>
      </c>
      <c r="BQ896" t="s">
        <v>74</v>
      </c>
      <c r="BR896" t="s">
        <v>95</v>
      </c>
      <c r="BS896" t="s">
        <v>7096</v>
      </c>
      <c r="BT896" t="str">
        <f>HYPERLINK("https%3A%2F%2Fwww.webofscience.com%2Fwos%2Fwoscc%2Ffull-record%2FWOS:A1988Q841300012","View Full Record in Web of Science")</f>
        <v>View Full Record in Web of Science</v>
      </c>
    </row>
    <row r="897" spans="1:72" x14ac:dyDescent="0.15">
      <c r="A897" t="s">
        <v>72</v>
      </c>
      <c r="B897" t="s">
        <v>7097</v>
      </c>
      <c r="C897" t="s">
        <v>74</v>
      </c>
      <c r="D897" t="s">
        <v>74</v>
      </c>
      <c r="E897" t="s">
        <v>74</v>
      </c>
      <c r="F897" t="s">
        <v>7097</v>
      </c>
      <c r="G897" t="s">
        <v>74</v>
      </c>
      <c r="H897" t="s">
        <v>74</v>
      </c>
      <c r="I897" t="s">
        <v>7098</v>
      </c>
      <c r="J897" t="s">
        <v>4950</v>
      </c>
      <c r="K897" t="s">
        <v>74</v>
      </c>
      <c r="L897" t="s">
        <v>74</v>
      </c>
      <c r="M897" t="s">
        <v>77</v>
      </c>
      <c r="N897" t="s">
        <v>78</v>
      </c>
      <c r="O897" t="s">
        <v>74</v>
      </c>
      <c r="P897" t="s">
        <v>74</v>
      </c>
      <c r="Q897" t="s">
        <v>74</v>
      </c>
      <c r="R897" t="s">
        <v>74</v>
      </c>
      <c r="S897" t="s">
        <v>74</v>
      </c>
      <c r="T897" t="s">
        <v>74</v>
      </c>
      <c r="U897" t="s">
        <v>74</v>
      </c>
      <c r="V897" t="s">
        <v>74</v>
      </c>
      <c r="W897" t="s">
        <v>7099</v>
      </c>
      <c r="X897" t="s">
        <v>7100</v>
      </c>
      <c r="Y897" t="s">
        <v>7101</v>
      </c>
      <c r="Z897" t="s">
        <v>74</v>
      </c>
      <c r="AA897" t="s">
        <v>4951</v>
      </c>
      <c r="AB897" t="s">
        <v>488</v>
      </c>
      <c r="AC897" t="s">
        <v>74</v>
      </c>
      <c r="AD897" t="s">
        <v>74</v>
      </c>
      <c r="AE897" t="s">
        <v>74</v>
      </c>
      <c r="AF897" t="s">
        <v>74</v>
      </c>
      <c r="AG897">
        <v>33</v>
      </c>
      <c r="AH897">
        <v>46</v>
      </c>
      <c r="AI897">
        <v>49</v>
      </c>
      <c r="AJ897">
        <v>1</v>
      </c>
      <c r="AK897">
        <v>3</v>
      </c>
      <c r="AL897" t="s">
        <v>4952</v>
      </c>
      <c r="AM897" t="s">
        <v>1398</v>
      </c>
      <c r="AN897" t="s">
        <v>4953</v>
      </c>
      <c r="AO897" t="s">
        <v>4954</v>
      </c>
      <c r="AP897" t="s">
        <v>74</v>
      </c>
      <c r="AQ897" t="s">
        <v>74</v>
      </c>
      <c r="AR897" t="s">
        <v>4955</v>
      </c>
      <c r="AS897" t="s">
        <v>4956</v>
      </c>
      <c r="AT897" t="s">
        <v>2951</v>
      </c>
      <c r="AU897">
        <v>1988</v>
      </c>
      <c r="AV897">
        <v>145</v>
      </c>
      <c r="AW897" t="s">
        <v>74</v>
      </c>
      <c r="AX897">
        <v>6</v>
      </c>
      <c r="AY897" t="s">
        <v>74</v>
      </c>
      <c r="AZ897" t="s">
        <v>74</v>
      </c>
      <c r="BA897" t="s">
        <v>74</v>
      </c>
      <c r="BB897">
        <v>999</v>
      </c>
      <c r="BC897">
        <v>1007</v>
      </c>
      <c r="BD897" t="s">
        <v>74</v>
      </c>
      <c r="BE897" t="s">
        <v>7102</v>
      </c>
      <c r="BF897" t="str">
        <f>HYPERLINK("http://dx.doi.org/10.1144/gsjgs.145.6.0999","http://dx.doi.org/10.1144/gsjgs.145.6.0999")</f>
        <v>http://dx.doi.org/10.1144/gsjgs.145.6.0999</v>
      </c>
      <c r="BG897" t="s">
        <v>74</v>
      </c>
      <c r="BH897" t="s">
        <v>74</v>
      </c>
      <c r="BI897">
        <v>9</v>
      </c>
      <c r="BJ897" t="s">
        <v>91</v>
      </c>
      <c r="BK897" t="s">
        <v>92</v>
      </c>
      <c r="BL897" t="s">
        <v>93</v>
      </c>
      <c r="BM897" t="s">
        <v>7095</v>
      </c>
      <c r="BN897" t="s">
        <v>74</v>
      </c>
      <c r="BO897" t="s">
        <v>74</v>
      </c>
      <c r="BP897" t="s">
        <v>74</v>
      </c>
      <c r="BQ897" t="s">
        <v>74</v>
      </c>
      <c r="BR897" t="s">
        <v>95</v>
      </c>
      <c r="BS897" t="s">
        <v>7103</v>
      </c>
      <c r="BT897" t="str">
        <f>HYPERLINK("https%3A%2F%2Fwww.webofscience.com%2Fwos%2Fwoscc%2Ffull-record%2FWOS:A1988Q841300013","View Full Record in Web of Science")</f>
        <v>View Full Record in Web of Science</v>
      </c>
    </row>
    <row r="898" spans="1:72" x14ac:dyDescent="0.15">
      <c r="A898" t="s">
        <v>72</v>
      </c>
      <c r="B898" t="s">
        <v>7104</v>
      </c>
      <c r="C898" t="s">
        <v>74</v>
      </c>
      <c r="D898" t="s">
        <v>74</v>
      </c>
      <c r="E898" t="s">
        <v>74</v>
      </c>
      <c r="F898" t="s">
        <v>7104</v>
      </c>
      <c r="G898" t="s">
        <v>74</v>
      </c>
      <c r="H898" t="s">
        <v>74</v>
      </c>
      <c r="I898" t="s">
        <v>7105</v>
      </c>
      <c r="J898" t="s">
        <v>4950</v>
      </c>
      <c r="K898" t="s">
        <v>74</v>
      </c>
      <c r="L898" t="s">
        <v>74</v>
      </c>
      <c r="M898" t="s">
        <v>77</v>
      </c>
      <c r="N898" t="s">
        <v>78</v>
      </c>
      <c r="O898" t="s">
        <v>74</v>
      </c>
      <c r="P898" t="s">
        <v>74</v>
      </c>
      <c r="Q898" t="s">
        <v>74</v>
      </c>
      <c r="R898" t="s">
        <v>74</v>
      </c>
      <c r="S898" t="s">
        <v>74</v>
      </c>
      <c r="T898" t="s">
        <v>74</v>
      </c>
      <c r="U898" t="s">
        <v>74</v>
      </c>
      <c r="V898" t="s">
        <v>74</v>
      </c>
      <c r="W898" t="s">
        <v>7106</v>
      </c>
      <c r="X898" t="s">
        <v>74</v>
      </c>
      <c r="Y898" t="s">
        <v>7107</v>
      </c>
      <c r="Z898" t="s">
        <v>74</v>
      </c>
      <c r="AA898" t="s">
        <v>74</v>
      </c>
      <c r="AB898" t="s">
        <v>74</v>
      </c>
      <c r="AC898" t="s">
        <v>74</v>
      </c>
      <c r="AD898" t="s">
        <v>74</v>
      </c>
      <c r="AE898" t="s">
        <v>74</v>
      </c>
      <c r="AF898" t="s">
        <v>74</v>
      </c>
      <c r="AG898">
        <v>42</v>
      </c>
      <c r="AH898">
        <v>9</v>
      </c>
      <c r="AI898">
        <v>9</v>
      </c>
      <c r="AJ898">
        <v>0</v>
      </c>
      <c r="AK898">
        <v>1</v>
      </c>
      <c r="AL898" t="s">
        <v>4952</v>
      </c>
      <c r="AM898" t="s">
        <v>1398</v>
      </c>
      <c r="AN898" t="s">
        <v>7108</v>
      </c>
      <c r="AO898" t="s">
        <v>4954</v>
      </c>
      <c r="AP898" t="s">
        <v>7109</v>
      </c>
      <c r="AQ898" t="s">
        <v>74</v>
      </c>
      <c r="AR898" t="s">
        <v>4955</v>
      </c>
      <c r="AS898" t="s">
        <v>4956</v>
      </c>
      <c r="AT898" t="s">
        <v>2951</v>
      </c>
      <c r="AU898">
        <v>1988</v>
      </c>
      <c r="AV898">
        <v>145</v>
      </c>
      <c r="AW898" t="s">
        <v>74</v>
      </c>
      <c r="AX898">
        <v>6</v>
      </c>
      <c r="AY898" t="s">
        <v>74</v>
      </c>
      <c r="AZ898" t="s">
        <v>74</v>
      </c>
      <c r="BA898" t="s">
        <v>74</v>
      </c>
      <c r="BB898">
        <v>1009</v>
      </c>
      <c r="BC898">
        <v>1017</v>
      </c>
      <c r="BD898" t="s">
        <v>74</v>
      </c>
      <c r="BE898" t="s">
        <v>7110</v>
      </c>
      <c r="BF898" t="str">
        <f>HYPERLINK("http://dx.doi.org/10.1144/gsjgs.145.6.1009","http://dx.doi.org/10.1144/gsjgs.145.6.1009")</f>
        <v>http://dx.doi.org/10.1144/gsjgs.145.6.1009</v>
      </c>
      <c r="BG898" t="s">
        <v>74</v>
      </c>
      <c r="BH898" t="s">
        <v>74</v>
      </c>
      <c r="BI898">
        <v>9</v>
      </c>
      <c r="BJ898" t="s">
        <v>91</v>
      </c>
      <c r="BK898" t="s">
        <v>92</v>
      </c>
      <c r="BL898" t="s">
        <v>93</v>
      </c>
      <c r="BM898" t="s">
        <v>7095</v>
      </c>
      <c r="BN898" t="s">
        <v>74</v>
      </c>
      <c r="BO898" t="s">
        <v>74</v>
      </c>
      <c r="BP898" t="s">
        <v>74</v>
      </c>
      <c r="BQ898" t="s">
        <v>74</v>
      </c>
      <c r="BR898" t="s">
        <v>95</v>
      </c>
      <c r="BS898" t="s">
        <v>7111</v>
      </c>
      <c r="BT898" t="str">
        <f>HYPERLINK("https%3A%2F%2Fwww.webofscience.com%2Fwos%2Fwoscc%2Ffull-record%2FWOS:A1988Q841300014","View Full Record in Web of Science")</f>
        <v>View Full Record in Web of Science</v>
      </c>
    </row>
    <row r="899" spans="1:72" x14ac:dyDescent="0.15">
      <c r="A899" t="s">
        <v>72</v>
      </c>
      <c r="B899" t="s">
        <v>7112</v>
      </c>
      <c r="C899" t="s">
        <v>74</v>
      </c>
      <c r="D899" t="s">
        <v>74</v>
      </c>
      <c r="E899" t="s">
        <v>74</v>
      </c>
      <c r="F899" t="s">
        <v>7112</v>
      </c>
      <c r="G899" t="s">
        <v>74</v>
      </c>
      <c r="H899" t="s">
        <v>74</v>
      </c>
      <c r="I899" t="s">
        <v>7113</v>
      </c>
      <c r="J899" t="s">
        <v>3528</v>
      </c>
      <c r="K899" t="s">
        <v>74</v>
      </c>
      <c r="L899" t="s">
        <v>74</v>
      </c>
      <c r="M899" t="s">
        <v>77</v>
      </c>
      <c r="N899" t="s">
        <v>78</v>
      </c>
      <c r="O899" t="s">
        <v>74</v>
      </c>
      <c r="P899" t="s">
        <v>74</v>
      </c>
      <c r="Q899" t="s">
        <v>74</v>
      </c>
      <c r="R899" t="s">
        <v>74</v>
      </c>
      <c r="S899" t="s">
        <v>74</v>
      </c>
      <c r="T899" t="s">
        <v>74</v>
      </c>
      <c r="U899" t="s">
        <v>74</v>
      </c>
      <c r="V899" t="s">
        <v>74</v>
      </c>
      <c r="W899" t="s">
        <v>74</v>
      </c>
      <c r="X899" t="s">
        <v>74</v>
      </c>
      <c r="Y899" t="s">
        <v>7114</v>
      </c>
      <c r="Z899" t="s">
        <v>74</v>
      </c>
      <c r="AA899" t="s">
        <v>74</v>
      </c>
      <c r="AB899" t="s">
        <v>74</v>
      </c>
      <c r="AC899" t="s">
        <v>74</v>
      </c>
      <c r="AD899" t="s">
        <v>74</v>
      </c>
      <c r="AE899" t="s">
        <v>74</v>
      </c>
      <c r="AF899" t="s">
        <v>74</v>
      </c>
      <c r="AG899">
        <v>33</v>
      </c>
      <c r="AH899">
        <v>48</v>
      </c>
      <c r="AI899">
        <v>51</v>
      </c>
      <c r="AJ899">
        <v>0</v>
      </c>
      <c r="AK899">
        <v>3</v>
      </c>
      <c r="AL899" t="s">
        <v>3544</v>
      </c>
      <c r="AM899" t="s">
        <v>298</v>
      </c>
      <c r="AN899" t="s">
        <v>3198</v>
      </c>
      <c r="AO899" t="s">
        <v>3531</v>
      </c>
      <c r="AP899" t="s">
        <v>74</v>
      </c>
      <c r="AQ899" t="s">
        <v>74</v>
      </c>
      <c r="AR899" t="s">
        <v>3533</v>
      </c>
      <c r="AS899" t="s">
        <v>3534</v>
      </c>
      <c r="AT899" t="s">
        <v>2951</v>
      </c>
      <c r="AU899">
        <v>1988</v>
      </c>
      <c r="AV899">
        <v>33</v>
      </c>
      <c r="AW899">
        <v>6</v>
      </c>
      <c r="AX899">
        <v>1</v>
      </c>
      <c r="AY899" t="s">
        <v>74</v>
      </c>
      <c r="AZ899" t="s">
        <v>74</v>
      </c>
      <c r="BA899" t="s">
        <v>74</v>
      </c>
      <c r="BB899">
        <v>1386</v>
      </c>
      <c r="BC899">
        <v>1411</v>
      </c>
      <c r="BD899" t="s">
        <v>74</v>
      </c>
      <c r="BE899" t="s">
        <v>7115</v>
      </c>
      <c r="BF899" t="str">
        <f>HYPERLINK("http://dx.doi.org/10.4319/lo.1988.33.6.1386","http://dx.doi.org/10.4319/lo.1988.33.6.1386")</f>
        <v>http://dx.doi.org/10.4319/lo.1988.33.6.1386</v>
      </c>
      <c r="BG899" t="s">
        <v>74</v>
      </c>
      <c r="BH899" t="s">
        <v>74</v>
      </c>
      <c r="BI899">
        <v>26</v>
      </c>
      <c r="BJ899" t="s">
        <v>3536</v>
      </c>
      <c r="BK899" t="s">
        <v>92</v>
      </c>
      <c r="BL899" t="s">
        <v>215</v>
      </c>
      <c r="BM899" t="s">
        <v>7116</v>
      </c>
      <c r="BN899" t="s">
        <v>74</v>
      </c>
      <c r="BO899" t="s">
        <v>74</v>
      </c>
      <c r="BP899" t="s">
        <v>74</v>
      </c>
      <c r="BQ899" t="s">
        <v>74</v>
      </c>
      <c r="BR899" t="s">
        <v>95</v>
      </c>
      <c r="BS899" t="s">
        <v>7117</v>
      </c>
      <c r="BT899" t="str">
        <f>HYPERLINK("https%3A%2F%2Fwww.webofscience.com%2Fwos%2Fwoscc%2Ffull-record%2FWOS:A1988T062500015","View Full Record in Web of Science")</f>
        <v>View Full Record in Web of Science</v>
      </c>
    </row>
    <row r="900" spans="1:72" x14ac:dyDescent="0.15">
      <c r="A900" t="s">
        <v>72</v>
      </c>
      <c r="B900" t="s">
        <v>7118</v>
      </c>
      <c r="C900" t="s">
        <v>74</v>
      </c>
      <c r="D900" t="s">
        <v>74</v>
      </c>
      <c r="E900" t="s">
        <v>74</v>
      </c>
      <c r="F900" t="s">
        <v>7118</v>
      </c>
      <c r="G900" t="s">
        <v>74</v>
      </c>
      <c r="H900" t="s">
        <v>74</v>
      </c>
      <c r="I900" t="s">
        <v>7119</v>
      </c>
      <c r="J900" t="s">
        <v>1987</v>
      </c>
      <c r="K900" t="s">
        <v>74</v>
      </c>
      <c r="L900" t="s">
        <v>74</v>
      </c>
      <c r="M900" t="s">
        <v>77</v>
      </c>
      <c r="N900" t="s">
        <v>78</v>
      </c>
      <c r="O900" t="s">
        <v>74</v>
      </c>
      <c r="P900" t="s">
        <v>74</v>
      </c>
      <c r="Q900" t="s">
        <v>74</v>
      </c>
      <c r="R900" t="s">
        <v>74</v>
      </c>
      <c r="S900" t="s">
        <v>74</v>
      </c>
      <c r="T900" t="s">
        <v>74</v>
      </c>
      <c r="U900" t="s">
        <v>74</v>
      </c>
      <c r="V900" t="s">
        <v>74</v>
      </c>
      <c r="W900" t="s">
        <v>7120</v>
      </c>
      <c r="X900" t="s">
        <v>2683</v>
      </c>
      <c r="Y900" t="s">
        <v>7121</v>
      </c>
      <c r="Z900" t="s">
        <v>74</v>
      </c>
      <c r="AA900" t="s">
        <v>74</v>
      </c>
      <c r="AB900" t="s">
        <v>74</v>
      </c>
      <c r="AC900" t="s">
        <v>74</v>
      </c>
      <c r="AD900" t="s">
        <v>74</v>
      </c>
      <c r="AE900" t="s">
        <v>74</v>
      </c>
      <c r="AF900" t="s">
        <v>74</v>
      </c>
      <c r="AG900">
        <v>25</v>
      </c>
      <c r="AH900">
        <v>2</v>
      </c>
      <c r="AI900">
        <v>2</v>
      </c>
      <c r="AJ900">
        <v>0</v>
      </c>
      <c r="AK900">
        <v>0</v>
      </c>
      <c r="AL900" t="s">
        <v>1989</v>
      </c>
      <c r="AM900" t="s">
        <v>1210</v>
      </c>
      <c r="AN900" t="s">
        <v>1990</v>
      </c>
      <c r="AO900" t="s">
        <v>1991</v>
      </c>
      <c r="AP900" t="s">
        <v>74</v>
      </c>
      <c r="AQ900" t="s">
        <v>74</v>
      </c>
      <c r="AR900" t="s">
        <v>1992</v>
      </c>
      <c r="AS900" t="s">
        <v>1993</v>
      </c>
      <c r="AT900" t="s">
        <v>2951</v>
      </c>
      <c r="AU900">
        <v>1988</v>
      </c>
      <c r="AV900">
        <v>54</v>
      </c>
      <c r="AW900">
        <v>11</v>
      </c>
      <c r="AX900" t="s">
        <v>74</v>
      </c>
      <c r="AY900" t="s">
        <v>74</v>
      </c>
      <c r="AZ900" t="s">
        <v>74</v>
      </c>
      <c r="BA900" t="s">
        <v>74</v>
      </c>
      <c r="BB900">
        <v>1919</v>
      </c>
      <c r="BC900">
        <v>1922</v>
      </c>
      <c r="BD900" t="s">
        <v>74</v>
      </c>
      <c r="BE900" t="s">
        <v>74</v>
      </c>
      <c r="BF900" t="s">
        <v>74</v>
      </c>
      <c r="BG900" t="s">
        <v>74</v>
      </c>
      <c r="BH900" t="s">
        <v>74</v>
      </c>
      <c r="BI900">
        <v>4</v>
      </c>
      <c r="BJ900" t="s">
        <v>1136</v>
      </c>
      <c r="BK900" t="s">
        <v>92</v>
      </c>
      <c r="BL900" t="s">
        <v>1136</v>
      </c>
      <c r="BM900" t="s">
        <v>7122</v>
      </c>
      <c r="BN900" t="s">
        <v>74</v>
      </c>
      <c r="BO900" t="s">
        <v>74</v>
      </c>
      <c r="BP900" t="s">
        <v>74</v>
      </c>
      <c r="BQ900" t="s">
        <v>74</v>
      </c>
      <c r="BR900" t="s">
        <v>95</v>
      </c>
      <c r="BS900" t="s">
        <v>7123</v>
      </c>
      <c r="BT900" t="str">
        <f>HYPERLINK("https%3A%2F%2Fwww.webofscience.com%2Fwos%2Fwoscc%2Ffull-record%2FWOS:A1988R231500009","View Full Record in Web of Science")</f>
        <v>View Full Record in Web of Science</v>
      </c>
    </row>
    <row r="901" spans="1:72" x14ac:dyDescent="0.15">
      <c r="A901" t="s">
        <v>72</v>
      </c>
      <c r="B901" t="s">
        <v>7124</v>
      </c>
      <c r="C901" t="s">
        <v>74</v>
      </c>
      <c r="D901" t="s">
        <v>74</v>
      </c>
      <c r="E901" t="s">
        <v>74</v>
      </c>
      <c r="F901" t="s">
        <v>7124</v>
      </c>
      <c r="G901" t="s">
        <v>74</v>
      </c>
      <c r="H901" t="s">
        <v>74</v>
      </c>
      <c r="I901" t="s">
        <v>7125</v>
      </c>
      <c r="J901" t="s">
        <v>505</v>
      </c>
      <c r="K901" t="s">
        <v>74</v>
      </c>
      <c r="L901" t="s">
        <v>74</v>
      </c>
      <c r="M901" t="s">
        <v>77</v>
      </c>
      <c r="N901" t="s">
        <v>78</v>
      </c>
      <c r="O901" t="s">
        <v>74</v>
      </c>
      <c r="P901" t="s">
        <v>74</v>
      </c>
      <c r="Q901" t="s">
        <v>74</v>
      </c>
      <c r="R901" t="s">
        <v>74</v>
      </c>
      <c r="S901" t="s">
        <v>74</v>
      </c>
      <c r="T901" t="s">
        <v>74</v>
      </c>
      <c r="U901" t="s">
        <v>74</v>
      </c>
      <c r="V901" t="s">
        <v>74</v>
      </c>
      <c r="W901" t="s">
        <v>7126</v>
      </c>
      <c r="X901" t="s">
        <v>7127</v>
      </c>
      <c r="Y901" t="s">
        <v>7128</v>
      </c>
      <c r="Z901" t="s">
        <v>74</v>
      </c>
      <c r="AA901" t="s">
        <v>74</v>
      </c>
      <c r="AB901" t="s">
        <v>74</v>
      </c>
      <c r="AC901" t="s">
        <v>74</v>
      </c>
      <c r="AD901" t="s">
        <v>74</v>
      </c>
      <c r="AE901" t="s">
        <v>74</v>
      </c>
      <c r="AF901" t="s">
        <v>74</v>
      </c>
      <c r="AG901">
        <v>13</v>
      </c>
      <c r="AH901">
        <v>211</v>
      </c>
      <c r="AI901">
        <v>223</v>
      </c>
      <c r="AJ901">
        <v>0</v>
      </c>
      <c r="AK901">
        <v>10</v>
      </c>
      <c r="AL901" t="s">
        <v>511</v>
      </c>
      <c r="AM901" t="s">
        <v>209</v>
      </c>
      <c r="AN901" t="s">
        <v>512</v>
      </c>
      <c r="AO901" t="s">
        <v>513</v>
      </c>
      <c r="AP901" t="s">
        <v>74</v>
      </c>
      <c r="AQ901" t="s">
        <v>74</v>
      </c>
      <c r="AR901" t="s">
        <v>514</v>
      </c>
      <c r="AS901" t="s">
        <v>515</v>
      </c>
      <c r="AT901" t="s">
        <v>2951</v>
      </c>
      <c r="AU901">
        <v>1988</v>
      </c>
      <c r="AV901">
        <v>36</v>
      </c>
      <c r="AW901">
        <v>11</v>
      </c>
      <c r="AX901" t="s">
        <v>74</v>
      </c>
      <c r="AY901" t="s">
        <v>74</v>
      </c>
      <c r="AZ901" t="s">
        <v>74</v>
      </c>
      <c r="BA901" t="s">
        <v>74</v>
      </c>
      <c r="BB901">
        <v>1095</v>
      </c>
      <c r="BC901">
        <v>1102</v>
      </c>
      <c r="BD901" t="s">
        <v>74</v>
      </c>
      <c r="BE901" t="s">
        <v>7129</v>
      </c>
      <c r="BF901" t="str">
        <f>HYPERLINK("http://dx.doi.org/10.1016/0032-0633(88)90063-3","http://dx.doi.org/10.1016/0032-0633(88)90063-3")</f>
        <v>http://dx.doi.org/10.1016/0032-0633(88)90063-3</v>
      </c>
      <c r="BG901" t="s">
        <v>74</v>
      </c>
      <c r="BH901" t="s">
        <v>74</v>
      </c>
      <c r="BI901">
        <v>8</v>
      </c>
      <c r="BJ901" t="s">
        <v>315</v>
      </c>
      <c r="BK901" t="s">
        <v>92</v>
      </c>
      <c r="BL901" t="s">
        <v>315</v>
      </c>
      <c r="BM901" t="s">
        <v>7130</v>
      </c>
      <c r="BN901" t="s">
        <v>74</v>
      </c>
      <c r="BO901" t="s">
        <v>74</v>
      </c>
      <c r="BP901" t="s">
        <v>74</v>
      </c>
      <c r="BQ901" t="s">
        <v>74</v>
      </c>
      <c r="BR901" t="s">
        <v>95</v>
      </c>
      <c r="BS901" t="s">
        <v>7131</v>
      </c>
      <c r="BT901" t="str">
        <f>HYPERLINK("https%3A%2F%2Fwww.webofscience.com%2Fwos%2Fwoscc%2Ffull-record%2FWOS:A1988R209700002","View Full Record in Web of Science")</f>
        <v>View Full Record in Web of Science</v>
      </c>
    </row>
    <row r="902" spans="1:72" x14ac:dyDescent="0.15">
      <c r="A902" t="s">
        <v>72</v>
      </c>
      <c r="B902" t="s">
        <v>3556</v>
      </c>
      <c r="C902" t="s">
        <v>74</v>
      </c>
      <c r="D902" t="s">
        <v>74</v>
      </c>
      <c r="E902" t="s">
        <v>74</v>
      </c>
      <c r="F902" t="s">
        <v>3556</v>
      </c>
      <c r="G902" t="s">
        <v>74</v>
      </c>
      <c r="H902" t="s">
        <v>74</v>
      </c>
      <c r="I902" t="s">
        <v>7132</v>
      </c>
      <c r="J902" t="s">
        <v>505</v>
      </c>
      <c r="K902" t="s">
        <v>74</v>
      </c>
      <c r="L902" t="s">
        <v>74</v>
      </c>
      <c r="M902" t="s">
        <v>77</v>
      </c>
      <c r="N902" t="s">
        <v>78</v>
      </c>
      <c r="O902" t="s">
        <v>74</v>
      </c>
      <c r="P902" t="s">
        <v>74</v>
      </c>
      <c r="Q902" t="s">
        <v>74</v>
      </c>
      <c r="R902" t="s">
        <v>74</v>
      </c>
      <c r="S902" t="s">
        <v>74</v>
      </c>
      <c r="T902" t="s">
        <v>74</v>
      </c>
      <c r="U902" t="s">
        <v>74</v>
      </c>
      <c r="V902" t="s">
        <v>74</v>
      </c>
      <c r="W902" t="s">
        <v>74</v>
      </c>
      <c r="X902" t="s">
        <v>74</v>
      </c>
      <c r="Y902" t="s">
        <v>7133</v>
      </c>
      <c r="Z902" t="s">
        <v>74</v>
      </c>
      <c r="AA902" t="s">
        <v>74</v>
      </c>
      <c r="AB902" t="s">
        <v>74</v>
      </c>
      <c r="AC902" t="s">
        <v>74</v>
      </c>
      <c r="AD902" t="s">
        <v>74</v>
      </c>
      <c r="AE902" t="s">
        <v>74</v>
      </c>
      <c r="AF902" t="s">
        <v>74</v>
      </c>
      <c r="AG902">
        <v>26</v>
      </c>
      <c r="AH902">
        <v>6</v>
      </c>
      <c r="AI902">
        <v>6</v>
      </c>
      <c r="AJ902">
        <v>0</v>
      </c>
      <c r="AK902">
        <v>0</v>
      </c>
      <c r="AL902" t="s">
        <v>511</v>
      </c>
      <c r="AM902" t="s">
        <v>209</v>
      </c>
      <c r="AN902" t="s">
        <v>512</v>
      </c>
      <c r="AO902" t="s">
        <v>513</v>
      </c>
      <c r="AP902" t="s">
        <v>74</v>
      </c>
      <c r="AQ902" t="s">
        <v>74</v>
      </c>
      <c r="AR902" t="s">
        <v>514</v>
      </c>
      <c r="AS902" t="s">
        <v>515</v>
      </c>
      <c r="AT902" t="s">
        <v>2951</v>
      </c>
      <c r="AU902">
        <v>1988</v>
      </c>
      <c r="AV902">
        <v>36</v>
      </c>
      <c r="AW902">
        <v>11</v>
      </c>
      <c r="AX902" t="s">
        <v>74</v>
      </c>
      <c r="AY902" t="s">
        <v>74</v>
      </c>
      <c r="AZ902" t="s">
        <v>74</v>
      </c>
      <c r="BA902" t="s">
        <v>74</v>
      </c>
      <c r="BB902">
        <v>1285</v>
      </c>
      <c r="BC902">
        <v>1293</v>
      </c>
      <c r="BD902" t="s">
        <v>74</v>
      </c>
      <c r="BE902" t="s">
        <v>7134</v>
      </c>
      <c r="BF902" t="str">
        <f>HYPERLINK("http://dx.doi.org/10.1016/0032-0633(88)90079-7","http://dx.doi.org/10.1016/0032-0633(88)90079-7")</f>
        <v>http://dx.doi.org/10.1016/0032-0633(88)90079-7</v>
      </c>
      <c r="BG902" t="s">
        <v>74</v>
      </c>
      <c r="BH902" t="s">
        <v>74</v>
      </c>
      <c r="BI902">
        <v>9</v>
      </c>
      <c r="BJ902" t="s">
        <v>315</v>
      </c>
      <c r="BK902" t="s">
        <v>92</v>
      </c>
      <c r="BL902" t="s">
        <v>315</v>
      </c>
      <c r="BM902" t="s">
        <v>7130</v>
      </c>
      <c r="BN902" t="s">
        <v>74</v>
      </c>
      <c r="BO902" t="s">
        <v>74</v>
      </c>
      <c r="BP902" t="s">
        <v>74</v>
      </c>
      <c r="BQ902" t="s">
        <v>74</v>
      </c>
      <c r="BR902" t="s">
        <v>95</v>
      </c>
      <c r="BS902" t="s">
        <v>7135</v>
      </c>
      <c r="BT902" t="str">
        <f>HYPERLINK("https%3A%2F%2Fwww.webofscience.com%2Fwos%2Fwoscc%2Ffull-record%2FWOS:A1988R209700018","View Full Record in Web of Science")</f>
        <v>View Full Record in Web of Science</v>
      </c>
    </row>
    <row r="903" spans="1:72" x14ac:dyDescent="0.15">
      <c r="A903" t="s">
        <v>72</v>
      </c>
      <c r="B903" t="s">
        <v>7136</v>
      </c>
      <c r="C903" t="s">
        <v>74</v>
      </c>
      <c r="D903" t="s">
        <v>74</v>
      </c>
      <c r="E903" t="s">
        <v>74</v>
      </c>
      <c r="F903" t="s">
        <v>7136</v>
      </c>
      <c r="G903" t="s">
        <v>74</v>
      </c>
      <c r="H903" t="s">
        <v>74</v>
      </c>
      <c r="I903" t="s">
        <v>7137</v>
      </c>
      <c r="J903" t="s">
        <v>5080</v>
      </c>
      <c r="K903" t="s">
        <v>74</v>
      </c>
      <c r="L903" t="s">
        <v>74</v>
      </c>
      <c r="M903" t="s">
        <v>77</v>
      </c>
      <c r="N903" t="s">
        <v>78</v>
      </c>
      <c r="O903" t="s">
        <v>74</v>
      </c>
      <c r="P903" t="s">
        <v>74</v>
      </c>
      <c r="Q903" t="s">
        <v>74</v>
      </c>
      <c r="R903" t="s">
        <v>74</v>
      </c>
      <c r="S903" t="s">
        <v>74</v>
      </c>
      <c r="T903" t="s">
        <v>74</v>
      </c>
      <c r="U903" t="s">
        <v>74</v>
      </c>
      <c r="V903" t="s">
        <v>74</v>
      </c>
      <c r="W903" t="s">
        <v>7138</v>
      </c>
      <c r="X903" t="s">
        <v>7139</v>
      </c>
      <c r="Y903" t="s">
        <v>74</v>
      </c>
      <c r="Z903" t="s">
        <v>74</v>
      </c>
      <c r="AA903" t="s">
        <v>74</v>
      </c>
      <c r="AB903" t="s">
        <v>7140</v>
      </c>
      <c r="AC903" t="s">
        <v>74</v>
      </c>
      <c r="AD903" t="s">
        <v>74</v>
      </c>
      <c r="AE903" t="s">
        <v>74</v>
      </c>
      <c r="AF903" t="s">
        <v>74</v>
      </c>
      <c r="AG903">
        <v>25</v>
      </c>
      <c r="AH903">
        <v>149</v>
      </c>
      <c r="AI903">
        <v>156</v>
      </c>
      <c r="AJ903">
        <v>0</v>
      </c>
      <c r="AK903">
        <v>6</v>
      </c>
      <c r="AL903" t="s">
        <v>5084</v>
      </c>
      <c r="AM903" t="s">
        <v>1146</v>
      </c>
      <c r="AN903" t="s">
        <v>5085</v>
      </c>
      <c r="AO903" t="s">
        <v>5086</v>
      </c>
      <c r="AP903" t="s">
        <v>74</v>
      </c>
      <c r="AQ903" t="s">
        <v>74</v>
      </c>
      <c r="AR903" t="s">
        <v>5087</v>
      </c>
      <c r="AS903" t="s">
        <v>5088</v>
      </c>
      <c r="AT903" t="s">
        <v>2951</v>
      </c>
      <c r="AU903">
        <v>1988</v>
      </c>
      <c r="AV903">
        <v>11</v>
      </c>
      <c r="AW903">
        <v>1</v>
      </c>
      <c r="AX903" t="s">
        <v>74</v>
      </c>
      <c r="AY903" t="s">
        <v>74</v>
      </c>
      <c r="AZ903" t="s">
        <v>74</v>
      </c>
      <c r="BA903" t="s">
        <v>74</v>
      </c>
      <c r="BB903">
        <v>16</v>
      </c>
      <c r="BC903">
        <v>19</v>
      </c>
      <c r="BD903" t="s">
        <v>74</v>
      </c>
      <c r="BE903" t="s">
        <v>7141</v>
      </c>
      <c r="BF903" t="str">
        <f>HYPERLINK("http://dx.doi.org/10.1016/S0723-2020(88)80043-2","http://dx.doi.org/10.1016/S0723-2020(88)80043-2")</f>
        <v>http://dx.doi.org/10.1016/S0723-2020(88)80043-2</v>
      </c>
      <c r="BG903" t="s">
        <v>74</v>
      </c>
      <c r="BH903" t="s">
        <v>74</v>
      </c>
      <c r="BI903">
        <v>4</v>
      </c>
      <c r="BJ903" t="s">
        <v>5090</v>
      </c>
      <c r="BK903" t="s">
        <v>92</v>
      </c>
      <c r="BL903" t="s">
        <v>5090</v>
      </c>
      <c r="BM903" t="s">
        <v>7142</v>
      </c>
      <c r="BN903" t="s">
        <v>74</v>
      </c>
      <c r="BO903" t="s">
        <v>74</v>
      </c>
      <c r="BP903" t="s">
        <v>74</v>
      </c>
      <c r="BQ903" t="s">
        <v>74</v>
      </c>
      <c r="BR903" t="s">
        <v>95</v>
      </c>
      <c r="BS903" t="s">
        <v>7143</v>
      </c>
      <c r="BT903" t="str">
        <f>HYPERLINK("https%3A%2F%2Fwww.webofscience.com%2Fwos%2Fwoscc%2Ffull-record%2FWOS:A1988R402300004","View Full Record in Web of Science")</f>
        <v>View Full Record in Web of Science</v>
      </c>
    </row>
    <row r="904" spans="1:72" x14ac:dyDescent="0.15">
      <c r="A904" t="s">
        <v>72</v>
      </c>
      <c r="B904" t="s">
        <v>7144</v>
      </c>
      <c r="C904" t="s">
        <v>74</v>
      </c>
      <c r="D904" t="s">
        <v>74</v>
      </c>
      <c r="E904" t="s">
        <v>74</v>
      </c>
      <c r="F904" t="s">
        <v>7144</v>
      </c>
      <c r="G904" t="s">
        <v>74</v>
      </c>
      <c r="H904" t="s">
        <v>74</v>
      </c>
      <c r="I904" t="s">
        <v>7145</v>
      </c>
      <c r="J904" t="s">
        <v>5080</v>
      </c>
      <c r="K904" t="s">
        <v>74</v>
      </c>
      <c r="L904" t="s">
        <v>74</v>
      </c>
      <c r="M904" t="s">
        <v>77</v>
      </c>
      <c r="N904" t="s">
        <v>78</v>
      </c>
      <c r="O904" t="s">
        <v>74</v>
      </c>
      <c r="P904" t="s">
        <v>74</v>
      </c>
      <c r="Q904" t="s">
        <v>74</v>
      </c>
      <c r="R904" t="s">
        <v>74</v>
      </c>
      <c r="S904" t="s">
        <v>74</v>
      </c>
      <c r="T904" t="s">
        <v>74</v>
      </c>
      <c r="U904" t="s">
        <v>74</v>
      </c>
      <c r="V904" t="s">
        <v>74</v>
      </c>
      <c r="W904" t="s">
        <v>7146</v>
      </c>
      <c r="X904" t="s">
        <v>7147</v>
      </c>
      <c r="Y904" t="s">
        <v>7148</v>
      </c>
      <c r="Z904" t="s">
        <v>74</v>
      </c>
      <c r="AA904" t="s">
        <v>7149</v>
      </c>
      <c r="AB904" t="s">
        <v>7140</v>
      </c>
      <c r="AC904" t="s">
        <v>74</v>
      </c>
      <c r="AD904" t="s">
        <v>74</v>
      </c>
      <c r="AE904" t="s">
        <v>74</v>
      </c>
      <c r="AF904" t="s">
        <v>74</v>
      </c>
      <c r="AG904">
        <v>34</v>
      </c>
      <c r="AH904">
        <v>155</v>
      </c>
      <c r="AI904">
        <v>177</v>
      </c>
      <c r="AJ904">
        <v>0</v>
      </c>
      <c r="AK904">
        <v>14</v>
      </c>
      <c r="AL904" t="s">
        <v>7150</v>
      </c>
      <c r="AM904" t="s">
        <v>1146</v>
      </c>
      <c r="AN904" t="s">
        <v>1147</v>
      </c>
      <c r="AO904" t="s">
        <v>5086</v>
      </c>
      <c r="AP904" t="s">
        <v>74</v>
      </c>
      <c r="AQ904" t="s">
        <v>74</v>
      </c>
      <c r="AR904" t="s">
        <v>5087</v>
      </c>
      <c r="AS904" t="s">
        <v>5088</v>
      </c>
      <c r="AT904" t="s">
        <v>2951</v>
      </c>
      <c r="AU904">
        <v>1988</v>
      </c>
      <c r="AV904">
        <v>11</v>
      </c>
      <c r="AW904">
        <v>1</v>
      </c>
      <c r="AX904" t="s">
        <v>74</v>
      </c>
      <c r="AY904" t="s">
        <v>74</v>
      </c>
      <c r="AZ904" t="s">
        <v>74</v>
      </c>
      <c r="BA904" t="s">
        <v>74</v>
      </c>
      <c r="BB904">
        <v>20</v>
      </c>
      <c r="BC904">
        <v>27</v>
      </c>
      <c r="BD904" t="s">
        <v>74</v>
      </c>
      <c r="BE904" t="s">
        <v>7151</v>
      </c>
      <c r="BF904" t="str">
        <f>HYPERLINK("http://dx.doi.org/10.1016/S0723-2020(88)80044-4","http://dx.doi.org/10.1016/S0723-2020(88)80044-4")</f>
        <v>http://dx.doi.org/10.1016/S0723-2020(88)80044-4</v>
      </c>
      <c r="BG904" t="s">
        <v>74</v>
      </c>
      <c r="BH904" t="s">
        <v>74</v>
      </c>
      <c r="BI904">
        <v>8</v>
      </c>
      <c r="BJ904" t="s">
        <v>5090</v>
      </c>
      <c r="BK904" t="s">
        <v>92</v>
      </c>
      <c r="BL904" t="s">
        <v>5090</v>
      </c>
      <c r="BM904" t="s">
        <v>7142</v>
      </c>
      <c r="BN904" t="s">
        <v>74</v>
      </c>
      <c r="BO904" t="s">
        <v>74</v>
      </c>
      <c r="BP904" t="s">
        <v>74</v>
      </c>
      <c r="BQ904" t="s">
        <v>74</v>
      </c>
      <c r="BR904" t="s">
        <v>95</v>
      </c>
      <c r="BS904" t="s">
        <v>7152</v>
      </c>
      <c r="BT904" t="str">
        <f>HYPERLINK("https%3A%2F%2Fwww.webofscience.com%2Fwos%2Fwoscc%2Ffull-record%2FWOS:A1988R402300005","View Full Record in Web of Science")</f>
        <v>View Full Record in Web of Science</v>
      </c>
    </row>
    <row r="905" spans="1:72" x14ac:dyDescent="0.15">
      <c r="A905" t="s">
        <v>72</v>
      </c>
      <c r="B905" t="s">
        <v>2485</v>
      </c>
      <c r="C905" t="s">
        <v>74</v>
      </c>
      <c r="D905" t="s">
        <v>74</v>
      </c>
      <c r="E905" t="s">
        <v>74</v>
      </c>
      <c r="F905" t="s">
        <v>2485</v>
      </c>
      <c r="G905" t="s">
        <v>74</v>
      </c>
      <c r="H905" t="s">
        <v>74</v>
      </c>
      <c r="I905" t="s">
        <v>7153</v>
      </c>
      <c r="J905" t="s">
        <v>2453</v>
      </c>
      <c r="K905" t="s">
        <v>74</v>
      </c>
      <c r="L905" t="s">
        <v>74</v>
      </c>
      <c r="M905" t="s">
        <v>77</v>
      </c>
      <c r="N905" t="s">
        <v>110</v>
      </c>
      <c r="O905" t="s">
        <v>74</v>
      </c>
      <c r="P905" t="s">
        <v>74</v>
      </c>
      <c r="Q905" t="s">
        <v>74</v>
      </c>
      <c r="R905" t="s">
        <v>74</v>
      </c>
      <c r="S905" t="s">
        <v>74</v>
      </c>
      <c r="T905" t="s">
        <v>74</v>
      </c>
      <c r="U905" t="s">
        <v>74</v>
      </c>
      <c r="V905" t="s">
        <v>74</v>
      </c>
      <c r="W905" t="s">
        <v>74</v>
      </c>
      <c r="X905" t="s">
        <v>74</v>
      </c>
      <c r="Y905" t="s">
        <v>74</v>
      </c>
      <c r="Z905" t="s">
        <v>74</v>
      </c>
      <c r="AA905" t="s">
        <v>74</v>
      </c>
      <c r="AB905" t="s">
        <v>74</v>
      </c>
      <c r="AC905" t="s">
        <v>74</v>
      </c>
      <c r="AD905" t="s">
        <v>74</v>
      </c>
      <c r="AE905" t="s">
        <v>74</v>
      </c>
      <c r="AF905" t="s">
        <v>74</v>
      </c>
      <c r="AG905">
        <v>0</v>
      </c>
      <c r="AH905">
        <v>0</v>
      </c>
      <c r="AI905">
        <v>0</v>
      </c>
      <c r="AJ905">
        <v>0</v>
      </c>
      <c r="AK905">
        <v>0</v>
      </c>
      <c r="AL905" t="s">
        <v>4367</v>
      </c>
      <c r="AM905" t="s">
        <v>4368</v>
      </c>
      <c r="AN905" t="s">
        <v>4369</v>
      </c>
      <c r="AO905" t="s">
        <v>2457</v>
      </c>
      <c r="AP905" t="s">
        <v>74</v>
      </c>
      <c r="AQ905" t="s">
        <v>74</v>
      </c>
      <c r="AR905" t="s">
        <v>2458</v>
      </c>
      <c r="AS905" t="s">
        <v>2459</v>
      </c>
      <c r="AT905" t="s">
        <v>7154</v>
      </c>
      <c r="AU905">
        <v>1988</v>
      </c>
      <c r="AV905">
        <v>120</v>
      </c>
      <c r="AW905">
        <v>1636</v>
      </c>
      <c r="AX905" t="s">
        <v>74</v>
      </c>
      <c r="AY905" t="s">
        <v>74</v>
      </c>
      <c r="AZ905" t="s">
        <v>74</v>
      </c>
      <c r="BA905" t="s">
        <v>74</v>
      </c>
      <c r="BB905">
        <v>25</v>
      </c>
      <c r="BC905">
        <v>25</v>
      </c>
      <c r="BD905" t="s">
        <v>74</v>
      </c>
      <c r="BE905" t="s">
        <v>74</v>
      </c>
      <c r="BF905" t="s">
        <v>74</v>
      </c>
      <c r="BG905" t="s">
        <v>74</v>
      </c>
      <c r="BH905" t="s">
        <v>74</v>
      </c>
      <c r="BI905">
        <v>1</v>
      </c>
      <c r="BJ905" t="s">
        <v>366</v>
      </c>
      <c r="BK905" t="s">
        <v>92</v>
      </c>
      <c r="BL905" t="s">
        <v>367</v>
      </c>
      <c r="BM905" t="s">
        <v>7155</v>
      </c>
      <c r="BN905" t="s">
        <v>74</v>
      </c>
      <c r="BO905" t="s">
        <v>74</v>
      </c>
      <c r="BP905" t="s">
        <v>74</v>
      </c>
      <c r="BQ905" t="s">
        <v>74</v>
      </c>
      <c r="BR905" t="s">
        <v>95</v>
      </c>
      <c r="BS905" t="s">
        <v>7156</v>
      </c>
      <c r="BT905" t="str">
        <f>HYPERLINK("https%3A%2F%2Fwww.webofscience.com%2Fwos%2Fwoscc%2Ffull-record%2FWOS:A1988Q773800005","View Full Record in Web of Science")</f>
        <v>View Full Record in Web of Science</v>
      </c>
    </row>
    <row r="906" spans="1:72" x14ac:dyDescent="0.15">
      <c r="A906" t="s">
        <v>72</v>
      </c>
      <c r="B906" t="s">
        <v>7157</v>
      </c>
      <c r="C906" t="s">
        <v>74</v>
      </c>
      <c r="D906" t="s">
        <v>74</v>
      </c>
      <c r="E906" t="s">
        <v>74</v>
      </c>
      <c r="F906" t="s">
        <v>7157</v>
      </c>
      <c r="G906" t="s">
        <v>74</v>
      </c>
      <c r="H906" t="s">
        <v>74</v>
      </c>
      <c r="I906" t="s">
        <v>7158</v>
      </c>
      <c r="J906" t="s">
        <v>320</v>
      </c>
      <c r="K906" t="s">
        <v>74</v>
      </c>
      <c r="L906" t="s">
        <v>74</v>
      </c>
      <c r="M906" t="s">
        <v>77</v>
      </c>
      <c r="N906" t="s">
        <v>78</v>
      </c>
      <c r="O906" t="s">
        <v>74</v>
      </c>
      <c r="P906" t="s">
        <v>74</v>
      </c>
      <c r="Q906" t="s">
        <v>74</v>
      </c>
      <c r="R906" t="s">
        <v>74</v>
      </c>
      <c r="S906" t="s">
        <v>74</v>
      </c>
      <c r="T906" t="s">
        <v>74</v>
      </c>
      <c r="U906" t="s">
        <v>74</v>
      </c>
      <c r="V906" t="s">
        <v>74</v>
      </c>
      <c r="W906" t="s">
        <v>7159</v>
      </c>
      <c r="X906" t="s">
        <v>7160</v>
      </c>
      <c r="Y906" t="s">
        <v>74</v>
      </c>
      <c r="Z906" t="s">
        <v>74</v>
      </c>
      <c r="AA906" t="s">
        <v>74</v>
      </c>
      <c r="AB906" t="s">
        <v>7161</v>
      </c>
      <c r="AC906" t="s">
        <v>74</v>
      </c>
      <c r="AD906" t="s">
        <v>74</v>
      </c>
      <c r="AE906" t="s">
        <v>74</v>
      </c>
      <c r="AF906" t="s">
        <v>74</v>
      </c>
      <c r="AG906">
        <v>69</v>
      </c>
      <c r="AH906">
        <v>29</v>
      </c>
      <c r="AI906">
        <v>29</v>
      </c>
      <c r="AJ906">
        <v>0</v>
      </c>
      <c r="AK906">
        <v>0</v>
      </c>
      <c r="AL906" t="s">
        <v>82</v>
      </c>
      <c r="AM906" t="s">
        <v>83</v>
      </c>
      <c r="AN906" t="s">
        <v>84</v>
      </c>
      <c r="AO906" t="s">
        <v>74</v>
      </c>
      <c r="AP906" t="s">
        <v>74</v>
      </c>
      <c r="AQ906" t="s">
        <v>74</v>
      </c>
      <c r="AR906" t="s">
        <v>325</v>
      </c>
      <c r="AS906" t="s">
        <v>326</v>
      </c>
      <c r="AT906" t="s">
        <v>3094</v>
      </c>
      <c r="AU906">
        <v>1988</v>
      </c>
      <c r="AV906">
        <v>93</v>
      </c>
      <c r="AW906" t="s">
        <v>3346</v>
      </c>
      <c r="AX906" t="s">
        <v>74</v>
      </c>
      <c r="AY906" t="s">
        <v>74</v>
      </c>
      <c r="AZ906" t="s">
        <v>74</v>
      </c>
      <c r="BA906" t="s">
        <v>74</v>
      </c>
      <c r="BB906">
        <v>12537</v>
      </c>
      <c r="BC906">
        <v>12559</v>
      </c>
      <c r="BD906" t="s">
        <v>74</v>
      </c>
      <c r="BE906" t="s">
        <v>7162</v>
      </c>
      <c r="BF906" t="str">
        <f>HYPERLINK("http://dx.doi.org/10.1029/JD093iD10p12537","http://dx.doi.org/10.1029/JD093iD10p12537")</f>
        <v>http://dx.doi.org/10.1029/JD093iD10p12537</v>
      </c>
      <c r="BG906" t="s">
        <v>74</v>
      </c>
      <c r="BH906" t="s">
        <v>74</v>
      </c>
      <c r="BI906">
        <v>23</v>
      </c>
      <c r="BJ906" t="s">
        <v>330</v>
      </c>
      <c r="BK906" t="s">
        <v>92</v>
      </c>
      <c r="BL906" t="s">
        <v>330</v>
      </c>
      <c r="BM906" t="s">
        <v>7163</v>
      </c>
      <c r="BN906" t="s">
        <v>74</v>
      </c>
      <c r="BO906" t="s">
        <v>74</v>
      </c>
      <c r="BP906" t="s">
        <v>74</v>
      </c>
      <c r="BQ906" t="s">
        <v>74</v>
      </c>
      <c r="BR906" t="s">
        <v>95</v>
      </c>
      <c r="BS906" t="s">
        <v>7164</v>
      </c>
      <c r="BT906" t="str">
        <f>HYPERLINK("https%3A%2F%2Fwww.webofscience.com%2Fwos%2Fwoscc%2Ffull-record%2FWOS:A1988Q605700001","View Full Record in Web of Science")</f>
        <v>View Full Record in Web of Science</v>
      </c>
    </row>
    <row r="907" spans="1:72" x14ac:dyDescent="0.15">
      <c r="A907" t="s">
        <v>72</v>
      </c>
      <c r="B907" t="s">
        <v>7165</v>
      </c>
      <c r="C907" t="s">
        <v>74</v>
      </c>
      <c r="D907" t="s">
        <v>74</v>
      </c>
      <c r="E907" t="s">
        <v>74</v>
      </c>
      <c r="F907" t="s">
        <v>7165</v>
      </c>
      <c r="G907" t="s">
        <v>74</v>
      </c>
      <c r="H907" t="s">
        <v>74</v>
      </c>
      <c r="I907" t="s">
        <v>7166</v>
      </c>
      <c r="J907" t="s">
        <v>3291</v>
      </c>
      <c r="K907" t="s">
        <v>74</v>
      </c>
      <c r="L907" t="s">
        <v>74</v>
      </c>
      <c r="M907" t="s">
        <v>77</v>
      </c>
      <c r="N907" t="s">
        <v>78</v>
      </c>
      <c r="O907" t="s">
        <v>74</v>
      </c>
      <c r="P907" t="s">
        <v>74</v>
      </c>
      <c r="Q907" t="s">
        <v>74</v>
      </c>
      <c r="R907" t="s">
        <v>74</v>
      </c>
      <c r="S907" t="s">
        <v>74</v>
      </c>
      <c r="T907" t="s">
        <v>74</v>
      </c>
      <c r="U907" t="s">
        <v>74</v>
      </c>
      <c r="V907" t="s">
        <v>74</v>
      </c>
      <c r="W907" t="s">
        <v>7167</v>
      </c>
      <c r="X907" t="s">
        <v>7168</v>
      </c>
      <c r="Y907" t="s">
        <v>74</v>
      </c>
      <c r="Z907" t="s">
        <v>74</v>
      </c>
      <c r="AA907" t="s">
        <v>74</v>
      </c>
      <c r="AB907" t="s">
        <v>3267</v>
      </c>
      <c r="AC907" t="s">
        <v>74</v>
      </c>
      <c r="AD907" t="s">
        <v>74</v>
      </c>
      <c r="AE907" t="s">
        <v>74</v>
      </c>
      <c r="AF907" t="s">
        <v>74</v>
      </c>
      <c r="AG907">
        <v>33</v>
      </c>
      <c r="AH907">
        <v>12</v>
      </c>
      <c r="AI907">
        <v>13</v>
      </c>
      <c r="AJ907">
        <v>0</v>
      </c>
      <c r="AK907">
        <v>1</v>
      </c>
      <c r="AL907" t="s">
        <v>1006</v>
      </c>
      <c r="AM907" t="s">
        <v>1007</v>
      </c>
      <c r="AN907" t="s">
        <v>3294</v>
      </c>
      <c r="AO907" t="s">
        <v>3295</v>
      </c>
      <c r="AP907" t="s">
        <v>74</v>
      </c>
      <c r="AQ907" t="s">
        <v>74</v>
      </c>
      <c r="AR907" t="s">
        <v>3291</v>
      </c>
      <c r="AS907" t="s">
        <v>3296</v>
      </c>
      <c r="AT907" t="s">
        <v>7169</v>
      </c>
      <c r="AU907">
        <v>1988</v>
      </c>
      <c r="AV907">
        <v>167</v>
      </c>
      <c r="AW907" t="s">
        <v>74</v>
      </c>
      <c r="AX907" t="s">
        <v>74</v>
      </c>
      <c r="AY907" t="s">
        <v>74</v>
      </c>
      <c r="AZ907" t="s">
        <v>74</v>
      </c>
      <c r="BA907" t="s">
        <v>74</v>
      </c>
      <c r="BB907">
        <v>161</v>
      </c>
      <c r="BC907">
        <v>168</v>
      </c>
      <c r="BD907" t="s">
        <v>74</v>
      </c>
      <c r="BE907" t="s">
        <v>7170</v>
      </c>
      <c r="BF907" t="str">
        <f>HYPERLINK("http://dx.doi.org/10.1007/BF00026302","http://dx.doi.org/10.1007/BF00026302")</f>
        <v>http://dx.doi.org/10.1007/BF00026302</v>
      </c>
      <c r="BG907" t="s">
        <v>74</v>
      </c>
      <c r="BH907" t="s">
        <v>74</v>
      </c>
      <c r="BI907">
        <v>8</v>
      </c>
      <c r="BJ907" t="s">
        <v>481</v>
      </c>
      <c r="BK907" t="s">
        <v>92</v>
      </c>
      <c r="BL907" t="s">
        <v>481</v>
      </c>
      <c r="BM907" t="s">
        <v>7171</v>
      </c>
      <c r="BN907" t="s">
        <v>74</v>
      </c>
      <c r="BO907" t="s">
        <v>74</v>
      </c>
      <c r="BP907" t="s">
        <v>74</v>
      </c>
      <c r="BQ907" t="s">
        <v>74</v>
      </c>
      <c r="BR907" t="s">
        <v>95</v>
      </c>
      <c r="BS907" t="s">
        <v>7172</v>
      </c>
      <c r="BT907" t="str">
        <f>HYPERLINK("https%3A%2F%2Fwww.webofscience.com%2Fwos%2Fwoscc%2Ffull-record%2FWOS:A1988Q764900015","View Full Record in Web of Science")</f>
        <v>View Full Record in Web of Science</v>
      </c>
    </row>
    <row r="908" spans="1:72" x14ac:dyDescent="0.15">
      <c r="A908" t="s">
        <v>72</v>
      </c>
      <c r="B908" t="s">
        <v>7173</v>
      </c>
      <c r="C908" t="s">
        <v>74</v>
      </c>
      <c r="D908" t="s">
        <v>74</v>
      </c>
      <c r="E908" t="s">
        <v>74</v>
      </c>
      <c r="F908" t="s">
        <v>7173</v>
      </c>
      <c r="G908" t="s">
        <v>74</v>
      </c>
      <c r="H908" t="s">
        <v>74</v>
      </c>
      <c r="I908" t="s">
        <v>7174</v>
      </c>
      <c r="J908" t="s">
        <v>3291</v>
      </c>
      <c r="K908" t="s">
        <v>74</v>
      </c>
      <c r="L908" t="s">
        <v>74</v>
      </c>
      <c r="M908" t="s">
        <v>77</v>
      </c>
      <c r="N908" t="s">
        <v>78</v>
      </c>
      <c r="O908" t="s">
        <v>74</v>
      </c>
      <c r="P908" t="s">
        <v>74</v>
      </c>
      <c r="Q908" t="s">
        <v>74</v>
      </c>
      <c r="R908" t="s">
        <v>74</v>
      </c>
      <c r="S908" t="s">
        <v>74</v>
      </c>
      <c r="T908" t="s">
        <v>74</v>
      </c>
      <c r="U908" t="s">
        <v>74</v>
      </c>
      <c r="V908" t="s">
        <v>74</v>
      </c>
      <c r="W908" t="s">
        <v>74</v>
      </c>
      <c r="X908" t="s">
        <v>74</v>
      </c>
      <c r="Y908" t="s">
        <v>7175</v>
      </c>
      <c r="Z908" t="s">
        <v>74</v>
      </c>
      <c r="AA908" t="s">
        <v>74</v>
      </c>
      <c r="AB908" t="s">
        <v>74</v>
      </c>
      <c r="AC908" t="s">
        <v>74</v>
      </c>
      <c r="AD908" t="s">
        <v>74</v>
      </c>
      <c r="AE908" t="s">
        <v>74</v>
      </c>
      <c r="AF908" t="s">
        <v>74</v>
      </c>
      <c r="AG908">
        <v>29</v>
      </c>
      <c r="AH908">
        <v>15</v>
      </c>
      <c r="AI908">
        <v>15</v>
      </c>
      <c r="AJ908">
        <v>0</v>
      </c>
      <c r="AK908">
        <v>1</v>
      </c>
      <c r="AL908" t="s">
        <v>1006</v>
      </c>
      <c r="AM908" t="s">
        <v>1007</v>
      </c>
      <c r="AN908" t="s">
        <v>3294</v>
      </c>
      <c r="AO908" t="s">
        <v>3295</v>
      </c>
      <c r="AP908" t="s">
        <v>74</v>
      </c>
      <c r="AQ908" t="s">
        <v>74</v>
      </c>
      <c r="AR908" t="s">
        <v>3291</v>
      </c>
      <c r="AS908" t="s">
        <v>3296</v>
      </c>
      <c r="AT908" t="s">
        <v>7169</v>
      </c>
      <c r="AU908">
        <v>1988</v>
      </c>
      <c r="AV908">
        <v>167</v>
      </c>
      <c r="AW908" t="s">
        <v>74</v>
      </c>
      <c r="AX908" t="s">
        <v>74</v>
      </c>
      <c r="AY908" t="s">
        <v>74</v>
      </c>
      <c r="AZ908" t="s">
        <v>74</v>
      </c>
      <c r="BA908" t="s">
        <v>74</v>
      </c>
      <c r="BB908">
        <v>239</v>
      </c>
      <c r="BC908">
        <v>246</v>
      </c>
      <c r="BD908" t="s">
        <v>74</v>
      </c>
      <c r="BE908" t="s">
        <v>7176</v>
      </c>
      <c r="BF908" t="str">
        <f>HYPERLINK("http://dx.doi.org/10.1007/BF00026310","http://dx.doi.org/10.1007/BF00026310")</f>
        <v>http://dx.doi.org/10.1007/BF00026310</v>
      </c>
      <c r="BG908" t="s">
        <v>74</v>
      </c>
      <c r="BH908" t="s">
        <v>74</v>
      </c>
      <c r="BI908">
        <v>8</v>
      </c>
      <c r="BJ908" t="s">
        <v>481</v>
      </c>
      <c r="BK908" t="s">
        <v>92</v>
      </c>
      <c r="BL908" t="s">
        <v>481</v>
      </c>
      <c r="BM908" t="s">
        <v>7171</v>
      </c>
      <c r="BN908" t="s">
        <v>74</v>
      </c>
      <c r="BO908" t="s">
        <v>74</v>
      </c>
      <c r="BP908" t="s">
        <v>74</v>
      </c>
      <c r="BQ908" t="s">
        <v>74</v>
      </c>
      <c r="BR908" t="s">
        <v>95</v>
      </c>
      <c r="BS908" t="s">
        <v>7177</v>
      </c>
      <c r="BT908" t="str">
        <f>HYPERLINK("https%3A%2F%2Fwww.webofscience.com%2Fwos%2Fwoscc%2Ffull-record%2FWOS:A1988Q764900023","View Full Record in Web of Science")</f>
        <v>View Full Record in Web of Science</v>
      </c>
    </row>
    <row r="909" spans="1:72" x14ac:dyDescent="0.15">
      <c r="A909" t="s">
        <v>72</v>
      </c>
      <c r="B909" t="s">
        <v>7178</v>
      </c>
      <c r="C909" t="s">
        <v>74</v>
      </c>
      <c r="D909" t="s">
        <v>74</v>
      </c>
      <c r="E909" t="s">
        <v>74</v>
      </c>
      <c r="F909" t="s">
        <v>7178</v>
      </c>
      <c r="G909" t="s">
        <v>74</v>
      </c>
      <c r="H909" t="s">
        <v>74</v>
      </c>
      <c r="I909" t="s">
        <v>7179</v>
      </c>
      <c r="J909" t="s">
        <v>3291</v>
      </c>
      <c r="K909" t="s">
        <v>74</v>
      </c>
      <c r="L909" t="s">
        <v>74</v>
      </c>
      <c r="M909" t="s">
        <v>77</v>
      </c>
      <c r="N909" t="s">
        <v>78</v>
      </c>
      <c r="O909" t="s">
        <v>74</v>
      </c>
      <c r="P909" t="s">
        <v>74</v>
      </c>
      <c r="Q909" t="s">
        <v>74</v>
      </c>
      <c r="R909" t="s">
        <v>74</v>
      </c>
      <c r="S909" t="s">
        <v>74</v>
      </c>
      <c r="T909" t="s">
        <v>74</v>
      </c>
      <c r="U909" t="s">
        <v>74</v>
      </c>
      <c r="V909" t="s">
        <v>74</v>
      </c>
      <c r="W909" t="s">
        <v>74</v>
      </c>
      <c r="X909" t="s">
        <v>74</v>
      </c>
      <c r="Y909" t="s">
        <v>7180</v>
      </c>
      <c r="Z909" t="s">
        <v>74</v>
      </c>
      <c r="AA909" t="s">
        <v>74</v>
      </c>
      <c r="AB909" t="s">
        <v>74</v>
      </c>
      <c r="AC909" t="s">
        <v>74</v>
      </c>
      <c r="AD909" t="s">
        <v>74</v>
      </c>
      <c r="AE909" t="s">
        <v>74</v>
      </c>
      <c r="AF909" t="s">
        <v>74</v>
      </c>
      <c r="AG909">
        <v>27</v>
      </c>
      <c r="AH909">
        <v>11</v>
      </c>
      <c r="AI909">
        <v>11</v>
      </c>
      <c r="AJ909">
        <v>0</v>
      </c>
      <c r="AK909">
        <v>3</v>
      </c>
      <c r="AL909" t="s">
        <v>1006</v>
      </c>
      <c r="AM909" t="s">
        <v>1007</v>
      </c>
      <c r="AN909" t="s">
        <v>3294</v>
      </c>
      <c r="AO909" t="s">
        <v>3295</v>
      </c>
      <c r="AP909" t="s">
        <v>74</v>
      </c>
      <c r="AQ909" t="s">
        <v>74</v>
      </c>
      <c r="AR909" t="s">
        <v>3291</v>
      </c>
      <c r="AS909" t="s">
        <v>3296</v>
      </c>
      <c r="AT909" t="s">
        <v>7169</v>
      </c>
      <c r="AU909">
        <v>1988</v>
      </c>
      <c r="AV909">
        <v>167</v>
      </c>
      <c r="AW909" t="s">
        <v>74</v>
      </c>
      <c r="AX909" t="s">
        <v>74</v>
      </c>
      <c r="AY909" t="s">
        <v>74</v>
      </c>
      <c r="AZ909" t="s">
        <v>74</v>
      </c>
      <c r="BA909" t="s">
        <v>74</v>
      </c>
      <c r="BB909">
        <v>325</v>
      </c>
      <c r="BC909">
        <v>334</v>
      </c>
      <c r="BD909" t="s">
        <v>74</v>
      </c>
      <c r="BE909" t="s">
        <v>7181</v>
      </c>
      <c r="BF909" t="str">
        <f>HYPERLINK("http://dx.doi.org/10.1007/BF00026321","http://dx.doi.org/10.1007/BF00026321")</f>
        <v>http://dx.doi.org/10.1007/BF00026321</v>
      </c>
      <c r="BG909" t="s">
        <v>74</v>
      </c>
      <c r="BH909" t="s">
        <v>74</v>
      </c>
      <c r="BI909">
        <v>10</v>
      </c>
      <c r="BJ909" t="s">
        <v>481</v>
      </c>
      <c r="BK909" t="s">
        <v>92</v>
      </c>
      <c r="BL909" t="s">
        <v>481</v>
      </c>
      <c r="BM909" t="s">
        <v>7171</v>
      </c>
      <c r="BN909" t="s">
        <v>74</v>
      </c>
      <c r="BO909" t="s">
        <v>74</v>
      </c>
      <c r="BP909" t="s">
        <v>74</v>
      </c>
      <c r="BQ909" t="s">
        <v>74</v>
      </c>
      <c r="BR909" t="s">
        <v>95</v>
      </c>
      <c r="BS909" t="s">
        <v>7182</v>
      </c>
      <c r="BT909" t="str">
        <f>HYPERLINK("https%3A%2F%2Fwww.webofscience.com%2Fwos%2Fwoscc%2Ffull-record%2FWOS:A1988Q764900034","View Full Record in Web of Science")</f>
        <v>View Full Record in Web of Science</v>
      </c>
    </row>
    <row r="910" spans="1:72" x14ac:dyDescent="0.15">
      <c r="A910" t="s">
        <v>72</v>
      </c>
      <c r="B910" t="s">
        <v>7183</v>
      </c>
      <c r="C910" t="s">
        <v>74</v>
      </c>
      <c r="D910" t="s">
        <v>74</v>
      </c>
      <c r="E910" t="s">
        <v>74</v>
      </c>
      <c r="F910" t="s">
        <v>7183</v>
      </c>
      <c r="G910" t="s">
        <v>74</v>
      </c>
      <c r="H910" t="s">
        <v>74</v>
      </c>
      <c r="I910" t="s">
        <v>7184</v>
      </c>
      <c r="J910" t="s">
        <v>342</v>
      </c>
      <c r="K910" t="s">
        <v>74</v>
      </c>
      <c r="L910" t="s">
        <v>74</v>
      </c>
      <c r="M910" t="s">
        <v>77</v>
      </c>
      <c r="N910" t="s">
        <v>78</v>
      </c>
      <c r="O910" t="s">
        <v>74</v>
      </c>
      <c r="P910" t="s">
        <v>74</v>
      </c>
      <c r="Q910" t="s">
        <v>74</v>
      </c>
      <c r="R910" t="s">
        <v>74</v>
      </c>
      <c r="S910" t="s">
        <v>74</v>
      </c>
      <c r="T910" t="s">
        <v>74</v>
      </c>
      <c r="U910" t="s">
        <v>74</v>
      </c>
      <c r="V910" t="s">
        <v>74</v>
      </c>
      <c r="W910" t="s">
        <v>7185</v>
      </c>
      <c r="X910" t="s">
        <v>7186</v>
      </c>
      <c r="Y910" t="s">
        <v>7187</v>
      </c>
      <c r="Z910" t="s">
        <v>74</v>
      </c>
      <c r="AA910" t="s">
        <v>74</v>
      </c>
      <c r="AB910" t="s">
        <v>74</v>
      </c>
      <c r="AC910" t="s">
        <v>74</v>
      </c>
      <c r="AD910" t="s">
        <v>74</v>
      </c>
      <c r="AE910" t="s">
        <v>74</v>
      </c>
      <c r="AF910" t="s">
        <v>74</v>
      </c>
      <c r="AG910">
        <v>27</v>
      </c>
      <c r="AH910">
        <v>114</v>
      </c>
      <c r="AI910">
        <v>120</v>
      </c>
      <c r="AJ910">
        <v>0</v>
      </c>
      <c r="AK910">
        <v>5</v>
      </c>
      <c r="AL910" t="s">
        <v>82</v>
      </c>
      <c r="AM910" t="s">
        <v>83</v>
      </c>
      <c r="AN910" t="s">
        <v>84</v>
      </c>
      <c r="AO910" t="s">
        <v>74</v>
      </c>
      <c r="AP910" t="s">
        <v>74</v>
      </c>
      <c r="AQ910" t="s">
        <v>74</v>
      </c>
      <c r="AR910" t="s">
        <v>348</v>
      </c>
      <c r="AS910" t="s">
        <v>349</v>
      </c>
      <c r="AT910" t="s">
        <v>7169</v>
      </c>
      <c r="AU910">
        <v>1988</v>
      </c>
      <c r="AV910">
        <v>93</v>
      </c>
      <c r="AW910" t="s">
        <v>7188</v>
      </c>
      <c r="AX910" t="s">
        <v>74</v>
      </c>
      <c r="AY910" t="s">
        <v>74</v>
      </c>
      <c r="AZ910" t="s">
        <v>74</v>
      </c>
      <c r="BA910" t="s">
        <v>74</v>
      </c>
      <c r="BB910">
        <v>12487</v>
      </c>
      <c r="BC910">
        <v>12498</v>
      </c>
      <c r="BD910" t="s">
        <v>74</v>
      </c>
      <c r="BE910" t="s">
        <v>7189</v>
      </c>
      <c r="BF910" t="str">
        <f>HYPERLINK("http://dx.doi.org/10.1029/JC093iC10p12487","http://dx.doi.org/10.1029/JC093iC10p12487")</f>
        <v>http://dx.doi.org/10.1029/JC093iC10p12487</v>
      </c>
      <c r="BG910" t="s">
        <v>74</v>
      </c>
      <c r="BH910" t="s">
        <v>74</v>
      </c>
      <c r="BI910">
        <v>12</v>
      </c>
      <c r="BJ910" t="s">
        <v>196</v>
      </c>
      <c r="BK910" t="s">
        <v>92</v>
      </c>
      <c r="BL910" t="s">
        <v>196</v>
      </c>
      <c r="BM910" t="s">
        <v>7190</v>
      </c>
      <c r="BN910" t="s">
        <v>74</v>
      </c>
      <c r="BO910" t="s">
        <v>74</v>
      </c>
      <c r="BP910" t="s">
        <v>74</v>
      </c>
      <c r="BQ910" t="s">
        <v>74</v>
      </c>
      <c r="BR910" t="s">
        <v>95</v>
      </c>
      <c r="BS910" t="s">
        <v>7191</v>
      </c>
      <c r="BT910" t="str">
        <f>HYPERLINK("https%3A%2F%2Fwww.webofscience.com%2Fwos%2Fwoscc%2Ffull-record%2FWOS:A1988Q472400023","View Full Record in Web of Science")</f>
        <v>View Full Record in Web of Science</v>
      </c>
    </row>
    <row r="911" spans="1:72" x14ac:dyDescent="0.15">
      <c r="A911" t="s">
        <v>72</v>
      </c>
      <c r="B911" t="s">
        <v>3963</v>
      </c>
      <c r="C911" t="s">
        <v>74</v>
      </c>
      <c r="D911" t="s">
        <v>74</v>
      </c>
      <c r="E911" t="s">
        <v>74</v>
      </c>
      <c r="F911" t="s">
        <v>3963</v>
      </c>
      <c r="G911" t="s">
        <v>74</v>
      </c>
      <c r="H911" t="s">
        <v>74</v>
      </c>
      <c r="I911" t="s">
        <v>6732</v>
      </c>
      <c r="J911" t="s">
        <v>3964</v>
      </c>
      <c r="K911" t="s">
        <v>74</v>
      </c>
      <c r="L911" t="s">
        <v>74</v>
      </c>
      <c r="M911" t="s">
        <v>77</v>
      </c>
      <c r="N911" t="s">
        <v>1473</v>
      </c>
      <c r="O911" t="s">
        <v>74</v>
      </c>
      <c r="P911" t="s">
        <v>74</v>
      </c>
      <c r="Q911" t="s">
        <v>74</v>
      </c>
      <c r="R911" t="s">
        <v>74</v>
      </c>
      <c r="S911" t="s">
        <v>74</v>
      </c>
      <c r="T911" t="s">
        <v>74</v>
      </c>
      <c r="U911" t="s">
        <v>74</v>
      </c>
      <c r="V911" t="s">
        <v>74</v>
      </c>
      <c r="W911" t="s">
        <v>74</v>
      </c>
      <c r="X911" t="s">
        <v>74</v>
      </c>
      <c r="Y911" t="s">
        <v>3965</v>
      </c>
      <c r="Z911" t="s">
        <v>74</v>
      </c>
      <c r="AA911" t="s">
        <v>74</v>
      </c>
      <c r="AB911" t="s">
        <v>74</v>
      </c>
      <c r="AC911" t="s">
        <v>74</v>
      </c>
      <c r="AD911" t="s">
        <v>74</v>
      </c>
      <c r="AE911" t="s">
        <v>74</v>
      </c>
      <c r="AF911" t="s">
        <v>74</v>
      </c>
      <c r="AG911">
        <v>5</v>
      </c>
      <c r="AH911">
        <v>0</v>
      </c>
      <c r="AI911">
        <v>0</v>
      </c>
      <c r="AJ911">
        <v>0</v>
      </c>
      <c r="AK911">
        <v>1</v>
      </c>
      <c r="AL911" t="s">
        <v>3966</v>
      </c>
      <c r="AM911" t="s">
        <v>83</v>
      </c>
      <c r="AN911" t="s">
        <v>3967</v>
      </c>
      <c r="AO911" t="s">
        <v>3968</v>
      </c>
      <c r="AP911" t="s">
        <v>74</v>
      </c>
      <c r="AQ911" t="s">
        <v>74</v>
      </c>
      <c r="AR911" t="s">
        <v>3969</v>
      </c>
      <c r="AS911" t="s">
        <v>3970</v>
      </c>
      <c r="AT911" t="s">
        <v>3127</v>
      </c>
      <c r="AU911">
        <v>1988</v>
      </c>
      <c r="AV911">
        <v>82</v>
      </c>
      <c r="AW911">
        <v>4</v>
      </c>
      <c r="AX911" t="s">
        <v>74</v>
      </c>
      <c r="AY911" t="s">
        <v>74</v>
      </c>
      <c r="AZ911" t="s">
        <v>74</v>
      </c>
      <c r="BA911" t="s">
        <v>74</v>
      </c>
      <c r="BB911">
        <v>903</v>
      </c>
      <c r="BC911">
        <v>909</v>
      </c>
      <c r="BD911" t="s">
        <v>74</v>
      </c>
      <c r="BE911" t="s">
        <v>7192</v>
      </c>
      <c r="BF911" t="str">
        <f>HYPERLINK("http://dx.doi.org/10.2307/2203543","http://dx.doi.org/10.2307/2203543")</f>
        <v>http://dx.doi.org/10.2307/2203543</v>
      </c>
      <c r="BG911" t="s">
        <v>74</v>
      </c>
      <c r="BH911" t="s">
        <v>74</v>
      </c>
      <c r="BI911">
        <v>7</v>
      </c>
      <c r="BJ911" t="s">
        <v>3973</v>
      </c>
      <c r="BK911" t="s">
        <v>1462</v>
      </c>
      <c r="BL911" t="s">
        <v>3974</v>
      </c>
      <c r="BM911" t="s">
        <v>7193</v>
      </c>
      <c r="BN911" t="s">
        <v>74</v>
      </c>
      <c r="BO911" t="s">
        <v>74</v>
      </c>
      <c r="BP911" t="s">
        <v>74</v>
      </c>
      <c r="BQ911" t="s">
        <v>74</v>
      </c>
      <c r="BR911" t="s">
        <v>95</v>
      </c>
      <c r="BS911" t="s">
        <v>7194</v>
      </c>
      <c r="BT911" t="str">
        <f>HYPERLINK("https%3A%2F%2Fwww.webofscience.com%2Fwos%2Fwoscc%2Ffull-record%2FWOS:A1988Q804600037","View Full Record in Web of Science")</f>
        <v>View Full Record in Web of Science</v>
      </c>
    </row>
    <row r="912" spans="1:72" x14ac:dyDescent="0.15">
      <c r="A912" t="s">
        <v>72</v>
      </c>
      <c r="B912" t="s">
        <v>7195</v>
      </c>
      <c r="C912" t="s">
        <v>74</v>
      </c>
      <c r="D912" t="s">
        <v>74</v>
      </c>
      <c r="E912" t="s">
        <v>74</v>
      </c>
      <c r="F912" t="s">
        <v>7195</v>
      </c>
      <c r="G912" t="s">
        <v>74</v>
      </c>
      <c r="H912" t="s">
        <v>74</v>
      </c>
      <c r="I912" t="s">
        <v>7196</v>
      </c>
      <c r="J912" t="s">
        <v>396</v>
      </c>
      <c r="K912" t="s">
        <v>74</v>
      </c>
      <c r="L912" t="s">
        <v>74</v>
      </c>
      <c r="M912" t="s">
        <v>77</v>
      </c>
      <c r="N912" t="s">
        <v>78</v>
      </c>
      <c r="O912" t="s">
        <v>74</v>
      </c>
      <c r="P912" t="s">
        <v>74</v>
      </c>
      <c r="Q912" t="s">
        <v>74</v>
      </c>
      <c r="R912" t="s">
        <v>74</v>
      </c>
      <c r="S912" t="s">
        <v>74</v>
      </c>
      <c r="T912" t="s">
        <v>74</v>
      </c>
      <c r="U912" t="s">
        <v>74</v>
      </c>
      <c r="V912" t="s">
        <v>74</v>
      </c>
      <c r="W912" t="s">
        <v>74</v>
      </c>
      <c r="X912" t="s">
        <v>74</v>
      </c>
      <c r="Y912" t="s">
        <v>7197</v>
      </c>
      <c r="Z912" t="s">
        <v>74</v>
      </c>
      <c r="AA912" t="s">
        <v>74</v>
      </c>
      <c r="AB912" t="s">
        <v>74</v>
      </c>
      <c r="AC912" t="s">
        <v>74</v>
      </c>
      <c r="AD912" t="s">
        <v>74</v>
      </c>
      <c r="AE912" t="s">
        <v>74</v>
      </c>
      <c r="AF912" t="s">
        <v>74</v>
      </c>
      <c r="AG912">
        <v>13</v>
      </c>
      <c r="AH912">
        <v>12</v>
      </c>
      <c r="AI912">
        <v>12</v>
      </c>
      <c r="AJ912">
        <v>0</v>
      </c>
      <c r="AK912">
        <v>4</v>
      </c>
      <c r="AL912" t="s">
        <v>267</v>
      </c>
      <c r="AM912" t="s">
        <v>268</v>
      </c>
      <c r="AN912" t="s">
        <v>269</v>
      </c>
      <c r="AO912" t="s">
        <v>398</v>
      </c>
      <c r="AP912" t="s">
        <v>74</v>
      </c>
      <c r="AQ912" t="s">
        <v>74</v>
      </c>
      <c r="AR912" t="s">
        <v>399</v>
      </c>
      <c r="AS912" t="s">
        <v>400</v>
      </c>
      <c r="AT912" t="s">
        <v>3127</v>
      </c>
      <c r="AU912">
        <v>1988</v>
      </c>
      <c r="AV912">
        <v>15</v>
      </c>
      <c r="AW912">
        <v>3</v>
      </c>
      <c r="AX912" t="s">
        <v>74</v>
      </c>
      <c r="AY912" t="s">
        <v>74</v>
      </c>
      <c r="AZ912" t="s">
        <v>74</v>
      </c>
      <c r="BA912" t="s">
        <v>74</v>
      </c>
      <c r="BB912">
        <v>289</v>
      </c>
      <c r="BC912">
        <v>293</v>
      </c>
      <c r="BD912" t="s">
        <v>74</v>
      </c>
      <c r="BE912" t="s">
        <v>7198</v>
      </c>
      <c r="BF912" t="str">
        <f>HYPERLINK("http://dx.doi.org/10.1016/0165-232X(88)90075-4","http://dx.doi.org/10.1016/0165-232X(88)90075-4")</f>
        <v>http://dx.doi.org/10.1016/0165-232X(88)90075-4</v>
      </c>
      <c r="BG912" t="s">
        <v>74</v>
      </c>
      <c r="BH912" t="s">
        <v>74</v>
      </c>
      <c r="BI912">
        <v>5</v>
      </c>
      <c r="BJ912" t="s">
        <v>402</v>
      </c>
      <c r="BK912" t="s">
        <v>92</v>
      </c>
      <c r="BL912" t="s">
        <v>403</v>
      </c>
      <c r="BM912" t="s">
        <v>7199</v>
      </c>
      <c r="BN912" t="s">
        <v>74</v>
      </c>
      <c r="BO912" t="s">
        <v>74</v>
      </c>
      <c r="BP912" t="s">
        <v>74</v>
      </c>
      <c r="BQ912" t="s">
        <v>74</v>
      </c>
      <c r="BR912" t="s">
        <v>95</v>
      </c>
      <c r="BS912" t="s">
        <v>7200</v>
      </c>
      <c r="BT912" t="str">
        <f>HYPERLINK("https%3A%2F%2Fwww.webofscience.com%2Fwos%2Fwoscc%2Ffull-record%2FWOS:A1988R349900008","View Full Record in Web of Science")</f>
        <v>View Full Record in Web of Science</v>
      </c>
    </row>
    <row r="913" spans="1:72" x14ac:dyDescent="0.15">
      <c r="A913" t="s">
        <v>72</v>
      </c>
      <c r="B913" t="s">
        <v>4500</v>
      </c>
      <c r="C913" t="s">
        <v>74</v>
      </c>
      <c r="D913" t="s">
        <v>74</v>
      </c>
      <c r="E913" t="s">
        <v>74</v>
      </c>
      <c r="F913" t="s">
        <v>4500</v>
      </c>
      <c r="G913" t="s">
        <v>74</v>
      </c>
      <c r="H913" t="s">
        <v>74</v>
      </c>
      <c r="I913" t="s">
        <v>7201</v>
      </c>
      <c r="J913" t="s">
        <v>1425</v>
      </c>
      <c r="K913" t="s">
        <v>74</v>
      </c>
      <c r="L913" t="s">
        <v>74</v>
      </c>
      <c r="M913" t="s">
        <v>77</v>
      </c>
      <c r="N913" t="s">
        <v>1643</v>
      </c>
      <c r="O913" t="s">
        <v>74</v>
      </c>
      <c r="P913" t="s">
        <v>74</v>
      </c>
      <c r="Q913" t="s">
        <v>74</v>
      </c>
      <c r="R913" t="s">
        <v>74</v>
      </c>
      <c r="S913" t="s">
        <v>74</v>
      </c>
      <c r="T913" t="s">
        <v>74</v>
      </c>
      <c r="U913" t="s">
        <v>74</v>
      </c>
      <c r="V913" t="s">
        <v>74</v>
      </c>
      <c r="W913" t="s">
        <v>74</v>
      </c>
      <c r="X913" t="s">
        <v>74</v>
      </c>
      <c r="Y913" t="s">
        <v>7202</v>
      </c>
      <c r="Z913" t="s">
        <v>74</v>
      </c>
      <c r="AA913" t="s">
        <v>74</v>
      </c>
      <c r="AB913" t="s">
        <v>74</v>
      </c>
      <c r="AC913" t="s">
        <v>74</v>
      </c>
      <c r="AD913" t="s">
        <v>74</v>
      </c>
      <c r="AE913" t="s">
        <v>74</v>
      </c>
      <c r="AF913" t="s">
        <v>74</v>
      </c>
      <c r="AG913">
        <v>4</v>
      </c>
      <c r="AH913">
        <v>2</v>
      </c>
      <c r="AI913">
        <v>2</v>
      </c>
      <c r="AJ913">
        <v>0</v>
      </c>
      <c r="AK913">
        <v>4</v>
      </c>
      <c r="AL913" t="s">
        <v>1429</v>
      </c>
      <c r="AM913" t="s">
        <v>1430</v>
      </c>
      <c r="AN913" t="s">
        <v>1431</v>
      </c>
      <c r="AO913" t="s">
        <v>1432</v>
      </c>
      <c r="AP913" t="s">
        <v>74</v>
      </c>
      <c r="AQ913" t="s">
        <v>74</v>
      </c>
      <c r="AR913" t="s">
        <v>1425</v>
      </c>
      <c r="AS913" t="s">
        <v>1433</v>
      </c>
      <c r="AT913" t="s">
        <v>3127</v>
      </c>
      <c r="AU913">
        <v>1988</v>
      </c>
      <c r="AV913">
        <v>130</v>
      </c>
      <c r="AW913">
        <v>4</v>
      </c>
      <c r="AX913" t="s">
        <v>74</v>
      </c>
      <c r="AY913" t="s">
        <v>74</v>
      </c>
      <c r="AZ913" t="s">
        <v>74</v>
      </c>
      <c r="BA913" t="s">
        <v>74</v>
      </c>
      <c r="BB913">
        <v>565</v>
      </c>
      <c r="BC913">
        <v>566</v>
      </c>
      <c r="BD913" t="s">
        <v>74</v>
      </c>
      <c r="BE913" t="s">
        <v>7203</v>
      </c>
      <c r="BF913" t="str">
        <f>HYPERLINK("http://dx.doi.org/10.1111/j.1474-919X.1988.tb02727.x","http://dx.doi.org/10.1111/j.1474-919X.1988.tb02727.x")</f>
        <v>http://dx.doi.org/10.1111/j.1474-919X.1988.tb02727.x</v>
      </c>
      <c r="BG913" t="s">
        <v>74</v>
      </c>
      <c r="BH913" t="s">
        <v>74</v>
      </c>
      <c r="BI913">
        <v>2</v>
      </c>
      <c r="BJ913" t="s">
        <v>1435</v>
      </c>
      <c r="BK913" t="s">
        <v>92</v>
      </c>
      <c r="BL913" t="s">
        <v>423</v>
      </c>
      <c r="BM913" t="s">
        <v>7204</v>
      </c>
      <c r="BN913" t="s">
        <v>74</v>
      </c>
      <c r="BO913" t="s">
        <v>74</v>
      </c>
      <c r="BP913" t="s">
        <v>74</v>
      </c>
      <c r="BQ913" t="s">
        <v>74</v>
      </c>
      <c r="BR913" t="s">
        <v>95</v>
      </c>
      <c r="BS913" t="s">
        <v>7205</v>
      </c>
      <c r="BT913" t="str">
        <f>HYPERLINK("https%3A%2F%2Fwww.webofscience.com%2Fwos%2Fwoscc%2Ffull-record%2FWOS:A1988Q451200014","View Full Record in Web of Science")</f>
        <v>View Full Record in Web of Science</v>
      </c>
    </row>
    <row r="914" spans="1:72" x14ac:dyDescent="0.15">
      <c r="A914" t="s">
        <v>72</v>
      </c>
      <c r="B914" t="s">
        <v>7206</v>
      </c>
      <c r="C914" t="s">
        <v>74</v>
      </c>
      <c r="D914" t="s">
        <v>74</v>
      </c>
      <c r="E914" t="s">
        <v>74</v>
      </c>
      <c r="F914" t="s">
        <v>7206</v>
      </c>
      <c r="G914" t="s">
        <v>74</v>
      </c>
      <c r="H914" t="s">
        <v>74</v>
      </c>
      <c r="I914" t="s">
        <v>6732</v>
      </c>
      <c r="J914" t="s">
        <v>1455</v>
      </c>
      <c r="K914" t="s">
        <v>74</v>
      </c>
      <c r="L914" t="s">
        <v>74</v>
      </c>
      <c r="M914" t="s">
        <v>77</v>
      </c>
      <c r="N914" t="s">
        <v>1473</v>
      </c>
      <c r="O914" t="s">
        <v>74</v>
      </c>
      <c r="P914" t="s">
        <v>74</v>
      </c>
      <c r="Q914" t="s">
        <v>74</v>
      </c>
      <c r="R914" t="s">
        <v>74</v>
      </c>
      <c r="S914" t="s">
        <v>74</v>
      </c>
      <c r="T914" t="s">
        <v>74</v>
      </c>
      <c r="U914" t="s">
        <v>74</v>
      </c>
      <c r="V914" t="s">
        <v>74</v>
      </c>
      <c r="W914" t="s">
        <v>74</v>
      </c>
      <c r="X914" t="s">
        <v>74</v>
      </c>
      <c r="Y914" t="s">
        <v>74</v>
      </c>
      <c r="Z914" t="s">
        <v>74</v>
      </c>
      <c r="AA914" t="s">
        <v>74</v>
      </c>
      <c r="AB914" t="s">
        <v>74</v>
      </c>
      <c r="AC914" t="s">
        <v>74</v>
      </c>
      <c r="AD914" t="s">
        <v>74</v>
      </c>
      <c r="AE914" t="s">
        <v>74</v>
      </c>
      <c r="AF914" t="s">
        <v>74</v>
      </c>
      <c r="AG914">
        <v>1</v>
      </c>
      <c r="AH914">
        <v>0</v>
      </c>
      <c r="AI914">
        <v>0</v>
      </c>
      <c r="AJ914">
        <v>0</v>
      </c>
      <c r="AK914">
        <v>0</v>
      </c>
      <c r="AL914" t="s">
        <v>1456</v>
      </c>
      <c r="AM914" t="s">
        <v>361</v>
      </c>
      <c r="AN914" t="s">
        <v>1457</v>
      </c>
      <c r="AO914" t="s">
        <v>1458</v>
      </c>
      <c r="AP914" t="s">
        <v>74</v>
      </c>
      <c r="AQ914" t="s">
        <v>74</v>
      </c>
      <c r="AR914" t="s">
        <v>1459</v>
      </c>
      <c r="AS914" t="s">
        <v>74</v>
      </c>
      <c r="AT914" t="s">
        <v>3127</v>
      </c>
      <c r="AU914">
        <v>1988</v>
      </c>
      <c r="AV914">
        <v>37</v>
      </c>
      <c r="AW914" t="s">
        <v>74</v>
      </c>
      <c r="AX914">
        <v>4</v>
      </c>
      <c r="AY914" t="s">
        <v>74</v>
      </c>
      <c r="AZ914" t="s">
        <v>74</v>
      </c>
      <c r="BA914" t="s">
        <v>74</v>
      </c>
      <c r="BB914">
        <v>1013</v>
      </c>
      <c r="BC914">
        <v>1014</v>
      </c>
      <c r="BD914" t="s">
        <v>74</v>
      </c>
      <c r="BE914" t="s">
        <v>7207</v>
      </c>
      <c r="BF914" t="str">
        <f>HYPERLINK("http://dx.doi.org/10.1093/iclqaj/37.4.1013","http://dx.doi.org/10.1093/iclqaj/37.4.1013")</f>
        <v>http://dx.doi.org/10.1093/iclqaj/37.4.1013</v>
      </c>
      <c r="BG914" t="s">
        <v>74</v>
      </c>
      <c r="BH914" t="s">
        <v>74</v>
      </c>
      <c r="BI914">
        <v>2</v>
      </c>
      <c r="BJ914" t="s">
        <v>1461</v>
      </c>
      <c r="BK914" t="s">
        <v>1462</v>
      </c>
      <c r="BL914" t="s">
        <v>1463</v>
      </c>
      <c r="BM914" t="s">
        <v>7208</v>
      </c>
      <c r="BN914" t="s">
        <v>74</v>
      </c>
      <c r="BO914" t="s">
        <v>74</v>
      </c>
      <c r="BP914" t="s">
        <v>74</v>
      </c>
      <c r="BQ914" t="s">
        <v>74</v>
      </c>
      <c r="BR914" t="s">
        <v>95</v>
      </c>
      <c r="BS914" t="s">
        <v>7209</v>
      </c>
      <c r="BT914" t="str">
        <f>HYPERLINK("https%3A%2F%2Fwww.webofscience.com%2Fwos%2Fwoscc%2Ffull-record%2FWOS:A1988R256400012","View Full Record in Web of Science")</f>
        <v>View Full Record in Web of Science</v>
      </c>
    </row>
    <row r="915" spans="1:72" x14ac:dyDescent="0.15">
      <c r="A915" t="s">
        <v>72</v>
      </c>
      <c r="B915" t="s">
        <v>7210</v>
      </c>
      <c r="C915" t="s">
        <v>74</v>
      </c>
      <c r="D915" t="s">
        <v>74</v>
      </c>
      <c r="E915" t="s">
        <v>74</v>
      </c>
      <c r="F915" t="s">
        <v>7210</v>
      </c>
      <c r="G915" t="s">
        <v>74</v>
      </c>
      <c r="H915" t="s">
        <v>74</v>
      </c>
      <c r="I915" t="s">
        <v>7211</v>
      </c>
      <c r="J915" t="s">
        <v>5253</v>
      </c>
      <c r="K915" t="s">
        <v>74</v>
      </c>
      <c r="L915" t="s">
        <v>74</v>
      </c>
      <c r="M915" t="s">
        <v>77</v>
      </c>
      <c r="N915" t="s">
        <v>78</v>
      </c>
      <c r="O915" t="s">
        <v>74</v>
      </c>
      <c r="P915" t="s">
        <v>74</v>
      </c>
      <c r="Q915" t="s">
        <v>74</v>
      </c>
      <c r="R915" t="s">
        <v>74</v>
      </c>
      <c r="S915" t="s">
        <v>74</v>
      </c>
      <c r="T915" t="s">
        <v>74</v>
      </c>
      <c r="U915" t="s">
        <v>74</v>
      </c>
      <c r="V915" t="s">
        <v>74</v>
      </c>
      <c r="W915" t="s">
        <v>7212</v>
      </c>
      <c r="X915" t="s">
        <v>7213</v>
      </c>
      <c r="Y915" t="s">
        <v>74</v>
      </c>
      <c r="Z915" t="s">
        <v>74</v>
      </c>
      <c r="AA915" t="s">
        <v>74</v>
      </c>
      <c r="AB915" t="s">
        <v>74</v>
      </c>
      <c r="AC915" t="s">
        <v>74</v>
      </c>
      <c r="AD915" t="s">
        <v>74</v>
      </c>
      <c r="AE915" t="s">
        <v>74</v>
      </c>
      <c r="AF915" t="s">
        <v>74</v>
      </c>
      <c r="AG915">
        <v>15</v>
      </c>
      <c r="AH915">
        <v>25</v>
      </c>
      <c r="AI915">
        <v>28</v>
      </c>
      <c r="AJ915">
        <v>0</v>
      </c>
      <c r="AK915">
        <v>5</v>
      </c>
      <c r="AL915" t="s">
        <v>3226</v>
      </c>
      <c r="AM915" t="s">
        <v>959</v>
      </c>
      <c r="AN915" t="s">
        <v>3227</v>
      </c>
      <c r="AO915" t="s">
        <v>5256</v>
      </c>
      <c r="AP915" t="s">
        <v>7214</v>
      </c>
      <c r="AQ915" t="s">
        <v>74</v>
      </c>
      <c r="AR915" t="s">
        <v>5257</v>
      </c>
      <c r="AS915" t="s">
        <v>5258</v>
      </c>
      <c r="AT915" t="s">
        <v>3127</v>
      </c>
      <c r="AU915">
        <v>1988</v>
      </c>
      <c r="AV915">
        <v>57</v>
      </c>
      <c r="AW915">
        <v>3</v>
      </c>
      <c r="AX915" t="s">
        <v>74</v>
      </c>
      <c r="AY915" t="s">
        <v>74</v>
      </c>
      <c r="AZ915" t="s">
        <v>74</v>
      </c>
      <c r="BA915" t="s">
        <v>74</v>
      </c>
      <c r="BB915">
        <v>957</v>
      </c>
      <c r="BC915">
        <v>970</v>
      </c>
      <c r="BD915" t="s">
        <v>74</v>
      </c>
      <c r="BE915" t="s">
        <v>7215</v>
      </c>
      <c r="BF915" t="str">
        <f>HYPERLINK("http://dx.doi.org/10.2307/5104","http://dx.doi.org/10.2307/5104")</f>
        <v>http://dx.doi.org/10.2307/5104</v>
      </c>
      <c r="BG915" t="s">
        <v>74</v>
      </c>
      <c r="BH915" t="s">
        <v>74</v>
      </c>
      <c r="BI915">
        <v>14</v>
      </c>
      <c r="BJ915" t="s">
        <v>233</v>
      </c>
      <c r="BK915" t="s">
        <v>92</v>
      </c>
      <c r="BL915" t="s">
        <v>235</v>
      </c>
      <c r="BM915" t="s">
        <v>7216</v>
      </c>
      <c r="BN915" t="s">
        <v>74</v>
      </c>
      <c r="BO915" t="s">
        <v>74</v>
      </c>
      <c r="BP915" t="s">
        <v>74</v>
      </c>
      <c r="BQ915" t="s">
        <v>74</v>
      </c>
      <c r="BR915" t="s">
        <v>95</v>
      </c>
      <c r="BS915" t="s">
        <v>7217</v>
      </c>
      <c r="BT915" t="str">
        <f>HYPERLINK("https%3A%2F%2Fwww.webofscience.com%2Fwos%2Fwoscc%2Ffull-record%2FWOS:A1988Q559200017","View Full Record in Web of Science")</f>
        <v>View Full Record in Web of Science</v>
      </c>
    </row>
    <row r="916" spans="1:72" x14ac:dyDescent="0.15">
      <c r="A916" t="s">
        <v>72</v>
      </c>
      <c r="B916" t="s">
        <v>7218</v>
      </c>
      <c r="C916" t="s">
        <v>74</v>
      </c>
      <c r="D916" t="s">
        <v>74</v>
      </c>
      <c r="E916" t="s">
        <v>74</v>
      </c>
      <c r="F916" t="s">
        <v>7218</v>
      </c>
      <c r="G916" t="s">
        <v>74</v>
      </c>
      <c r="H916" t="s">
        <v>74</v>
      </c>
      <c r="I916" t="s">
        <v>7219</v>
      </c>
      <c r="J916" t="s">
        <v>3212</v>
      </c>
      <c r="K916" t="s">
        <v>74</v>
      </c>
      <c r="L916" t="s">
        <v>74</v>
      </c>
      <c r="M916" t="s">
        <v>77</v>
      </c>
      <c r="N916" t="s">
        <v>78</v>
      </c>
      <c r="O916" t="s">
        <v>74</v>
      </c>
      <c r="P916" t="s">
        <v>74</v>
      </c>
      <c r="Q916" t="s">
        <v>74</v>
      </c>
      <c r="R916" t="s">
        <v>74</v>
      </c>
      <c r="S916" t="s">
        <v>74</v>
      </c>
      <c r="T916" t="s">
        <v>74</v>
      </c>
      <c r="U916" t="s">
        <v>74</v>
      </c>
      <c r="V916" t="s">
        <v>74</v>
      </c>
      <c r="W916" t="s">
        <v>7220</v>
      </c>
      <c r="X916" t="s">
        <v>74</v>
      </c>
      <c r="Y916" t="s">
        <v>7221</v>
      </c>
      <c r="Z916" t="s">
        <v>74</v>
      </c>
      <c r="AA916" t="s">
        <v>74</v>
      </c>
      <c r="AB916" t="s">
        <v>74</v>
      </c>
      <c r="AC916" t="s">
        <v>74</v>
      </c>
      <c r="AD916" t="s">
        <v>74</v>
      </c>
      <c r="AE916" t="s">
        <v>74</v>
      </c>
      <c r="AF916" t="s">
        <v>74</v>
      </c>
      <c r="AG916">
        <v>30</v>
      </c>
      <c r="AH916">
        <v>17</v>
      </c>
      <c r="AI916">
        <v>22</v>
      </c>
      <c r="AJ916">
        <v>0</v>
      </c>
      <c r="AK916">
        <v>0</v>
      </c>
      <c r="AL916" t="s">
        <v>3214</v>
      </c>
      <c r="AM916" t="s">
        <v>3000</v>
      </c>
      <c r="AN916" t="s">
        <v>3215</v>
      </c>
      <c r="AO916" t="s">
        <v>3216</v>
      </c>
      <c r="AP916" t="s">
        <v>74</v>
      </c>
      <c r="AQ916" t="s">
        <v>74</v>
      </c>
      <c r="AR916" t="s">
        <v>3212</v>
      </c>
      <c r="AS916" t="s">
        <v>3217</v>
      </c>
      <c r="AT916" t="s">
        <v>3218</v>
      </c>
      <c r="AU916">
        <v>1988</v>
      </c>
      <c r="AV916">
        <v>33</v>
      </c>
      <c r="AW916" t="s">
        <v>74</v>
      </c>
      <c r="AX916" t="s">
        <v>74</v>
      </c>
      <c r="AY916" t="s">
        <v>74</v>
      </c>
      <c r="AZ916" t="s">
        <v>74</v>
      </c>
      <c r="BA916" t="s">
        <v>74</v>
      </c>
      <c r="BB916">
        <v>467</v>
      </c>
      <c r="BC916">
        <v>482</v>
      </c>
      <c r="BD916" t="s">
        <v>74</v>
      </c>
      <c r="BE916" t="s">
        <v>74</v>
      </c>
      <c r="BF916" t="s">
        <v>74</v>
      </c>
      <c r="BG916" t="s">
        <v>74</v>
      </c>
      <c r="BH916" t="s">
        <v>74</v>
      </c>
      <c r="BI916">
        <v>16</v>
      </c>
      <c r="BJ916" t="s">
        <v>3219</v>
      </c>
      <c r="BK916" t="s">
        <v>92</v>
      </c>
      <c r="BL916" t="s">
        <v>3219</v>
      </c>
      <c r="BM916" t="s">
        <v>7222</v>
      </c>
      <c r="BN916" t="s">
        <v>74</v>
      </c>
      <c r="BO916" t="s">
        <v>74</v>
      </c>
      <c r="BP916" t="s">
        <v>74</v>
      </c>
      <c r="BQ916" t="s">
        <v>74</v>
      </c>
      <c r="BR916" t="s">
        <v>95</v>
      </c>
      <c r="BS916" t="s">
        <v>7223</v>
      </c>
      <c r="BT916" t="str">
        <f>HYPERLINK("https%3A%2F%2Fwww.webofscience.com%2Fwos%2Fwoscc%2Ffull-record%2FWOS:A1988R104800042","View Full Record in Web of Science")</f>
        <v>View Full Record in Web of Science</v>
      </c>
    </row>
    <row r="917" spans="1:72" x14ac:dyDescent="0.15">
      <c r="A917" t="s">
        <v>72</v>
      </c>
      <c r="B917" t="s">
        <v>7224</v>
      </c>
      <c r="C917" t="s">
        <v>74</v>
      </c>
      <c r="D917" t="s">
        <v>74</v>
      </c>
      <c r="E917" t="s">
        <v>74</v>
      </c>
      <c r="F917" t="s">
        <v>7225</v>
      </c>
      <c r="G917" t="s">
        <v>74</v>
      </c>
      <c r="H917" t="s">
        <v>74</v>
      </c>
      <c r="I917" t="s">
        <v>7226</v>
      </c>
      <c r="J917" t="s">
        <v>2091</v>
      </c>
      <c r="K917" t="s">
        <v>74</v>
      </c>
      <c r="L917" t="s">
        <v>74</v>
      </c>
      <c r="M917" t="s">
        <v>77</v>
      </c>
      <c r="N917" t="s">
        <v>78</v>
      </c>
      <c r="O917" t="s">
        <v>74</v>
      </c>
      <c r="P917" t="s">
        <v>74</v>
      </c>
      <c r="Q917" t="s">
        <v>74</v>
      </c>
      <c r="R917" t="s">
        <v>74</v>
      </c>
      <c r="S917" t="s">
        <v>74</v>
      </c>
      <c r="T917" t="s">
        <v>74</v>
      </c>
      <c r="U917" t="s">
        <v>74</v>
      </c>
      <c r="V917" t="s">
        <v>7227</v>
      </c>
      <c r="W917" t="s">
        <v>7228</v>
      </c>
      <c r="X917" t="s">
        <v>2703</v>
      </c>
      <c r="Y917" t="s">
        <v>7229</v>
      </c>
      <c r="Z917" t="s">
        <v>74</v>
      </c>
      <c r="AA917" t="s">
        <v>74</v>
      </c>
      <c r="AB917" t="s">
        <v>7230</v>
      </c>
      <c r="AC917" t="s">
        <v>74</v>
      </c>
      <c r="AD917" t="s">
        <v>74</v>
      </c>
      <c r="AE917" t="s">
        <v>74</v>
      </c>
      <c r="AF917" t="s">
        <v>74</v>
      </c>
      <c r="AG917">
        <v>32</v>
      </c>
      <c r="AH917">
        <v>18</v>
      </c>
      <c r="AI917">
        <v>18</v>
      </c>
      <c r="AJ917">
        <v>0</v>
      </c>
      <c r="AK917">
        <v>1</v>
      </c>
      <c r="AL917" t="s">
        <v>82</v>
      </c>
      <c r="AM917" t="s">
        <v>83</v>
      </c>
      <c r="AN917" t="s">
        <v>114</v>
      </c>
      <c r="AO917" t="s">
        <v>2099</v>
      </c>
      <c r="AP917" t="s">
        <v>74</v>
      </c>
      <c r="AQ917" t="s">
        <v>74</v>
      </c>
      <c r="AR917" t="s">
        <v>2091</v>
      </c>
      <c r="AS917" t="s">
        <v>2101</v>
      </c>
      <c r="AT917" t="s">
        <v>3127</v>
      </c>
      <c r="AU917">
        <v>1988</v>
      </c>
      <c r="AV917">
        <v>3</v>
      </c>
      <c r="AW917">
        <v>5</v>
      </c>
      <c r="AX917" t="s">
        <v>74</v>
      </c>
      <c r="AY917" t="s">
        <v>74</v>
      </c>
      <c r="AZ917" t="s">
        <v>74</v>
      </c>
      <c r="BA917" t="s">
        <v>74</v>
      </c>
      <c r="BB917">
        <v>551</v>
      </c>
      <c r="BC917">
        <v>561</v>
      </c>
      <c r="BD917" t="s">
        <v>74</v>
      </c>
      <c r="BE917" t="s">
        <v>7231</v>
      </c>
      <c r="BF917" t="str">
        <f>HYPERLINK("http://dx.doi.org/10.1029/PA003i005p00551","http://dx.doi.org/10.1029/PA003i005p00551")</f>
        <v>http://dx.doi.org/10.1029/PA003i005p00551</v>
      </c>
      <c r="BG917" t="s">
        <v>74</v>
      </c>
      <c r="BH917" t="s">
        <v>74</v>
      </c>
      <c r="BI917">
        <v>11</v>
      </c>
      <c r="BJ917" t="s">
        <v>2103</v>
      </c>
      <c r="BK917" t="s">
        <v>92</v>
      </c>
      <c r="BL917" t="s">
        <v>1232</v>
      </c>
      <c r="BM917" t="s">
        <v>7232</v>
      </c>
      <c r="BN917" t="s">
        <v>74</v>
      </c>
      <c r="BO917" t="s">
        <v>154</v>
      </c>
      <c r="BP917" t="s">
        <v>74</v>
      </c>
      <c r="BQ917" t="s">
        <v>74</v>
      </c>
      <c r="BR917" t="s">
        <v>95</v>
      </c>
      <c r="BS917" t="s">
        <v>7233</v>
      </c>
      <c r="BT917" t="str">
        <f>HYPERLINK("https%3A%2F%2Fwww.webofscience.com%2Fwos%2Fwoscc%2Ffull-record%2FWOS:000208337500004","View Full Record in Web of Science")</f>
        <v>View Full Record in Web of Science</v>
      </c>
    </row>
    <row r="918" spans="1:72" x14ac:dyDescent="0.15">
      <c r="A918" t="s">
        <v>72</v>
      </c>
      <c r="B918" t="s">
        <v>7234</v>
      </c>
      <c r="C918" t="s">
        <v>74</v>
      </c>
      <c r="D918" t="s">
        <v>74</v>
      </c>
      <c r="E918" t="s">
        <v>74</v>
      </c>
      <c r="F918" t="s">
        <v>7234</v>
      </c>
      <c r="G918" t="s">
        <v>74</v>
      </c>
      <c r="H918" t="s">
        <v>74</v>
      </c>
      <c r="I918" t="s">
        <v>7235</v>
      </c>
      <c r="J918" t="s">
        <v>521</v>
      </c>
      <c r="K918" t="s">
        <v>74</v>
      </c>
      <c r="L918" t="s">
        <v>74</v>
      </c>
      <c r="M918" t="s">
        <v>77</v>
      </c>
      <c r="N918" t="s">
        <v>78</v>
      </c>
      <c r="O918" t="s">
        <v>74</v>
      </c>
      <c r="P918" t="s">
        <v>74</v>
      </c>
      <c r="Q918" t="s">
        <v>74</v>
      </c>
      <c r="R918" t="s">
        <v>74</v>
      </c>
      <c r="S918" t="s">
        <v>74</v>
      </c>
      <c r="T918" t="s">
        <v>74</v>
      </c>
      <c r="U918" t="s">
        <v>74</v>
      </c>
      <c r="V918" t="s">
        <v>74</v>
      </c>
      <c r="W918" t="s">
        <v>74</v>
      </c>
      <c r="X918" t="s">
        <v>74</v>
      </c>
      <c r="Y918" t="s">
        <v>7236</v>
      </c>
      <c r="Z918" t="s">
        <v>74</v>
      </c>
      <c r="AA918" t="s">
        <v>74</v>
      </c>
      <c r="AB918" t="s">
        <v>74</v>
      </c>
      <c r="AC918" t="s">
        <v>74</v>
      </c>
      <c r="AD918" t="s">
        <v>74</v>
      </c>
      <c r="AE918" t="s">
        <v>74</v>
      </c>
      <c r="AF918" t="s">
        <v>74</v>
      </c>
      <c r="AG918">
        <v>47</v>
      </c>
      <c r="AH918">
        <v>24</v>
      </c>
      <c r="AI918">
        <v>24</v>
      </c>
      <c r="AJ918">
        <v>0</v>
      </c>
      <c r="AK918">
        <v>4</v>
      </c>
      <c r="AL918" t="s">
        <v>523</v>
      </c>
      <c r="AM918" t="s">
        <v>460</v>
      </c>
      <c r="AN918" t="s">
        <v>524</v>
      </c>
      <c r="AO918" t="s">
        <v>525</v>
      </c>
      <c r="AP918" t="s">
        <v>74</v>
      </c>
      <c r="AQ918" t="s">
        <v>74</v>
      </c>
      <c r="AR918" t="s">
        <v>526</v>
      </c>
      <c r="AS918" t="s">
        <v>527</v>
      </c>
      <c r="AT918" t="s">
        <v>3127</v>
      </c>
      <c r="AU918">
        <v>1988</v>
      </c>
      <c r="AV918">
        <v>9</v>
      </c>
      <c r="AW918">
        <v>1</v>
      </c>
      <c r="AX918" t="s">
        <v>74</v>
      </c>
      <c r="AY918" t="s">
        <v>74</v>
      </c>
      <c r="AZ918" t="s">
        <v>74</v>
      </c>
      <c r="BA918" t="s">
        <v>74</v>
      </c>
      <c r="BB918">
        <v>9</v>
      </c>
      <c r="BC918">
        <v>16</v>
      </c>
      <c r="BD918" t="s">
        <v>74</v>
      </c>
      <c r="BE918" t="s">
        <v>7237</v>
      </c>
      <c r="BF918" t="str">
        <f>HYPERLINK("http://dx.doi.org/10.1007/BF00441760","http://dx.doi.org/10.1007/BF00441760")</f>
        <v>http://dx.doi.org/10.1007/BF00441760</v>
      </c>
      <c r="BG918" t="s">
        <v>74</v>
      </c>
      <c r="BH918" t="s">
        <v>74</v>
      </c>
      <c r="BI918">
        <v>8</v>
      </c>
      <c r="BJ918" t="s">
        <v>528</v>
      </c>
      <c r="BK918" t="s">
        <v>92</v>
      </c>
      <c r="BL918" t="s">
        <v>529</v>
      </c>
      <c r="BM918" t="s">
        <v>7238</v>
      </c>
      <c r="BN918" t="s">
        <v>74</v>
      </c>
      <c r="BO918" t="s">
        <v>74</v>
      </c>
      <c r="BP918" t="s">
        <v>74</v>
      </c>
      <c r="BQ918" t="s">
        <v>74</v>
      </c>
      <c r="BR918" t="s">
        <v>95</v>
      </c>
      <c r="BS918" t="s">
        <v>7239</v>
      </c>
      <c r="BT918" t="str">
        <f>HYPERLINK("https%3A%2F%2Fwww.webofscience.com%2Fwos%2Fwoscc%2Ffull-record%2FWOS:A1988Q563300002","View Full Record in Web of Science")</f>
        <v>View Full Record in Web of Science</v>
      </c>
    </row>
    <row r="919" spans="1:72" x14ac:dyDescent="0.15">
      <c r="A919" t="s">
        <v>72</v>
      </c>
      <c r="B919" t="s">
        <v>7240</v>
      </c>
      <c r="C919" t="s">
        <v>74</v>
      </c>
      <c r="D919" t="s">
        <v>74</v>
      </c>
      <c r="E919" t="s">
        <v>74</v>
      </c>
      <c r="F919" t="s">
        <v>7240</v>
      </c>
      <c r="G919" t="s">
        <v>74</v>
      </c>
      <c r="H919" t="s">
        <v>74</v>
      </c>
      <c r="I919" t="s">
        <v>7241</v>
      </c>
      <c r="J919" t="s">
        <v>521</v>
      </c>
      <c r="K919" t="s">
        <v>74</v>
      </c>
      <c r="L919" t="s">
        <v>74</v>
      </c>
      <c r="M919" t="s">
        <v>77</v>
      </c>
      <c r="N919" t="s">
        <v>78</v>
      </c>
      <c r="O919" t="s">
        <v>74</v>
      </c>
      <c r="P919" t="s">
        <v>74</v>
      </c>
      <c r="Q919" t="s">
        <v>74</v>
      </c>
      <c r="R919" t="s">
        <v>74</v>
      </c>
      <c r="S919" t="s">
        <v>74</v>
      </c>
      <c r="T919" t="s">
        <v>74</v>
      </c>
      <c r="U919" t="s">
        <v>74</v>
      </c>
      <c r="V919" t="s">
        <v>74</v>
      </c>
      <c r="W919" t="s">
        <v>74</v>
      </c>
      <c r="X919" t="s">
        <v>74</v>
      </c>
      <c r="Y919" t="s">
        <v>7242</v>
      </c>
      <c r="Z919" t="s">
        <v>74</v>
      </c>
      <c r="AA919" t="s">
        <v>74</v>
      </c>
      <c r="AB919" t="s">
        <v>74</v>
      </c>
      <c r="AC919" t="s">
        <v>7243</v>
      </c>
      <c r="AD919" t="s">
        <v>3958</v>
      </c>
      <c r="AE919" t="s">
        <v>74</v>
      </c>
      <c r="AF919" t="s">
        <v>74</v>
      </c>
      <c r="AG919">
        <v>47</v>
      </c>
      <c r="AH919">
        <v>61</v>
      </c>
      <c r="AI919">
        <v>68</v>
      </c>
      <c r="AJ919">
        <v>0</v>
      </c>
      <c r="AK919">
        <v>7</v>
      </c>
      <c r="AL919" t="s">
        <v>523</v>
      </c>
      <c r="AM919" t="s">
        <v>460</v>
      </c>
      <c r="AN919" t="s">
        <v>524</v>
      </c>
      <c r="AO919" t="s">
        <v>525</v>
      </c>
      <c r="AP919" t="s">
        <v>74</v>
      </c>
      <c r="AQ919" t="s">
        <v>74</v>
      </c>
      <c r="AR919" t="s">
        <v>526</v>
      </c>
      <c r="AS919" t="s">
        <v>527</v>
      </c>
      <c r="AT919" t="s">
        <v>3127</v>
      </c>
      <c r="AU919">
        <v>1988</v>
      </c>
      <c r="AV919">
        <v>9</v>
      </c>
      <c r="AW919">
        <v>1</v>
      </c>
      <c r="AX919" t="s">
        <v>74</v>
      </c>
      <c r="AY919" t="s">
        <v>74</v>
      </c>
      <c r="AZ919" t="s">
        <v>74</v>
      </c>
      <c r="BA919" t="s">
        <v>74</v>
      </c>
      <c r="BB919">
        <v>37</v>
      </c>
      <c r="BC919">
        <v>44</v>
      </c>
      <c r="BD919" t="s">
        <v>74</v>
      </c>
      <c r="BE919" t="s">
        <v>7244</v>
      </c>
      <c r="BF919" t="str">
        <f>HYPERLINK("http://dx.doi.org/10.1007/BF00441762","http://dx.doi.org/10.1007/BF00441762")</f>
        <v>http://dx.doi.org/10.1007/BF00441762</v>
      </c>
      <c r="BG919" t="s">
        <v>74</v>
      </c>
      <c r="BH919" t="s">
        <v>74</v>
      </c>
      <c r="BI919">
        <v>8</v>
      </c>
      <c r="BJ919" t="s">
        <v>528</v>
      </c>
      <c r="BK919" t="s">
        <v>92</v>
      </c>
      <c r="BL919" t="s">
        <v>529</v>
      </c>
      <c r="BM919" t="s">
        <v>7238</v>
      </c>
      <c r="BN919">
        <v>11538335</v>
      </c>
      <c r="BO919" t="s">
        <v>74</v>
      </c>
      <c r="BP919" t="s">
        <v>74</v>
      </c>
      <c r="BQ919" t="s">
        <v>74</v>
      </c>
      <c r="BR919" t="s">
        <v>95</v>
      </c>
      <c r="BS919" t="s">
        <v>7245</v>
      </c>
      <c r="BT919" t="str">
        <f>HYPERLINK("https%3A%2F%2Fwww.webofscience.com%2Fwos%2Fwoscc%2Ffull-record%2FWOS:A1988Q563300004","View Full Record in Web of Science")</f>
        <v>View Full Record in Web of Science</v>
      </c>
    </row>
    <row r="920" spans="1:72" x14ac:dyDescent="0.15">
      <c r="A920" t="s">
        <v>72</v>
      </c>
      <c r="B920" t="s">
        <v>7246</v>
      </c>
      <c r="C920" t="s">
        <v>74</v>
      </c>
      <c r="D920" t="s">
        <v>74</v>
      </c>
      <c r="E920" t="s">
        <v>74</v>
      </c>
      <c r="F920" t="s">
        <v>7246</v>
      </c>
      <c r="G920" t="s">
        <v>74</v>
      </c>
      <c r="H920" t="s">
        <v>74</v>
      </c>
      <c r="I920" t="s">
        <v>7247</v>
      </c>
      <c r="J920" t="s">
        <v>521</v>
      </c>
      <c r="K920" t="s">
        <v>74</v>
      </c>
      <c r="L920" t="s">
        <v>74</v>
      </c>
      <c r="M920" t="s">
        <v>77</v>
      </c>
      <c r="N920" t="s">
        <v>78</v>
      </c>
      <c r="O920" t="s">
        <v>74</v>
      </c>
      <c r="P920" t="s">
        <v>74</v>
      </c>
      <c r="Q920" t="s">
        <v>74</v>
      </c>
      <c r="R920" t="s">
        <v>74</v>
      </c>
      <c r="S920" t="s">
        <v>74</v>
      </c>
      <c r="T920" t="s">
        <v>74</v>
      </c>
      <c r="U920" t="s">
        <v>74</v>
      </c>
      <c r="V920" t="s">
        <v>74</v>
      </c>
      <c r="W920" t="s">
        <v>74</v>
      </c>
      <c r="X920" t="s">
        <v>74</v>
      </c>
      <c r="Y920" t="s">
        <v>7248</v>
      </c>
      <c r="Z920" t="s">
        <v>74</v>
      </c>
      <c r="AA920" t="s">
        <v>74</v>
      </c>
      <c r="AB920" t="s">
        <v>74</v>
      </c>
      <c r="AC920" t="s">
        <v>74</v>
      </c>
      <c r="AD920" t="s">
        <v>74</v>
      </c>
      <c r="AE920" t="s">
        <v>74</v>
      </c>
      <c r="AF920" t="s">
        <v>74</v>
      </c>
      <c r="AG920">
        <v>17</v>
      </c>
      <c r="AH920">
        <v>17</v>
      </c>
      <c r="AI920">
        <v>19</v>
      </c>
      <c r="AJ920">
        <v>0</v>
      </c>
      <c r="AK920">
        <v>1</v>
      </c>
      <c r="AL920" t="s">
        <v>523</v>
      </c>
      <c r="AM920" t="s">
        <v>460</v>
      </c>
      <c r="AN920" t="s">
        <v>524</v>
      </c>
      <c r="AO920" t="s">
        <v>525</v>
      </c>
      <c r="AP920" t="s">
        <v>74</v>
      </c>
      <c r="AQ920" t="s">
        <v>74</v>
      </c>
      <c r="AR920" t="s">
        <v>526</v>
      </c>
      <c r="AS920" t="s">
        <v>527</v>
      </c>
      <c r="AT920" t="s">
        <v>3127</v>
      </c>
      <c r="AU920">
        <v>1988</v>
      </c>
      <c r="AV920">
        <v>9</v>
      </c>
      <c r="AW920">
        <v>1</v>
      </c>
      <c r="AX920" t="s">
        <v>74</v>
      </c>
      <c r="AY920" t="s">
        <v>74</v>
      </c>
      <c r="AZ920" t="s">
        <v>74</v>
      </c>
      <c r="BA920" t="s">
        <v>74</v>
      </c>
      <c r="BB920">
        <v>45</v>
      </c>
      <c r="BC920">
        <v>52</v>
      </c>
      <c r="BD920" t="s">
        <v>74</v>
      </c>
      <c r="BE920" t="s">
        <v>7249</v>
      </c>
      <c r="BF920" t="str">
        <f>HYPERLINK("http://dx.doi.org/10.1007/BF00441763","http://dx.doi.org/10.1007/BF00441763")</f>
        <v>http://dx.doi.org/10.1007/BF00441763</v>
      </c>
      <c r="BG920" t="s">
        <v>74</v>
      </c>
      <c r="BH920" t="s">
        <v>74</v>
      </c>
      <c r="BI920">
        <v>8</v>
      </c>
      <c r="BJ920" t="s">
        <v>528</v>
      </c>
      <c r="BK920" t="s">
        <v>92</v>
      </c>
      <c r="BL920" t="s">
        <v>529</v>
      </c>
      <c r="BM920" t="s">
        <v>7238</v>
      </c>
      <c r="BN920" t="s">
        <v>74</v>
      </c>
      <c r="BO920" t="s">
        <v>74</v>
      </c>
      <c r="BP920" t="s">
        <v>74</v>
      </c>
      <c r="BQ920" t="s">
        <v>74</v>
      </c>
      <c r="BR920" t="s">
        <v>95</v>
      </c>
      <c r="BS920" t="s">
        <v>7250</v>
      </c>
      <c r="BT920" t="str">
        <f>HYPERLINK("https%3A%2F%2Fwww.webofscience.com%2Fwos%2Fwoscc%2Ffull-record%2FWOS:A1988Q563300005","View Full Record in Web of Science")</f>
        <v>View Full Record in Web of Science</v>
      </c>
    </row>
    <row r="921" spans="1:72" x14ac:dyDescent="0.15">
      <c r="A921" t="s">
        <v>72</v>
      </c>
      <c r="B921" t="s">
        <v>5010</v>
      </c>
      <c r="C921" t="s">
        <v>74</v>
      </c>
      <c r="D921" t="s">
        <v>74</v>
      </c>
      <c r="E921" t="s">
        <v>74</v>
      </c>
      <c r="F921" t="s">
        <v>5010</v>
      </c>
      <c r="G921" t="s">
        <v>74</v>
      </c>
      <c r="H921" t="s">
        <v>74</v>
      </c>
      <c r="I921" t="s">
        <v>7251</v>
      </c>
      <c r="J921" t="s">
        <v>521</v>
      </c>
      <c r="K921" t="s">
        <v>74</v>
      </c>
      <c r="L921" t="s">
        <v>74</v>
      </c>
      <c r="M921" t="s">
        <v>77</v>
      </c>
      <c r="N921" t="s">
        <v>78</v>
      </c>
      <c r="O921" t="s">
        <v>74</v>
      </c>
      <c r="P921" t="s">
        <v>74</v>
      </c>
      <c r="Q921" t="s">
        <v>74</v>
      </c>
      <c r="R921" t="s">
        <v>74</v>
      </c>
      <c r="S921" t="s">
        <v>74</v>
      </c>
      <c r="T921" t="s">
        <v>74</v>
      </c>
      <c r="U921" t="s">
        <v>74</v>
      </c>
      <c r="V921" t="s">
        <v>74</v>
      </c>
      <c r="W921" t="s">
        <v>74</v>
      </c>
      <c r="X921" t="s">
        <v>74</v>
      </c>
      <c r="Y921" t="s">
        <v>7252</v>
      </c>
      <c r="Z921" t="s">
        <v>74</v>
      </c>
      <c r="AA921" t="s">
        <v>74</v>
      </c>
      <c r="AB921" t="s">
        <v>74</v>
      </c>
      <c r="AC921" t="s">
        <v>74</v>
      </c>
      <c r="AD921" t="s">
        <v>74</v>
      </c>
      <c r="AE921" t="s">
        <v>74</v>
      </c>
      <c r="AF921" t="s">
        <v>74</v>
      </c>
      <c r="AG921">
        <v>36</v>
      </c>
      <c r="AH921">
        <v>18</v>
      </c>
      <c r="AI921">
        <v>18</v>
      </c>
      <c r="AJ921">
        <v>0</v>
      </c>
      <c r="AK921">
        <v>3</v>
      </c>
      <c r="AL921" t="s">
        <v>523</v>
      </c>
      <c r="AM921" t="s">
        <v>460</v>
      </c>
      <c r="AN921" t="s">
        <v>524</v>
      </c>
      <c r="AO921" t="s">
        <v>525</v>
      </c>
      <c r="AP921" t="s">
        <v>74</v>
      </c>
      <c r="AQ921" t="s">
        <v>74</v>
      </c>
      <c r="AR921" t="s">
        <v>526</v>
      </c>
      <c r="AS921" t="s">
        <v>527</v>
      </c>
      <c r="AT921" t="s">
        <v>3127</v>
      </c>
      <c r="AU921">
        <v>1988</v>
      </c>
      <c r="AV921">
        <v>9</v>
      </c>
      <c r="AW921">
        <v>1</v>
      </c>
      <c r="AX921" t="s">
        <v>74</v>
      </c>
      <c r="AY921" t="s">
        <v>74</v>
      </c>
      <c r="AZ921" t="s">
        <v>74</v>
      </c>
      <c r="BA921" t="s">
        <v>74</v>
      </c>
      <c r="BB921">
        <v>53</v>
      </c>
      <c r="BC921">
        <v>60</v>
      </c>
      <c r="BD921" t="s">
        <v>74</v>
      </c>
      <c r="BE921" t="s">
        <v>7253</v>
      </c>
      <c r="BF921" t="str">
        <f>HYPERLINK("http://dx.doi.org/10.1007/BF00441764","http://dx.doi.org/10.1007/BF00441764")</f>
        <v>http://dx.doi.org/10.1007/BF00441764</v>
      </c>
      <c r="BG921" t="s">
        <v>74</v>
      </c>
      <c r="BH921" t="s">
        <v>74</v>
      </c>
      <c r="BI921">
        <v>8</v>
      </c>
      <c r="BJ921" t="s">
        <v>528</v>
      </c>
      <c r="BK921" t="s">
        <v>92</v>
      </c>
      <c r="BL921" t="s">
        <v>529</v>
      </c>
      <c r="BM921" t="s">
        <v>7238</v>
      </c>
      <c r="BN921" t="s">
        <v>74</v>
      </c>
      <c r="BO921" t="s">
        <v>74</v>
      </c>
      <c r="BP921" t="s">
        <v>74</v>
      </c>
      <c r="BQ921" t="s">
        <v>74</v>
      </c>
      <c r="BR921" t="s">
        <v>95</v>
      </c>
      <c r="BS921" t="s">
        <v>7254</v>
      </c>
      <c r="BT921" t="str">
        <f>HYPERLINK("https%3A%2F%2Fwww.webofscience.com%2Fwos%2Fwoscc%2Ffull-record%2FWOS:A1988Q563300006","View Full Record in Web of Science")</f>
        <v>View Full Record in Web of Science</v>
      </c>
    </row>
    <row r="922" spans="1:72" x14ac:dyDescent="0.15">
      <c r="A922" t="s">
        <v>72</v>
      </c>
      <c r="B922" t="s">
        <v>7255</v>
      </c>
      <c r="C922" t="s">
        <v>74</v>
      </c>
      <c r="D922" t="s">
        <v>74</v>
      </c>
      <c r="E922" t="s">
        <v>74</v>
      </c>
      <c r="F922" t="s">
        <v>7255</v>
      </c>
      <c r="G922" t="s">
        <v>74</v>
      </c>
      <c r="H922" t="s">
        <v>74</v>
      </c>
      <c r="I922" t="s">
        <v>7256</v>
      </c>
      <c r="J922" t="s">
        <v>3271</v>
      </c>
      <c r="K922" t="s">
        <v>74</v>
      </c>
      <c r="L922" t="s">
        <v>74</v>
      </c>
      <c r="M922" t="s">
        <v>77</v>
      </c>
      <c r="N922" t="s">
        <v>78</v>
      </c>
      <c r="O922" t="s">
        <v>74</v>
      </c>
      <c r="P922" t="s">
        <v>74</v>
      </c>
      <c r="Q922" t="s">
        <v>74</v>
      </c>
      <c r="R922" t="s">
        <v>74</v>
      </c>
      <c r="S922" t="s">
        <v>74</v>
      </c>
      <c r="T922" t="s">
        <v>74</v>
      </c>
      <c r="U922" t="s">
        <v>74</v>
      </c>
      <c r="V922" t="s">
        <v>74</v>
      </c>
      <c r="W922" t="s">
        <v>7257</v>
      </c>
      <c r="X922" t="s">
        <v>7258</v>
      </c>
      <c r="Y922" t="s">
        <v>74</v>
      </c>
      <c r="Z922" t="s">
        <v>74</v>
      </c>
      <c r="AA922" t="s">
        <v>74</v>
      </c>
      <c r="AB922" t="s">
        <v>74</v>
      </c>
      <c r="AC922" t="s">
        <v>74</v>
      </c>
      <c r="AD922" t="s">
        <v>74</v>
      </c>
      <c r="AE922" t="s">
        <v>74</v>
      </c>
      <c r="AF922" t="s">
        <v>74</v>
      </c>
      <c r="AG922">
        <v>26</v>
      </c>
      <c r="AH922">
        <v>4</v>
      </c>
      <c r="AI922">
        <v>4</v>
      </c>
      <c r="AJ922">
        <v>0</v>
      </c>
      <c r="AK922">
        <v>1</v>
      </c>
      <c r="AL922" t="s">
        <v>2725</v>
      </c>
      <c r="AM922" t="s">
        <v>2726</v>
      </c>
      <c r="AN922" t="s">
        <v>2727</v>
      </c>
      <c r="AO922" t="s">
        <v>3274</v>
      </c>
      <c r="AP922" t="s">
        <v>74</v>
      </c>
      <c r="AQ922" t="s">
        <v>74</v>
      </c>
      <c r="AR922" t="s">
        <v>3275</v>
      </c>
      <c r="AS922" t="s">
        <v>3276</v>
      </c>
      <c r="AT922" t="s">
        <v>3127</v>
      </c>
      <c r="AU922">
        <v>1988</v>
      </c>
      <c r="AV922">
        <v>23</v>
      </c>
      <c r="AW922">
        <v>4</v>
      </c>
      <c r="AX922" t="s">
        <v>74</v>
      </c>
      <c r="AY922" t="s">
        <v>74</v>
      </c>
      <c r="AZ922" t="s">
        <v>74</v>
      </c>
      <c r="BA922" t="s">
        <v>74</v>
      </c>
      <c r="BB922">
        <v>288</v>
      </c>
      <c r="BC922">
        <v>294</v>
      </c>
      <c r="BD922" t="s">
        <v>74</v>
      </c>
      <c r="BE922" t="s">
        <v>74</v>
      </c>
      <c r="BF922" t="s">
        <v>74</v>
      </c>
      <c r="BG922" t="s">
        <v>74</v>
      </c>
      <c r="BH922" t="s">
        <v>74</v>
      </c>
      <c r="BI922">
        <v>7</v>
      </c>
      <c r="BJ922" t="s">
        <v>423</v>
      </c>
      <c r="BK922" t="s">
        <v>92</v>
      </c>
      <c r="BL922" t="s">
        <v>423</v>
      </c>
      <c r="BM922" t="s">
        <v>7259</v>
      </c>
      <c r="BN922" t="s">
        <v>74</v>
      </c>
      <c r="BO922" t="s">
        <v>74</v>
      </c>
      <c r="BP922" t="s">
        <v>74</v>
      </c>
      <c r="BQ922" t="s">
        <v>74</v>
      </c>
      <c r="BR922" t="s">
        <v>95</v>
      </c>
      <c r="BS922" t="s">
        <v>7260</v>
      </c>
      <c r="BT922" t="str">
        <f>HYPERLINK("https%3A%2F%2Fwww.webofscience.com%2Fwos%2Fwoscc%2Ffull-record%2FWOS:A1988R827700005","View Full Record in Web of Science")</f>
        <v>View Full Record in Web of Science</v>
      </c>
    </row>
    <row r="923" spans="1:72" x14ac:dyDescent="0.15">
      <c r="A923" t="s">
        <v>72</v>
      </c>
      <c r="B923" t="s">
        <v>7261</v>
      </c>
      <c r="C923" t="s">
        <v>74</v>
      </c>
      <c r="D923" t="s">
        <v>74</v>
      </c>
      <c r="E923" t="s">
        <v>74</v>
      </c>
      <c r="F923" t="s">
        <v>7261</v>
      </c>
      <c r="G923" t="s">
        <v>74</v>
      </c>
      <c r="H923" t="s">
        <v>74</v>
      </c>
      <c r="I923" t="s">
        <v>7262</v>
      </c>
      <c r="J923" t="s">
        <v>3271</v>
      </c>
      <c r="K923" t="s">
        <v>74</v>
      </c>
      <c r="L923" t="s">
        <v>74</v>
      </c>
      <c r="M923" t="s">
        <v>77</v>
      </c>
      <c r="N923" t="s">
        <v>78</v>
      </c>
      <c r="O923" t="s">
        <v>74</v>
      </c>
      <c r="P923" t="s">
        <v>74</v>
      </c>
      <c r="Q923" t="s">
        <v>74</v>
      </c>
      <c r="R923" t="s">
        <v>74</v>
      </c>
      <c r="S923" t="s">
        <v>74</v>
      </c>
      <c r="T923" t="s">
        <v>74</v>
      </c>
      <c r="U923" t="s">
        <v>74</v>
      </c>
      <c r="V923" t="s">
        <v>74</v>
      </c>
      <c r="W923" t="s">
        <v>7263</v>
      </c>
      <c r="X923" t="s">
        <v>7258</v>
      </c>
      <c r="Y923" t="s">
        <v>74</v>
      </c>
      <c r="Z923" t="s">
        <v>74</v>
      </c>
      <c r="AA923" t="s">
        <v>74</v>
      </c>
      <c r="AB923" t="s">
        <v>74</v>
      </c>
      <c r="AC923" t="s">
        <v>74</v>
      </c>
      <c r="AD923" t="s">
        <v>74</v>
      </c>
      <c r="AE923" t="s">
        <v>74</v>
      </c>
      <c r="AF923" t="s">
        <v>74</v>
      </c>
      <c r="AG923">
        <v>38</v>
      </c>
      <c r="AH923">
        <v>7</v>
      </c>
      <c r="AI923">
        <v>8</v>
      </c>
      <c r="AJ923">
        <v>0</v>
      </c>
      <c r="AK923">
        <v>1</v>
      </c>
      <c r="AL923" t="s">
        <v>2725</v>
      </c>
      <c r="AM923" t="s">
        <v>2726</v>
      </c>
      <c r="AN923" t="s">
        <v>2727</v>
      </c>
      <c r="AO923" t="s">
        <v>3274</v>
      </c>
      <c r="AP923" t="s">
        <v>74</v>
      </c>
      <c r="AQ923" t="s">
        <v>74</v>
      </c>
      <c r="AR923" t="s">
        <v>3275</v>
      </c>
      <c r="AS923" t="s">
        <v>3276</v>
      </c>
      <c r="AT923" t="s">
        <v>3127</v>
      </c>
      <c r="AU923">
        <v>1988</v>
      </c>
      <c r="AV923">
        <v>23</v>
      </c>
      <c r="AW923">
        <v>4</v>
      </c>
      <c r="AX923" t="s">
        <v>74</v>
      </c>
      <c r="AY923" t="s">
        <v>74</v>
      </c>
      <c r="AZ923" t="s">
        <v>74</v>
      </c>
      <c r="BA923" t="s">
        <v>74</v>
      </c>
      <c r="BB923">
        <v>309</v>
      </c>
      <c r="BC923">
        <v>313</v>
      </c>
      <c r="BD923" t="s">
        <v>74</v>
      </c>
      <c r="BE923" t="s">
        <v>74</v>
      </c>
      <c r="BF923" t="s">
        <v>74</v>
      </c>
      <c r="BG923" t="s">
        <v>74</v>
      </c>
      <c r="BH923" t="s">
        <v>74</v>
      </c>
      <c r="BI923">
        <v>5</v>
      </c>
      <c r="BJ923" t="s">
        <v>423</v>
      </c>
      <c r="BK923" t="s">
        <v>92</v>
      </c>
      <c r="BL923" t="s">
        <v>423</v>
      </c>
      <c r="BM923" t="s">
        <v>7259</v>
      </c>
      <c r="BN923" t="s">
        <v>74</v>
      </c>
      <c r="BO923" t="s">
        <v>74</v>
      </c>
      <c r="BP923" t="s">
        <v>74</v>
      </c>
      <c r="BQ923" t="s">
        <v>74</v>
      </c>
      <c r="BR923" t="s">
        <v>95</v>
      </c>
      <c r="BS923" t="s">
        <v>7264</v>
      </c>
      <c r="BT923" t="str">
        <f>HYPERLINK("https%3A%2F%2Fwww.webofscience.com%2Fwos%2Fwoscc%2Ffull-record%2FWOS:A1988R827700009","View Full Record in Web of Science")</f>
        <v>View Full Record in Web of Science</v>
      </c>
    </row>
    <row r="924" spans="1:72" x14ac:dyDescent="0.15">
      <c r="A924" t="s">
        <v>72</v>
      </c>
      <c r="B924" t="s">
        <v>7265</v>
      </c>
      <c r="C924" t="s">
        <v>74</v>
      </c>
      <c r="D924" t="s">
        <v>74</v>
      </c>
      <c r="E924" t="s">
        <v>74</v>
      </c>
      <c r="F924" t="s">
        <v>7265</v>
      </c>
      <c r="G924" t="s">
        <v>74</v>
      </c>
      <c r="H924" t="s">
        <v>74</v>
      </c>
      <c r="I924" t="s">
        <v>7266</v>
      </c>
      <c r="J924" t="s">
        <v>7267</v>
      </c>
      <c r="K924" t="s">
        <v>74</v>
      </c>
      <c r="L924" t="s">
        <v>74</v>
      </c>
      <c r="M924" t="s">
        <v>2580</v>
      </c>
      <c r="N924" t="s">
        <v>78</v>
      </c>
      <c r="O924" t="s">
        <v>74</v>
      </c>
      <c r="P924" t="s">
        <v>74</v>
      </c>
      <c r="Q924" t="s">
        <v>74</v>
      </c>
      <c r="R924" t="s">
        <v>74</v>
      </c>
      <c r="S924" t="s">
        <v>74</v>
      </c>
      <c r="T924" t="s">
        <v>74</v>
      </c>
      <c r="U924" t="s">
        <v>74</v>
      </c>
      <c r="V924" t="s">
        <v>74</v>
      </c>
      <c r="W924" t="s">
        <v>74</v>
      </c>
      <c r="X924" t="s">
        <v>74</v>
      </c>
      <c r="Y924" t="s">
        <v>7268</v>
      </c>
      <c r="Z924" t="s">
        <v>74</v>
      </c>
      <c r="AA924" t="s">
        <v>74</v>
      </c>
      <c r="AB924" t="s">
        <v>74</v>
      </c>
      <c r="AC924" t="s">
        <v>74</v>
      </c>
      <c r="AD924" t="s">
        <v>74</v>
      </c>
      <c r="AE924" t="s">
        <v>74</v>
      </c>
      <c r="AF924" t="s">
        <v>74</v>
      </c>
      <c r="AG924">
        <v>57</v>
      </c>
      <c r="AH924">
        <v>19</v>
      </c>
      <c r="AI924">
        <v>22</v>
      </c>
      <c r="AJ924">
        <v>0</v>
      </c>
      <c r="AK924">
        <v>1</v>
      </c>
      <c r="AL924" t="s">
        <v>7269</v>
      </c>
      <c r="AM924" t="s">
        <v>5784</v>
      </c>
      <c r="AN924" t="s">
        <v>7270</v>
      </c>
      <c r="AO924" t="s">
        <v>7271</v>
      </c>
      <c r="AP924" t="s">
        <v>74</v>
      </c>
      <c r="AQ924" t="s">
        <v>74</v>
      </c>
      <c r="AR924" t="s">
        <v>7272</v>
      </c>
      <c r="AS924" t="s">
        <v>74</v>
      </c>
      <c r="AT924" t="s">
        <v>3127</v>
      </c>
      <c r="AU924">
        <v>1988</v>
      </c>
      <c r="AV924">
        <v>26</v>
      </c>
      <c r="AW924">
        <v>5</v>
      </c>
      <c r="AX924" t="s">
        <v>74</v>
      </c>
      <c r="AY924" t="s">
        <v>74</v>
      </c>
      <c r="AZ924" t="s">
        <v>74</v>
      </c>
      <c r="BA924" t="s">
        <v>74</v>
      </c>
      <c r="BB924">
        <v>363</v>
      </c>
      <c r="BC924">
        <v>379</v>
      </c>
      <c r="BD924" t="s">
        <v>74</v>
      </c>
      <c r="BE924" t="s">
        <v>74</v>
      </c>
      <c r="BF924" t="s">
        <v>74</v>
      </c>
      <c r="BG924" t="s">
        <v>74</v>
      </c>
      <c r="BH924" t="s">
        <v>74</v>
      </c>
      <c r="BI924">
        <v>17</v>
      </c>
      <c r="BJ924" t="s">
        <v>423</v>
      </c>
      <c r="BK924" t="s">
        <v>92</v>
      </c>
      <c r="BL924" t="s">
        <v>423</v>
      </c>
      <c r="BM924" t="s">
        <v>7273</v>
      </c>
      <c r="BN924" t="s">
        <v>74</v>
      </c>
      <c r="BO924" t="s">
        <v>74</v>
      </c>
      <c r="BP924" t="s">
        <v>74</v>
      </c>
      <c r="BQ924" t="s">
        <v>74</v>
      </c>
      <c r="BR924" t="s">
        <v>95</v>
      </c>
      <c r="BS924" t="s">
        <v>7274</v>
      </c>
      <c r="BT924" t="str">
        <f>HYPERLINK("https%3A%2F%2Fwww.webofscience.com%2Fwos%2Fwoscc%2Ffull-record%2FWOS:A1988Q737600004","View Full Record in Web of Science")</f>
        <v>View Full Record in Web of Science</v>
      </c>
    </row>
    <row r="925" spans="1:72" x14ac:dyDescent="0.15">
      <c r="A925" t="s">
        <v>72</v>
      </c>
      <c r="B925" t="s">
        <v>7275</v>
      </c>
      <c r="C925" t="s">
        <v>74</v>
      </c>
      <c r="D925" t="s">
        <v>74</v>
      </c>
      <c r="E925" t="s">
        <v>74</v>
      </c>
      <c r="F925" t="s">
        <v>7275</v>
      </c>
      <c r="G925" t="s">
        <v>74</v>
      </c>
      <c r="H925" t="s">
        <v>74</v>
      </c>
      <c r="I925" t="s">
        <v>7276</v>
      </c>
      <c r="J925" t="s">
        <v>3358</v>
      </c>
      <c r="K925" t="s">
        <v>74</v>
      </c>
      <c r="L925" t="s">
        <v>74</v>
      </c>
      <c r="M925" t="s">
        <v>77</v>
      </c>
      <c r="N925" t="s">
        <v>52</v>
      </c>
      <c r="O925" t="s">
        <v>74</v>
      </c>
      <c r="P925" t="s">
        <v>74</v>
      </c>
      <c r="Q925" t="s">
        <v>74</v>
      </c>
      <c r="R925" t="s">
        <v>74</v>
      </c>
      <c r="S925" t="s">
        <v>74</v>
      </c>
      <c r="T925" t="s">
        <v>74</v>
      </c>
      <c r="U925" t="s">
        <v>74</v>
      </c>
      <c r="V925" t="s">
        <v>74</v>
      </c>
      <c r="W925" t="s">
        <v>7277</v>
      </c>
      <c r="X925" t="s">
        <v>7278</v>
      </c>
      <c r="Y925" t="s">
        <v>74</v>
      </c>
      <c r="Z925" t="s">
        <v>74</v>
      </c>
      <c r="AA925" t="s">
        <v>74</v>
      </c>
      <c r="AB925" t="s">
        <v>74</v>
      </c>
      <c r="AC925" t="s">
        <v>74</v>
      </c>
      <c r="AD925" t="s">
        <v>74</v>
      </c>
      <c r="AE925" t="s">
        <v>74</v>
      </c>
      <c r="AF925" t="s">
        <v>74</v>
      </c>
      <c r="AG925">
        <v>0</v>
      </c>
      <c r="AH925">
        <v>0</v>
      </c>
      <c r="AI925">
        <v>0</v>
      </c>
      <c r="AJ925">
        <v>0</v>
      </c>
      <c r="AK925">
        <v>0</v>
      </c>
      <c r="AL925" t="s">
        <v>2441</v>
      </c>
      <c r="AM925" t="s">
        <v>83</v>
      </c>
      <c r="AN925" t="s">
        <v>2442</v>
      </c>
      <c r="AO925" t="s">
        <v>3363</v>
      </c>
      <c r="AP925" t="s">
        <v>74</v>
      </c>
      <c r="AQ925" t="s">
        <v>74</v>
      </c>
      <c r="AR925" t="s">
        <v>3364</v>
      </c>
      <c r="AS925" t="s">
        <v>3365</v>
      </c>
      <c r="AT925" t="s">
        <v>7279</v>
      </c>
      <c r="AU925">
        <v>1988</v>
      </c>
      <c r="AV925">
        <v>196</v>
      </c>
      <c r="AW925" t="s">
        <v>74</v>
      </c>
      <c r="AX925" t="s">
        <v>74</v>
      </c>
      <c r="AY925" t="s">
        <v>74</v>
      </c>
      <c r="AZ925" t="s">
        <v>74</v>
      </c>
      <c r="BA925" t="s">
        <v>74</v>
      </c>
      <c r="BB925">
        <v>243</v>
      </c>
      <c r="BC925" t="s">
        <v>7280</v>
      </c>
      <c r="BD925" t="s">
        <v>74</v>
      </c>
      <c r="BE925" t="s">
        <v>74</v>
      </c>
      <c r="BF925" t="s">
        <v>74</v>
      </c>
      <c r="BG925" t="s">
        <v>74</v>
      </c>
      <c r="BH925" t="s">
        <v>74</v>
      </c>
      <c r="BI925">
        <v>0</v>
      </c>
      <c r="BJ925" t="s">
        <v>750</v>
      </c>
      <c r="BK925" t="s">
        <v>92</v>
      </c>
      <c r="BL925" t="s">
        <v>452</v>
      </c>
      <c r="BM925" t="s">
        <v>7281</v>
      </c>
      <c r="BN925" t="s">
        <v>74</v>
      </c>
      <c r="BO925" t="s">
        <v>74</v>
      </c>
      <c r="BP925" t="s">
        <v>74</v>
      </c>
      <c r="BQ925" t="s">
        <v>74</v>
      </c>
      <c r="BR925" t="s">
        <v>95</v>
      </c>
      <c r="BS925" t="s">
        <v>7282</v>
      </c>
      <c r="BT925" t="str">
        <f>HYPERLINK("https%3A%2F%2Fwww.webofscience.com%2Fwos%2Fwoscc%2Ffull-record%2FWOS:A1988P814203357","View Full Record in Web of Science")</f>
        <v>View Full Record in Web of Science</v>
      </c>
    </row>
    <row r="926" spans="1:72" x14ac:dyDescent="0.15">
      <c r="A926" t="s">
        <v>72</v>
      </c>
      <c r="B926" t="s">
        <v>7283</v>
      </c>
      <c r="C926" t="s">
        <v>74</v>
      </c>
      <c r="D926" t="s">
        <v>74</v>
      </c>
      <c r="E926" t="s">
        <v>74</v>
      </c>
      <c r="F926" t="s">
        <v>7283</v>
      </c>
      <c r="G926" t="s">
        <v>74</v>
      </c>
      <c r="H926" t="s">
        <v>74</v>
      </c>
      <c r="I926" t="s">
        <v>7284</v>
      </c>
      <c r="J926" t="s">
        <v>342</v>
      </c>
      <c r="K926" t="s">
        <v>74</v>
      </c>
      <c r="L926" t="s">
        <v>74</v>
      </c>
      <c r="M926" t="s">
        <v>77</v>
      </c>
      <c r="N926" t="s">
        <v>78</v>
      </c>
      <c r="O926" t="s">
        <v>74</v>
      </c>
      <c r="P926" t="s">
        <v>74</v>
      </c>
      <c r="Q926" t="s">
        <v>74</v>
      </c>
      <c r="R926" t="s">
        <v>74</v>
      </c>
      <c r="S926" t="s">
        <v>74</v>
      </c>
      <c r="T926" t="s">
        <v>74</v>
      </c>
      <c r="U926" t="s">
        <v>74</v>
      </c>
      <c r="V926" t="s">
        <v>74</v>
      </c>
      <c r="W926" t="s">
        <v>7285</v>
      </c>
      <c r="X926" t="s">
        <v>7286</v>
      </c>
      <c r="Y926" t="s">
        <v>7287</v>
      </c>
      <c r="Z926" t="s">
        <v>74</v>
      </c>
      <c r="AA926" t="s">
        <v>74</v>
      </c>
      <c r="AB926" t="s">
        <v>74</v>
      </c>
      <c r="AC926" t="s">
        <v>74</v>
      </c>
      <c r="AD926" t="s">
        <v>74</v>
      </c>
      <c r="AE926" t="s">
        <v>74</v>
      </c>
      <c r="AF926" t="s">
        <v>74</v>
      </c>
      <c r="AG926">
        <v>21</v>
      </c>
      <c r="AH926">
        <v>62</v>
      </c>
      <c r="AI926">
        <v>63</v>
      </c>
      <c r="AJ926">
        <v>0</v>
      </c>
      <c r="AK926">
        <v>3</v>
      </c>
      <c r="AL926" t="s">
        <v>82</v>
      </c>
      <c r="AM926" t="s">
        <v>83</v>
      </c>
      <c r="AN926" t="s">
        <v>84</v>
      </c>
      <c r="AO926" t="s">
        <v>74</v>
      </c>
      <c r="AP926" t="s">
        <v>74</v>
      </c>
      <c r="AQ926" t="s">
        <v>74</v>
      </c>
      <c r="AR926" t="s">
        <v>348</v>
      </c>
      <c r="AS926" t="s">
        <v>349</v>
      </c>
      <c r="AT926" t="s">
        <v>7288</v>
      </c>
      <c r="AU926">
        <v>1988</v>
      </c>
      <c r="AV926">
        <v>93</v>
      </c>
      <c r="AW926" t="s">
        <v>7289</v>
      </c>
      <c r="AX926" t="s">
        <v>74</v>
      </c>
      <c r="AY926" t="s">
        <v>74</v>
      </c>
      <c r="AZ926" t="s">
        <v>74</v>
      </c>
      <c r="BA926" t="s">
        <v>74</v>
      </c>
      <c r="BB926">
        <v>10666</v>
      </c>
      <c r="BC926">
        <v>10674</v>
      </c>
      <c r="BD926" t="s">
        <v>74</v>
      </c>
      <c r="BE926" t="s">
        <v>7290</v>
      </c>
      <c r="BF926" t="str">
        <f>HYPERLINK("http://dx.doi.org/10.1029/JC093iC09p10666","http://dx.doi.org/10.1029/JC093iC09p10666")</f>
        <v>http://dx.doi.org/10.1029/JC093iC09p10666</v>
      </c>
      <c r="BG926" t="s">
        <v>74</v>
      </c>
      <c r="BH926" t="s">
        <v>74</v>
      </c>
      <c r="BI926">
        <v>9</v>
      </c>
      <c r="BJ926" t="s">
        <v>196</v>
      </c>
      <c r="BK926" t="s">
        <v>92</v>
      </c>
      <c r="BL926" t="s">
        <v>196</v>
      </c>
      <c r="BM926" t="s">
        <v>7291</v>
      </c>
      <c r="BN926" t="s">
        <v>74</v>
      </c>
      <c r="BO926" t="s">
        <v>74</v>
      </c>
      <c r="BP926" t="s">
        <v>74</v>
      </c>
      <c r="BQ926" t="s">
        <v>74</v>
      </c>
      <c r="BR926" t="s">
        <v>95</v>
      </c>
      <c r="BS926" t="s">
        <v>7292</v>
      </c>
      <c r="BT926" t="str">
        <f>HYPERLINK("https%3A%2F%2Fwww.webofscience.com%2Fwos%2Fwoscc%2Ffull-record%2FWOS:A1988Q047800007","View Full Record in Web of Science")</f>
        <v>View Full Record in Web of Science</v>
      </c>
    </row>
    <row r="927" spans="1:72" x14ac:dyDescent="0.15">
      <c r="A927" t="s">
        <v>72</v>
      </c>
      <c r="B927" t="s">
        <v>7293</v>
      </c>
      <c r="C927" t="s">
        <v>74</v>
      </c>
      <c r="D927" t="s">
        <v>74</v>
      </c>
      <c r="E927" t="s">
        <v>74</v>
      </c>
      <c r="F927" t="s">
        <v>7293</v>
      </c>
      <c r="G927" t="s">
        <v>74</v>
      </c>
      <c r="H927" t="s">
        <v>74</v>
      </c>
      <c r="I927" t="s">
        <v>7294</v>
      </c>
      <c r="J927" t="s">
        <v>7295</v>
      </c>
      <c r="K927" t="s">
        <v>74</v>
      </c>
      <c r="L927" t="s">
        <v>74</v>
      </c>
      <c r="M927" t="s">
        <v>77</v>
      </c>
      <c r="N927" t="s">
        <v>78</v>
      </c>
      <c r="O927" t="s">
        <v>74</v>
      </c>
      <c r="P927" t="s">
        <v>74</v>
      </c>
      <c r="Q927" t="s">
        <v>74</v>
      </c>
      <c r="R927" t="s">
        <v>74</v>
      </c>
      <c r="S927" t="s">
        <v>74</v>
      </c>
      <c r="T927" t="s">
        <v>74</v>
      </c>
      <c r="U927" t="s">
        <v>74</v>
      </c>
      <c r="V927" t="s">
        <v>74</v>
      </c>
      <c r="W927" t="s">
        <v>74</v>
      </c>
      <c r="X927" t="s">
        <v>74</v>
      </c>
      <c r="Y927" t="s">
        <v>7296</v>
      </c>
      <c r="Z927" t="s">
        <v>74</v>
      </c>
      <c r="AA927" t="s">
        <v>74</v>
      </c>
      <c r="AB927" t="s">
        <v>74</v>
      </c>
      <c r="AC927" t="s">
        <v>74</v>
      </c>
      <c r="AD927" t="s">
        <v>74</v>
      </c>
      <c r="AE927" t="s">
        <v>74</v>
      </c>
      <c r="AF927" t="s">
        <v>74</v>
      </c>
      <c r="AG927">
        <v>22</v>
      </c>
      <c r="AH927">
        <v>43</v>
      </c>
      <c r="AI927">
        <v>46</v>
      </c>
      <c r="AJ927">
        <v>0</v>
      </c>
      <c r="AK927">
        <v>3</v>
      </c>
      <c r="AL927" t="s">
        <v>1006</v>
      </c>
      <c r="AM927" t="s">
        <v>1007</v>
      </c>
      <c r="AN927" t="s">
        <v>3294</v>
      </c>
      <c r="AO927" t="s">
        <v>7297</v>
      </c>
      <c r="AP927" t="s">
        <v>74</v>
      </c>
      <c r="AQ927" t="s">
        <v>74</v>
      </c>
      <c r="AR927" t="s">
        <v>7295</v>
      </c>
      <c r="AS927" t="s">
        <v>7298</v>
      </c>
      <c r="AT927" t="s">
        <v>7288</v>
      </c>
      <c r="AU927">
        <v>1988</v>
      </c>
      <c r="AV927">
        <v>76</v>
      </c>
      <c r="AW927">
        <v>3</v>
      </c>
      <c r="AX927" t="s">
        <v>74</v>
      </c>
      <c r="AY927" t="s">
        <v>74</v>
      </c>
      <c r="AZ927" t="s">
        <v>74</v>
      </c>
      <c r="BA927" t="s">
        <v>74</v>
      </c>
      <c r="BB927">
        <v>155</v>
      </c>
      <c r="BC927">
        <v>166</v>
      </c>
      <c r="BD927" t="s">
        <v>74</v>
      </c>
      <c r="BE927" t="s">
        <v>74</v>
      </c>
      <c r="BF927" t="s">
        <v>74</v>
      </c>
      <c r="BG927" t="s">
        <v>74</v>
      </c>
      <c r="BH927" t="s">
        <v>74</v>
      </c>
      <c r="BI927">
        <v>12</v>
      </c>
      <c r="BJ927" t="s">
        <v>7299</v>
      </c>
      <c r="BK927" t="s">
        <v>92</v>
      </c>
      <c r="BL927" t="s">
        <v>7300</v>
      </c>
      <c r="BM927" t="s">
        <v>7301</v>
      </c>
      <c r="BN927" t="s">
        <v>74</v>
      </c>
      <c r="BO927" t="s">
        <v>74</v>
      </c>
      <c r="BP927" t="s">
        <v>74</v>
      </c>
      <c r="BQ927" t="s">
        <v>74</v>
      </c>
      <c r="BR927" t="s">
        <v>95</v>
      </c>
      <c r="BS927" t="s">
        <v>7302</v>
      </c>
      <c r="BT927" t="str">
        <f>HYPERLINK("https%3A%2F%2Fwww.webofscience.com%2Fwos%2Fwoscc%2Ffull-record%2FWOS:A1988Q878900005","View Full Record in Web of Science")</f>
        <v>View Full Record in Web of Science</v>
      </c>
    </row>
    <row r="928" spans="1:72" x14ac:dyDescent="0.15">
      <c r="A928" t="s">
        <v>72</v>
      </c>
      <c r="B928" t="s">
        <v>7303</v>
      </c>
      <c r="C928" t="s">
        <v>74</v>
      </c>
      <c r="D928" t="s">
        <v>74</v>
      </c>
      <c r="E928" t="s">
        <v>74</v>
      </c>
      <c r="F928" t="s">
        <v>7303</v>
      </c>
      <c r="G928" t="s">
        <v>74</v>
      </c>
      <c r="H928" t="s">
        <v>74</v>
      </c>
      <c r="I928" t="s">
        <v>7304</v>
      </c>
      <c r="J928" t="s">
        <v>7305</v>
      </c>
      <c r="K928" t="s">
        <v>74</v>
      </c>
      <c r="L928" t="s">
        <v>74</v>
      </c>
      <c r="M928" t="s">
        <v>77</v>
      </c>
      <c r="N928" t="s">
        <v>78</v>
      </c>
      <c r="O928" t="s">
        <v>74</v>
      </c>
      <c r="P928" t="s">
        <v>74</v>
      </c>
      <c r="Q928" t="s">
        <v>74</v>
      </c>
      <c r="R928" t="s">
        <v>74</v>
      </c>
      <c r="S928" t="s">
        <v>74</v>
      </c>
      <c r="T928" t="s">
        <v>74</v>
      </c>
      <c r="U928" t="s">
        <v>74</v>
      </c>
      <c r="V928" t="s">
        <v>74</v>
      </c>
      <c r="W928" t="s">
        <v>7306</v>
      </c>
      <c r="X928" t="s">
        <v>7307</v>
      </c>
      <c r="Y928" t="s">
        <v>7308</v>
      </c>
      <c r="Z928" t="s">
        <v>74</v>
      </c>
      <c r="AA928" t="s">
        <v>7309</v>
      </c>
      <c r="AB928" t="s">
        <v>7310</v>
      </c>
      <c r="AC928" t="s">
        <v>74</v>
      </c>
      <c r="AD928" t="s">
        <v>74</v>
      </c>
      <c r="AE928" t="s">
        <v>74</v>
      </c>
      <c r="AF928" t="s">
        <v>74</v>
      </c>
      <c r="AG928">
        <v>31</v>
      </c>
      <c r="AH928">
        <v>53</v>
      </c>
      <c r="AI928">
        <v>53</v>
      </c>
      <c r="AJ928">
        <v>0</v>
      </c>
      <c r="AK928">
        <v>6</v>
      </c>
      <c r="AL928" t="s">
        <v>82</v>
      </c>
      <c r="AM928" t="s">
        <v>83</v>
      </c>
      <c r="AN928" t="s">
        <v>114</v>
      </c>
      <c r="AO928" t="s">
        <v>7311</v>
      </c>
      <c r="AP928" t="s">
        <v>74</v>
      </c>
      <c r="AQ928" t="s">
        <v>74</v>
      </c>
      <c r="AR928" t="s">
        <v>7312</v>
      </c>
      <c r="AS928" t="s">
        <v>74</v>
      </c>
      <c r="AT928" t="s">
        <v>3366</v>
      </c>
      <c r="AU928">
        <v>1988</v>
      </c>
      <c r="AV928">
        <v>93</v>
      </c>
      <c r="AW928" t="s">
        <v>7313</v>
      </c>
      <c r="AX928" t="s">
        <v>74</v>
      </c>
      <c r="AY928" t="s">
        <v>74</v>
      </c>
      <c r="AZ928" t="s">
        <v>74</v>
      </c>
      <c r="BA928" t="s">
        <v>74</v>
      </c>
      <c r="BB928">
        <v>10389</v>
      </c>
      <c r="BC928" t="s">
        <v>2915</v>
      </c>
      <c r="BD928" t="s">
        <v>74</v>
      </c>
      <c r="BE928" t="s">
        <v>7314</v>
      </c>
      <c r="BF928" t="str">
        <f>HYPERLINK("http://dx.doi.org/10.1029/JB093iB09p10389","http://dx.doi.org/10.1029/JB093iB09p10389")</f>
        <v>http://dx.doi.org/10.1029/JB093iB09p10389</v>
      </c>
      <c r="BG928" t="s">
        <v>74</v>
      </c>
      <c r="BH928" t="s">
        <v>74</v>
      </c>
      <c r="BI928">
        <v>1</v>
      </c>
      <c r="BJ928" t="s">
        <v>91</v>
      </c>
      <c r="BK928" t="s">
        <v>92</v>
      </c>
      <c r="BL928" t="s">
        <v>93</v>
      </c>
      <c r="BM928" t="s">
        <v>7315</v>
      </c>
      <c r="BN928" t="s">
        <v>74</v>
      </c>
      <c r="BO928" t="s">
        <v>74</v>
      </c>
      <c r="BP928" t="s">
        <v>74</v>
      </c>
      <c r="BQ928" t="s">
        <v>74</v>
      </c>
      <c r="BR928" t="s">
        <v>95</v>
      </c>
      <c r="BS928" t="s">
        <v>7316</v>
      </c>
      <c r="BT928" t="str">
        <f>HYPERLINK("https%3A%2F%2Fwww.webofscience.com%2Fwos%2Fwoscc%2Ffull-record%2FWOS:A1988Q104600022","View Full Record in Web of Science")</f>
        <v>View Full Record in Web of Science</v>
      </c>
    </row>
    <row r="929" spans="1:72" x14ac:dyDescent="0.15">
      <c r="A929" t="s">
        <v>72</v>
      </c>
      <c r="B929" t="s">
        <v>7317</v>
      </c>
      <c r="C929" t="s">
        <v>74</v>
      </c>
      <c r="D929" t="s">
        <v>74</v>
      </c>
      <c r="E929" t="s">
        <v>74</v>
      </c>
      <c r="F929" t="s">
        <v>7317</v>
      </c>
      <c r="G929" t="s">
        <v>74</v>
      </c>
      <c r="H929" t="s">
        <v>74</v>
      </c>
      <c r="I929" t="s">
        <v>7318</v>
      </c>
      <c r="J929" t="s">
        <v>554</v>
      </c>
      <c r="K929" t="s">
        <v>74</v>
      </c>
      <c r="L929" t="s">
        <v>74</v>
      </c>
      <c r="M929" t="s">
        <v>77</v>
      </c>
      <c r="N929" t="s">
        <v>78</v>
      </c>
      <c r="O929" t="s">
        <v>74</v>
      </c>
      <c r="P929" t="s">
        <v>74</v>
      </c>
      <c r="Q929" t="s">
        <v>74</v>
      </c>
      <c r="R929" t="s">
        <v>74</v>
      </c>
      <c r="S929" t="s">
        <v>74</v>
      </c>
      <c r="T929" t="s">
        <v>74</v>
      </c>
      <c r="U929" t="s">
        <v>74</v>
      </c>
      <c r="V929" t="s">
        <v>74</v>
      </c>
      <c r="W929" t="s">
        <v>7319</v>
      </c>
      <c r="X929" t="s">
        <v>1541</v>
      </c>
      <c r="Y929" t="s">
        <v>7320</v>
      </c>
      <c r="Z929" t="s">
        <v>74</v>
      </c>
      <c r="AA929" t="s">
        <v>558</v>
      </c>
      <c r="AB929" t="s">
        <v>559</v>
      </c>
      <c r="AC929" t="s">
        <v>74</v>
      </c>
      <c r="AD929" t="s">
        <v>74</v>
      </c>
      <c r="AE929" t="s">
        <v>74</v>
      </c>
      <c r="AF929" t="s">
        <v>74</v>
      </c>
      <c r="AG929">
        <v>9</v>
      </c>
      <c r="AH929">
        <v>16</v>
      </c>
      <c r="AI929">
        <v>16</v>
      </c>
      <c r="AJ929">
        <v>0</v>
      </c>
      <c r="AK929">
        <v>1</v>
      </c>
      <c r="AL929" t="s">
        <v>560</v>
      </c>
      <c r="AM929" t="s">
        <v>361</v>
      </c>
      <c r="AN929" t="s">
        <v>561</v>
      </c>
      <c r="AO929" t="s">
        <v>562</v>
      </c>
      <c r="AP929" t="s">
        <v>74</v>
      </c>
      <c r="AQ929" t="s">
        <v>74</v>
      </c>
      <c r="AR929" t="s">
        <v>563</v>
      </c>
      <c r="AS929" t="s">
        <v>564</v>
      </c>
      <c r="AT929" t="s">
        <v>3366</v>
      </c>
      <c r="AU929">
        <v>1988</v>
      </c>
      <c r="AV929">
        <v>123</v>
      </c>
      <c r="AW929">
        <v>11</v>
      </c>
      <c r="AX929" t="s">
        <v>74</v>
      </c>
      <c r="AY929" t="s">
        <v>74</v>
      </c>
      <c r="AZ929" t="s">
        <v>74</v>
      </c>
      <c r="BA929" t="s">
        <v>74</v>
      </c>
      <c r="BB929">
        <v>287</v>
      </c>
      <c r="BC929">
        <v>289</v>
      </c>
      <c r="BD929" t="s">
        <v>74</v>
      </c>
      <c r="BE929" t="s">
        <v>7321</v>
      </c>
      <c r="BF929" t="str">
        <f>HYPERLINK("http://dx.doi.org/10.1136/vr.123.11.287","http://dx.doi.org/10.1136/vr.123.11.287")</f>
        <v>http://dx.doi.org/10.1136/vr.123.11.287</v>
      </c>
      <c r="BG929" t="s">
        <v>74</v>
      </c>
      <c r="BH929" t="s">
        <v>74</v>
      </c>
      <c r="BI929">
        <v>3</v>
      </c>
      <c r="BJ929" t="s">
        <v>566</v>
      </c>
      <c r="BK929" t="s">
        <v>92</v>
      </c>
      <c r="BL929" t="s">
        <v>566</v>
      </c>
      <c r="BM929" t="s">
        <v>7322</v>
      </c>
      <c r="BN929">
        <v>3195003</v>
      </c>
      <c r="BO929" t="s">
        <v>74</v>
      </c>
      <c r="BP929" t="s">
        <v>74</v>
      </c>
      <c r="BQ929" t="s">
        <v>74</v>
      </c>
      <c r="BR929" t="s">
        <v>95</v>
      </c>
      <c r="BS929" t="s">
        <v>7323</v>
      </c>
      <c r="BT929" t="str">
        <f>HYPERLINK("https%3A%2F%2Fwww.webofscience.com%2Fwos%2Fwoscc%2Ffull-record%2FWOS:A1988Q180500003","View Full Record in Web of Science")</f>
        <v>View Full Record in Web of Science</v>
      </c>
    </row>
    <row r="930" spans="1:72" x14ac:dyDescent="0.15">
      <c r="A930" t="s">
        <v>72</v>
      </c>
      <c r="B930" t="s">
        <v>7324</v>
      </c>
      <c r="C930" t="s">
        <v>74</v>
      </c>
      <c r="D930" t="s">
        <v>74</v>
      </c>
      <c r="E930" t="s">
        <v>74</v>
      </c>
      <c r="F930" t="s">
        <v>7324</v>
      </c>
      <c r="G930" t="s">
        <v>74</v>
      </c>
      <c r="H930" t="s">
        <v>74</v>
      </c>
      <c r="I930" t="s">
        <v>7325</v>
      </c>
      <c r="J930" t="s">
        <v>7326</v>
      </c>
      <c r="K930" t="s">
        <v>74</v>
      </c>
      <c r="L930" t="s">
        <v>74</v>
      </c>
      <c r="M930" t="s">
        <v>77</v>
      </c>
      <c r="N930" t="s">
        <v>78</v>
      </c>
      <c r="O930" t="s">
        <v>74</v>
      </c>
      <c r="P930" t="s">
        <v>74</v>
      </c>
      <c r="Q930" t="s">
        <v>74</v>
      </c>
      <c r="R930" t="s">
        <v>74</v>
      </c>
      <c r="S930" t="s">
        <v>74</v>
      </c>
      <c r="T930" t="s">
        <v>74</v>
      </c>
      <c r="U930" t="s">
        <v>74</v>
      </c>
      <c r="V930" t="s">
        <v>74</v>
      </c>
      <c r="W930" t="s">
        <v>7327</v>
      </c>
      <c r="X930" t="s">
        <v>7328</v>
      </c>
      <c r="Y930" t="s">
        <v>7329</v>
      </c>
      <c r="Z930" t="s">
        <v>74</v>
      </c>
      <c r="AA930" t="s">
        <v>1240</v>
      </c>
      <c r="AB930" t="s">
        <v>74</v>
      </c>
      <c r="AC930" t="s">
        <v>74</v>
      </c>
      <c r="AD930" t="s">
        <v>74</v>
      </c>
      <c r="AE930" t="s">
        <v>74</v>
      </c>
      <c r="AF930" t="s">
        <v>74</v>
      </c>
      <c r="AG930">
        <v>38</v>
      </c>
      <c r="AH930">
        <v>45</v>
      </c>
      <c r="AI930">
        <v>49</v>
      </c>
      <c r="AJ930">
        <v>0</v>
      </c>
      <c r="AK930">
        <v>2</v>
      </c>
      <c r="AL930" t="s">
        <v>227</v>
      </c>
      <c r="AM930" t="s">
        <v>209</v>
      </c>
      <c r="AN930" t="s">
        <v>228</v>
      </c>
      <c r="AO930" t="s">
        <v>7330</v>
      </c>
      <c r="AP930" t="s">
        <v>74</v>
      </c>
      <c r="AQ930" t="s">
        <v>74</v>
      </c>
      <c r="AR930" t="s">
        <v>7331</v>
      </c>
      <c r="AS930" t="s">
        <v>74</v>
      </c>
      <c r="AT930" t="s">
        <v>3373</v>
      </c>
      <c r="AU930">
        <v>1988</v>
      </c>
      <c r="AV930">
        <v>94</v>
      </c>
      <c r="AW930">
        <v>3</v>
      </c>
      <c r="AX930" t="s">
        <v>74</v>
      </c>
      <c r="AY930" t="s">
        <v>74</v>
      </c>
      <c r="AZ930" t="s">
        <v>74</v>
      </c>
      <c r="BA930" t="s">
        <v>74</v>
      </c>
      <c r="BB930">
        <v>377</v>
      </c>
      <c r="BC930" t="s">
        <v>2159</v>
      </c>
      <c r="BD930" t="s">
        <v>74</v>
      </c>
      <c r="BE930" t="s">
        <v>7332</v>
      </c>
      <c r="BF930" t="str">
        <f>HYPERLINK("http://dx.doi.org/10.1111/j.1365-246X.1988.tb02261.x","http://dx.doi.org/10.1111/j.1365-246X.1988.tb02261.x")</f>
        <v>http://dx.doi.org/10.1111/j.1365-246X.1988.tb02261.x</v>
      </c>
      <c r="BG930" t="s">
        <v>74</v>
      </c>
      <c r="BH930" t="s">
        <v>74</v>
      </c>
      <c r="BI930">
        <v>0</v>
      </c>
      <c r="BJ930" t="s">
        <v>7333</v>
      </c>
      <c r="BK930" t="s">
        <v>92</v>
      </c>
      <c r="BL930" t="s">
        <v>7334</v>
      </c>
      <c r="BM930" t="s">
        <v>7335</v>
      </c>
      <c r="BN930" t="s">
        <v>74</v>
      </c>
      <c r="BO930" t="s">
        <v>261</v>
      </c>
      <c r="BP930" t="s">
        <v>74</v>
      </c>
      <c r="BQ930" t="s">
        <v>74</v>
      </c>
      <c r="BR930" t="s">
        <v>95</v>
      </c>
      <c r="BS930" t="s">
        <v>7336</v>
      </c>
      <c r="BT930" t="str">
        <f>HYPERLINK("https%3A%2F%2Fwww.webofscience.com%2Fwos%2Fwoscc%2Ffull-record%2FWOS:A1988Q198100002","View Full Record in Web of Science")</f>
        <v>View Full Record in Web of Science</v>
      </c>
    </row>
    <row r="931" spans="1:72" x14ac:dyDescent="0.15">
      <c r="A931" t="s">
        <v>72</v>
      </c>
      <c r="B931" t="s">
        <v>7337</v>
      </c>
      <c r="C931" t="s">
        <v>74</v>
      </c>
      <c r="D931" t="s">
        <v>74</v>
      </c>
      <c r="E931" t="s">
        <v>74</v>
      </c>
      <c r="F931" t="s">
        <v>7337</v>
      </c>
      <c r="G931" t="s">
        <v>74</v>
      </c>
      <c r="H931" t="s">
        <v>74</v>
      </c>
      <c r="I931" t="s">
        <v>4920</v>
      </c>
      <c r="J931" t="s">
        <v>7338</v>
      </c>
      <c r="K931" t="s">
        <v>74</v>
      </c>
      <c r="L931" t="s">
        <v>74</v>
      </c>
      <c r="M931" t="s">
        <v>77</v>
      </c>
      <c r="N931" t="s">
        <v>1473</v>
      </c>
      <c r="O931" t="s">
        <v>74</v>
      </c>
      <c r="P931" t="s">
        <v>74</v>
      </c>
      <c r="Q931" t="s">
        <v>74</v>
      </c>
      <c r="R931" t="s">
        <v>74</v>
      </c>
      <c r="S931" t="s">
        <v>74</v>
      </c>
      <c r="T931" t="s">
        <v>74</v>
      </c>
      <c r="U931" t="s">
        <v>74</v>
      </c>
      <c r="V931" t="s">
        <v>74</v>
      </c>
      <c r="W931" t="s">
        <v>74</v>
      </c>
      <c r="X931" t="s">
        <v>74</v>
      </c>
      <c r="Y931" t="s">
        <v>74</v>
      </c>
      <c r="Z931" t="s">
        <v>74</v>
      </c>
      <c r="AA931" t="s">
        <v>74</v>
      </c>
      <c r="AB931" t="s">
        <v>74</v>
      </c>
      <c r="AC931" t="s">
        <v>74</v>
      </c>
      <c r="AD931" t="s">
        <v>74</v>
      </c>
      <c r="AE931" t="s">
        <v>74</v>
      </c>
      <c r="AF931" t="s">
        <v>74</v>
      </c>
      <c r="AG931">
        <v>1</v>
      </c>
      <c r="AH931">
        <v>0</v>
      </c>
      <c r="AI931">
        <v>0</v>
      </c>
      <c r="AJ931">
        <v>0</v>
      </c>
      <c r="AK931">
        <v>0</v>
      </c>
      <c r="AL931" t="s">
        <v>7339</v>
      </c>
      <c r="AM931" t="s">
        <v>361</v>
      </c>
      <c r="AN931" t="s">
        <v>7340</v>
      </c>
      <c r="AO931" t="s">
        <v>7341</v>
      </c>
      <c r="AP931" t="s">
        <v>74</v>
      </c>
      <c r="AQ931" t="s">
        <v>74</v>
      </c>
      <c r="AR931" t="s">
        <v>7342</v>
      </c>
      <c r="AS931" t="s">
        <v>7343</v>
      </c>
      <c r="AT931" t="s">
        <v>3373</v>
      </c>
      <c r="AU931">
        <v>1988</v>
      </c>
      <c r="AV931">
        <v>13</v>
      </c>
      <c r="AW931">
        <v>3</v>
      </c>
      <c r="AX931" t="s">
        <v>74</v>
      </c>
      <c r="AY931" t="s">
        <v>74</v>
      </c>
      <c r="AZ931" t="s">
        <v>74</v>
      </c>
      <c r="BA931" t="s">
        <v>74</v>
      </c>
      <c r="BB931">
        <v>286</v>
      </c>
      <c r="BC931">
        <v>287</v>
      </c>
      <c r="BD931" t="s">
        <v>74</v>
      </c>
      <c r="BE931" t="s">
        <v>74</v>
      </c>
      <c r="BF931" t="s">
        <v>74</v>
      </c>
      <c r="BG931" t="s">
        <v>74</v>
      </c>
      <c r="BH931" t="s">
        <v>74</v>
      </c>
      <c r="BI931">
        <v>2</v>
      </c>
      <c r="BJ931" t="s">
        <v>7344</v>
      </c>
      <c r="BK931" t="s">
        <v>1462</v>
      </c>
      <c r="BL931" t="s">
        <v>7345</v>
      </c>
      <c r="BM931" t="s">
        <v>7346</v>
      </c>
      <c r="BN931" t="s">
        <v>74</v>
      </c>
      <c r="BO931" t="s">
        <v>74</v>
      </c>
      <c r="BP931" t="s">
        <v>74</v>
      </c>
      <c r="BQ931" t="s">
        <v>74</v>
      </c>
      <c r="BR931" t="s">
        <v>95</v>
      </c>
      <c r="BS931" t="s">
        <v>7347</v>
      </c>
      <c r="BT931" t="str">
        <f>HYPERLINK("https%3A%2F%2Fwww.webofscience.com%2Fwos%2Fwoscc%2Ffull-record%2FWOS:A1988R069200017","View Full Record in Web of Science")</f>
        <v>View Full Record in Web of Science</v>
      </c>
    </row>
    <row r="932" spans="1:72" x14ac:dyDescent="0.15">
      <c r="A932" t="s">
        <v>72</v>
      </c>
      <c r="B932" t="s">
        <v>7348</v>
      </c>
      <c r="C932" t="s">
        <v>74</v>
      </c>
      <c r="D932" t="s">
        <v>74</v>
      </c>
      <c r="E932" t="s">
        <v>74</v>
      </c>
      <c r="F932" t="s">
        <v>7348</v>
      </c>
      <c r="G932" t="s">
        <v>74</v>
      </c>
      <c r="H932" t="s">
        <v>74</v>
      </c>
      <c r="I932" t="s">
        <v>7349</v>
      </c>
      <c r="J932" t="s">
        <v>7338</v>
      </c>
      <c r="K932" t="s">
        <v>74</v>
      </c>
      <c r="L932" t="s">
        <v>74</v>
      </c>
      <c r="M932" t="s">
        <v>77</v>
      </c>
      <c r="N932" t="s">
        <v>1473</v>
      </c>
      <c r="O932" t="s">
        <v>74</v>
      </c>
      <c r="P932" t="s">
        <v>74</v>
      </c>
      <c r="Q932" t="s">
        <v>74</v>
      </c>
      <c r="R932" t="s">
        <v>74</v>
      </c>
      <c r="S932" t="s">
        <v>74</v>
      </c>
      <c r="T932" t="s">
        <v>74</v>
      </c>
      <c r="U932" t="s">
        <v>74</v>
      </c>
      <c r="V932" t="s">
        <v>74</v>
      </c>
      <c r="W932" t="s">
        <v>74</v>
      </c>
      <c r="X932" t="s">
        <v>74</v>
      </c>
      <c r="Y932" t="s">
        <v>7350</v>
      </c>
      <c r="Z932" t="s">
        <v>74</v>
      </c>
      <c r="AA932" t="s">
        <v>74</v>
      </c>
      <c r="AB932" t="s">
        <v>74</v>
      </c>
      <c r="AC932" t="s">
        <v>74</v>
      </c>
      <c r="AD932" t="s">
        <v>74</v>
      </c>
      <c r="AE932" t="s">
        <v>74</v>
      </c>
      <c r="AF932" t="s">
        <v>74</v>
      </c>
      <c r="AG932">
        <v>1</v>
      </c>
      <c r="AH932">
        <v>0</v>
      </c>
      <c r="AI932">
        <v>0</v>
      </c>
      <c r="AJ932">
        <v>0</v>
      </c>
      <c r="AK932">
        <v>0</v>
      </c>
      <c r="AL932" t="s">
        <v>7339</v>
      </c>
      <c r="AM932" t="s">
        <v>361</v>
      </c>
      <c r="AN932" t="s">
        <v>7340</v>
      </c>
      <c r="AO932" t="s">
        <v>7341</v>
      </c>
      <c r="AP932" t="s">
        <v>74</v>
      </c>
      <c r="AQ932" t="s">
        <v>74</v>
      </c>
      <c r="AR932" t="s">
        <v>7342</v>
      </c>
      <c r="AS932" t="s">
        <v>7343</v>
      </c>
      <c r="AT932" t="s">
        <v>3373</v>
      </c>
      <c r="AU932">
        <v>1988</v>
      </c>
      <c r="AV932">
        <v>13</v>
      </c>
      <c r="AW932">
        <v>3</v>
      </c>
      <c r="AX932" t="s">
        <v>74</v>
      </c>
      <c r="AY932" t="s">
        <v>74</v>
      </c>
      <c r="AZ932" t="s">
        <v>74</v>
      </c>
      <c r="BA932" t="s">
        <v>74</v>
      </c>
      <c r="BB932">
        <v>287</v>
      </c>
      <c r="BC932">
        <v>288</v>
      </c>
      <c r="BD932" t="s">
        <v>74</v>
      </c>
      <c r="BE932" t="s">
        <v>74</v>
      </c>
      <c r="BF932" t="s">
        <v>74</v>
      </c>
      <c r="BG932" t="s">
        <v>74</v>
      </c>
      <c r="BH932" t="s">
        <v>74</v>
      </c>
      <c r="BI932">
        <v>2</v>
      </c>
      <c r="BJ932" t="s">
        <v>7344</v>
      </c>
      <c r="BK932" t="s">
        <v>1462</v>
      </c>
      <c r="BL932" t="s">
        <v>7345</v>
      </c>
      <c r="BM932" t="s">
        <v>7346</v>
      </c>
      <c r="BN932" t="s">
        <v>74</v>
      </c>
      <c r="BO932" t="s">
        <v>74</v>
      </c>
      <c r="BP932" t="s">
        <v>74</v>
      </c>
      <c r="BQ932" t="s">
        <v>74</v>
      </c>
      <c r="BR932" t="s">
        <v>95</v>
      </c>
      <c r="BS932" t="s">
        <v>7351</v>
      </c>
      <c r="BT932" t="str">
        <f>HYPERLINK("https%3A%2F%2Fwww.webofscience.com%2Fwos%2Fwoscc%2Ffull-record%2FWOS:A1988R069200018","View Full Record in Web of Science")</f>
        <v>View Full Record in Web of Science</v>
      </c>
    </row>
    <row r="933" spans="1:72" x14ac:dyDescent="0.15">
      <c r="A933" t="s">
        <v>72</v>
      </c>
      <c r="B933" t="s">
        <v>3444</v>
      </c>
      <c r="C933" t="s">
        <v>74</v>
      </c>
      <c r="D933" t="s">
        <v>74</v>
      </c>
      <c r="E933" t="s">
        <v>74</v>
      </c>
      <c r="F933" t="s">
        <v>3444</v>
      </c>
      <c r="G933" t="s">
        <v>74</v>
      </c>
      <c r="H933" t="s">
        <v>74</v>
      </c>
      <c r="I933" t="s">
        <v>7352</v>
      </c>
      <c r="J933" t="s">
        <v>183</v>
      </c>
      <c r="K933" t="s">
        <v>74</v>
      </c>
      <c r="L933" t="s">
        <v>74</v>
      </c>
      <c r="M933" t="s">
        <v>77</v>
      </c>
      <c r="N933" t="s">
        <v>414</v>
      </c>
      <c r="O933" t="s">
        <v>74</v>
      </c>
      <c r="P933" t="s">
        <v>74</v>
      </c>
      <c r="Q933" t="s">
        <v>74</v>
      </c>
      <c r="R933" t="s">
        <v>74</v>
      </c>
      <c r="S933" t="s">
        <v>74</v>
      </c>
      <c r="T933" t="s">
        <v>74</v>
      </c>
      <c r="U933" t="s">
        <v>74</v>
      </c>
      <c r="V933" t="s">
        <v>74</v>
      </c>
      <c r="W933" t="s">
        <v>74</v>
      </c>
      <c r="X933" t="s">
        <v>74</v>
      </c>
      <c r="Y933" t="s">
        <v>7353</v>
      </c>
      <c r="Z933" t="s">
        <v>74</v>
      </c>
      <c r="AA933" t="s">
        <v>74</v>
      </c>
      <c r="AB933" t="s">
        <v>74</v>
      </c>
      <c r="AC933" t="s">
        <v>74</v>
      </c>
      <c r="AD933" t="s">
        <v>74</v>
      </c>
      <c r="AE933" t="s">
        <v>74</v>
      </c>
      <c r="AF933" t="s">
        <v>74</v>
      </c>
      <c r="AG933">
        <v>36</v>
      </c>
      <c r="AH933">
        <v>11</v>
      </c>
      <c r="AI933">
        <v>14</v>
      </c>
      <c r="AJ933">
        <v>0</v>
      </c>
      <c r="AK933">
        <v>1</v>
      </c>
      <c r="AL933" t="s">
        <v>188</v>
      </c>
      <c r="AM933" t="s">
        <v>189</v>
      </c>
      <c r="AN933" t="s">
        <v>3171</v>
      </c>
      <c r="AO933" t="s">
        <v>191</v>
      </c>
      <c r="AP933" t="s">
        <v>74</v>
      </c>
      <c r="AQ933" t="s">
        <v>74</v>
      </c>
      <c r="AR933" t="s">
        <v>193</v>
      </c>
      <c r="AS933" t="s">
        <v>194</v>
      </c>
      <c r="AT933" t="s">
        <v>3373</v>
      </c>
      <c r="AU933">
        <v>1988</v>
      </c>
      <c r="AV933">
        <v>18</v>
      </c>
      <c r="AW933">
        <v>9</v>
      </c>
      <c r="AX933" t="s">
        <v>74</v>
      </c>
      <c r="AY933" t="s">
        <v>74</v>
      </c>
      <c r="AZ933" t="s">
        <v>74</v>
      </c>
      <c r="BA933" t="s">
        <v>74</v>
      </c>
      <c r="BB933">
        <v>1292</v>
      </c>
      <c r="BC933">
        <v>1299</v>
      </c>
      <c r="BD933" t="s">
        <v>74</v>
      </c>
      <c r="BE933" t="s">
        <v>7354</v>
      </c>
      <c r="BF933" t="str">
        <f>HYPERLINK("http://dx.doi.org/10.1175/1520-0485(1988)018&lt;1292:OOWGWI&gt;2.0.CO;2","http://dx.doi.org/10.1175/1520-0485(1988)018&lt;1292:OOWGWI&gt;2.0.CO;2")</f>
        <v>http://dx.doi.org/10.1175/1520-0485(1988)018&lt;1292:OOWGWI&gt;2.0.CO;2</v>
      </c>
      <c r="BG933" t="s">
        <v>74</v>
      </c>
      <c r="BH933" t="s">
        <v>74</v>
      </c>
      <c r="BI933">
        <v>8</v>
      </c>
      <c r="BJ933" t="s">
        <v>196</v>
      </c>
      <c r="BK933" t="s">
        <v>92</v>
      </c>
      <c r="BL933" t="s">
        <v>196</v>
      </c>
      <c r="BM933" t="s">
        <v>7355</v>
      </c>
      <c r="BN933" t="s">
        <v>74</v>
      </c>
      <c r="BO933" t="s">
        <v>198</v>
      </c>
      <c r="BP933" t="s">
        <v>74</v>
      </c>
      <c r="BQ933" t="s">
        <v>74</v>
      </c>
      <c r="BR933" t="s">
        <v>95</v>
      </c>
      <c r="BS933" t="s">
        <v>7356</v>
      </c>
      <c r="BT933" t="str">
        <f>HYPERLINK("https%3A%2F%2Fwww.webofscience.com%2Fwos%2Fwoscc%2Ffull-record%2FWOS:A1988Q429600006","View Full Record in Web of Science")</f>
        <v>View Full Record in Web of Science</v>
      </c>
    </row>
    <row r="934" spans="1:72" x14ac:dyDescent="0.15">
      <c r="A934" t="s">
        <v>72</v>
      </c>
      <c r="B934" t="s">
        <v>7357</v>
      </c>
      <c r="C934" t="s">
        <v>74</v>
      </c>
      <c r="D934" t="s">
        <v>74</v>
      </c>
      <c r="E934" t="s">
        <v>74</v>
      </c>
      <c r="F934" t="s">
        <v>7357</v>
      </c>
      <c r="G934" t="s">
        <v>74</v>
      </c>
      <c r="H934" t="s">
        <v>74</v>
      </c>
      <c r="I934" t="s">
        <v>7358</v>
      </c>
      <c r="J934" t="s">
        <v>5297</v>
      </c>
      <c r="K934" t="s">
        <v>74</v>
      </c>
      <c r="L934" t="s">
        <v>74</v>
      </c>
      <c r="M934" t="s">
        <v>77</v>
      </c>
      <c r="N934" t="s">
        <v>78</v>
      </c>
      <c r="O934" t="s">
        <v>74</v>
      </c>
      <c r="P934" t="s">
        <v>74</v>
      </c>
      <c r="Q934" t="s">
        <v>74</v>
      </c>
      <c r="R934" t="s">
        <v>74</v>
      </c>
      <c r="S934" t="s">
        <v>74</v>
      </c>
      <c r="T934" t="s">
        <v>74</v>
      </c>
      <c r="U934" t="s">
        <v>74</v>
      </c>
      <c r="V934" t="s">
        <v>74</v>
      </c>
      <c r="W934" t="s">
        <v>74</v>
      </c>
      <c r="X934" t="s">
        <v>74</v>
      </c>
      <c r="Y934" t="s">
        <v>7359</v>
      </c>
      <c r="Z934" t="s">
        <v>74</v>
      </c>
      <c r="AA934" t="s">
        <v>74</v>
      </c>
      <c r="AB934" t="s">
        <v>74</v>
      </c>
      <c r="AC934" t="s">
        <v>74</v>
      </c>
      <c r="AD934" t="s">
        <v>74</v>
      </c>
      <c r="AE934" t="s">
        <v>74</v>
      </c>
      <c r="AF934" t="s">
        <v>74</v>
      </c>
      <c r="AG934">
        <v>72</v>
      </c>
      <c r="AH934">
        <v>47</v>
      </c>
      <c r="AI934">
        <v>48</v>
      </c>
      <c r="AJ934">
        <v>0</v>
      </c>
      <c r="AK934">
        <v>8</v>
      </c>
      <c r="AL934" t="s">
        <v>3226</v>
      </c>
      <c r="AM934" t="s">
        <v>959</v>
      </c>
      <c r="AN934" t="s">
        <v>3227</v>
      </c>
      <c r="AO934" t="s">
        <v>5302</v>
      </c>
      <c r="AP934" t="s">
        <v>7360</v>
      </c>
      <c r="AQ934" t="s">
        <v>74</v>
      </c>
      <c r="AR934" t="s">
        <v>5303</v>
      </c>
      <c r="AS934" t="s">
        <v>5304</v>
      </c>
      <c r="AT934" t="s">
        <v>3373</v>
      </c>
      <c r="AU934">
        <v>1988</v>
      </c>
      <c r="AV934">
        <v>216</v>
      </c>
      <c r="AW934" t="s">
        <v>74</v>
      </c>
      <c r="AX934">
        <v>1</v>
      </c>
      <c r="AY934" t="s">
        <v>74</v>
      </c>
      <c r="AZ934" t="s">
        <v>74</v>
      </c>
      <c r="BA934" t="s">
        <v>74</v>
      </c>
      <c r="BB934">
        <v>83</v>
      </c>
      <c r="BC934">
        <v>102</v>
      </c>
      <c r="BD934" t="s">
        <v>74</v>
      </c>
      <c r="BE934" t="s">
        <v>7361</v>
      </c>
      <c r="BF934" t="str">
        <f>HYPERLINK("http://dx.doi.org/10.1111/j.1469-7998.1988.tb02417.x","http://dx.doi.org/10.1111/j.1469-7998.1988.tb02417.x")</f>
        <v>http://dx.doi.org/10.1111/j.1469-7998.1988.tb02417.x</v>
      </c>
      <c r="BG934" t="s">
        <v>74</v>
      </c>
      <c r="BH934" t="s">
        <v>74</v>
      </c>
      <c r="BI934">
        <v>20</v>
      </c>
      <c r="BJ934" t="s">
        <v>423</v>
      </c>
      <c r="BK934" t="s">
        <v>92</v>
      </c>
      <c r="BL934" t="s">
        <v>423</v>
      </c>
      <c r="BM934" t="s">
        <v>7362</v>
      </c>
      <c r="BN934" t="s">
        <v>74</v>
      </c>
      <c r="BO934" t="s">
        <v>74</v>
      </c>
      <c r="BP934" t="s">
        <v>74</v>
      </c>
      <c r="BQ934" t="s">
        <v>74</v>
      </c>
      <c r="BR934" t="s">
        <v>95</v>
      </c>
      <c r="BS934" t="s">
        <v>7363</v>
      </c>
      <c r="BT934" t="str">
        <f>HYPERLINK("https%3A%2F%2Fwww.webofscience.com%2Fwos%2Fwoscc%2Ffull-record%2FWOS:A1988Q557600008","View Full Record in Web of Science")</f>
        <v>View Full Record in Web of Science</v>
      </c>
    </row>
    <row r="935" spans="1:72" x14ac:dyDescent="0.15">
      <c r="A935" t="s">
        <v>72</v>
      </c>
      <c r="B935" t="s">
        <v>4394</v>
      </c>
      <c r="C935" t="s">
        <v>74</v>
      </c>
      <c r="D935" t="s">
        <v>74</v>
      </c>
      <c r="E935" t="s">
        <v>74</v>
      </c>
      <c r="F935" t="s">
        <v>4394</v>
      </c>
      <c r="G935" t="s">
        <v>74</v>
      </c>
      <c r="H935" t="s">
        <v>74</v>
      </c>
      <c r="I935" t="s">
        <v>7364</v>
      </c>
      <c r="J935" t="s">
        <v>280</v>
      </c>
      <c r="K935" t="s">
        <v>74</v>
      </c>
      <c r="L935" t="s">
        <v>74</v>
      </c>
      <c r="M935" t="s">
        <v>77</v>
      </c>
      <c r="N935" t="s">
        <v>52</v>
      </c>
      <c r="O935" t="s">
        <v>74</v>
      </c>
      <c r="P935" t="s">
        <v>74</v>
      </c>
      <c r="Q935" t="s">
        <v>74</v>
      </c>
      <c r="R935" t="s">
        <v>74</v>
      </c>
      <c r="S935" t="s">
        <v>74</v>
      </c>
      <c r="T935" t="s">
        <v>74</v>
      </c>
      <c r="U935" t="s">
        <v>74</v>
      </c>
      <c r="V935" t="s">
        <v>74</v>
      </c>
      <c r="W935" t="s">
        <v>7365</v>
      </c>
      <c r="X935" t="s">
        <v>7366</v>
      </c>
      <c r="Y935" t="s">
        <v>74</v>
      </c>
      <c r="Z935" t="s">
        <v>74</v>
      </c>
      <c r="AA935" t="s">
        <v>74</v>
      </c>
      <c r="AB935" t="s">
        <v>74</v>
      </c>
      <c r="AC935" t="s">
        <v>74</v>
      </c>
      <c r="AD935" t="s">
        <v>74</v>
      </c>
      <c r="AE935" t="s">
        <v>74</v>
      </c>
      <c r="AF935" t="s">
        <v>74</v>
      </c>
      <c r="AG935">
        <v>0</v>
      </c>
      <c r="AH935">
        <v>10</v>
      </c>
      <c r="AI935">
        <v>11</v>
      </c>
      <c r="AJ935">
        <v>0</v>
      </c>
      <c r="AK935">
        <v>1</v>
      </c>
      <c r="AL935" t="s">
        <v>282</v>
      </c>
      <c r="AM935" t="s">
        <v>283</v>
      </c>
      <c r="AN935" t="s">
        <v>284</v>
      </c>
      <c r="AO935" t="s">
        <v>285</v>
      </c>
      <c r="AP935" t="s">
        <v>74</v>
      </c>
      <c r="AQ935" t="s">
        <v>74</v>
      </c>
      <c r="AR935" t="s">
        <v>280</v>
      </c>
      <c r="AS935" t="s">
        <v>286</v>
      </c>
      <c r="AT935" t="s">
        <v>3373</v>
      </c>
      <c r="AU935">
        <v>1988</v>
      </c>
      <c r="AV935">
        <v>23</v>
      </c>
      <c r="AW935">
        <v>3</v>
      </c>
      <c r="AX935" t="s">
        <v>74</v>
      </c>
      <c r="AY935" t="s">
        <v>74</v>
      </c>
      <c r="AZ935" t="s">
        <v>74</v>
      </c>
      <c r="BA935" t="s">
        <v>74</v>
      </c>
      <c r="BB935">
        <v>261</v>
      </c>
      <c r="BC935">
        <v>261</v>
      </c>
      <c r="BD935" t="s">
        <v>74</v>
      </c>
      <c r="BE935" t="s">
        <v>74</v>
      </c>
      <c r="BF935" t="s">
        <v>74</v>
      </c>
      <c r="BG935" t="s">
        <v>74</v>
      </c>
      <c r="BH935" t="s">
        <v>74</v>
      </c>
      <c r="BI935">
        <v>1</v>
      </c>
      <c r="BJ935" t="s">
        <v>288</v>
      </c>
      <c r="BK935" t="s">
        <v>92</v>
      </c>
      <c r="BL935" t="s">
        <v>288</v>
      </c>
      <c r="BM935" t="s">
        <v>7367</v>
      </c>
      <c r="BN935" t="s">
        <v>74</v>
      </c>
      <c r="BO935" t="s">
        <v>74</v>
      </c>
      <c r="BP935" t="s">
        <v>74</v>
      </c>
      <c r="BQ935" t="s">
        <v>74</v>
      </c>
      <c r="BR935" t="s">
        <v>95</v>
      </c>
      <c r="BS935" t="s">
        <v>7368</v>
      </c>
      <c r="BT935" t="str">
        <f>HYPERLINK("https%3A%2F%2Fwww.webofscience.com%2Fwos%2Fwoscc%2Ffull-record%2FWOS:A1988R226800027","View Full Record in Web of Science")</f>
        <v>View Full Record in Web of Science</v>
      </c>
    </row>
    <row r="936" spans="1:72" x14ac:dyDescent="0.15">
      <c r="A936" t="s">
        <v>72</v>
      </c>
      <c r="B936" t="s">
        <v>7369</v>
      </c>
      <c r="C936" t="s">
        <v>74</v>
      </c>
      <c r="D936" t="s">
        <v>74</v>
      </c>
      <c r="E936" t="s">
        <v>74</v>
      </c>
      <c r="F936" t="s">
        <v>7369</v>
      </c>
      <c r="G936" t="s">
        <v>74</v>
      </c>
      <c r="H936" t="s">
        <v>74</v>
      </c>
      <c r="I936" t="s">
        <v>7370</v>
      </c>
      <c r="J936" t="s">
        <v>280</v>
      </c>
      <c r="K936" t="s">
        <v>74</v>
      </c>
      <c r="L936" t="s">
        <v>74</v>
      </c>
      <c r="M936" t="s">
        <v>77</v>
      </c>
      <c r="N936" t="s">
        <v>52</v>
      </c>
      <c r="O936" t="s">
        <v>74</v>
      </c>
      <c r="P936" t="s">
        <v>74</v>
      </c>
      <c r="Q936" t="s">
        <v>74</v>
      </c>
      <c r="R936" t="s">
        <v>74</v>
      </c>
      <c r="S936" t="s">
        <v>74</v>
      </c>
      <c r="T936" t="s">
        <v>74</v>
      </c>
      <c r="U936" t="s">
        <v>74</v>
      </c>
      <c r="V936" t="s">
        <v>74</v>
      </c>
      <c r="W936" t="s">
        <v>7371</v>
      </c>
      <c r="X936" t="s">
        <v>7372</v>
      </c>
      <c r="Y936" t="s">
        <v>74</v>
      </c>
      <c r="Z936" t="s">
        <v>74</v>
      </c>
      <c r="AA936" t="s">
        <v>74</v>
      </c>
      <c r="AB936" t="s">
        <v>74</v>
      </c>
      <c r="AC936" t="s">
        <v>74</v>
      </c>
      <c r="AD936" t="s">
        <v>74</v>
      </c>
      <c r="AE936" t="s">
        <v>74</v>
      </c>
      <c r="AF936" t="s">
        <v>74</v>
      </c>
      <c r="AG936">
        <v>2</v>
      </c>
      <c r="AH936">
        <v>0</v>
      </c>
      <c r="AI936">
        <v>0</v>
      </c>
      <c r="AJ936">
        <v>0</v>
      </c>
      <c r="AK936">
        <v>0</v>
      </c>
      <c r="AL936" t="s">
        <v>282</v>
      </c>
      <c r="AM936" t="s">
        <v>283</v>
      </c>
      <c r="AN936" t="s">
        <v>284</v>
      </c>
      <c r="AO936" t="s">
        <v>285</v>
      </c>
      <c r="AP936" t="s">
        <v>74</v>
      </c>
      <c r="AQ936" t="s">
        <v>74</v>
      </c>
      <c r="AR936" t="s">
        <v>280</v>
      </c>
      <c r="AS936" t="s">
        <v>286</v>
      </c>
      <c r="AT936" t="s">
        <v>3373</v>
      </c>
      <c r="AU936">
        <v>1988</v>
      </c>
      <c r="AV936">
        <v>23</v>
      </c>
      <c r="AW936">
        <v>3</v>
      </c>
      <c r="AX936" t="s">
        <v>74</v>
      </c>
      <c r="AY936" t="s">
        <v>74</v>
      </c>
      <c r="AZ936" t="s">
        <v>74</v>
      </c>
      <c r="BA936" t="s">
        <v>74</v>
      </c>
      <c r="BB936">
        <v>272</v>
      </c>
      <c r="BC936">
        <v>272</v>
      </c>
      <c r="BD936" t="s">
        <v>74</v>
      </c>
      <c r="BE936" t="s">
        <v>74</v>
      </c>
      <c r="BF936" t="s">
        <v>74</v>
      </c>
      <c r="BG936" t="s">
        <v>74</v>
      </c>
      <c r="BH936" t="s">
        <v>74</v>
      </c>
      <c r="BI936">
        <v>1</v>
      </c>
      <c r="BJ936" t="s">
        <v>288</v>
      </c>
      <c r="BK936" t="s">
        <v>92</v>
      </c>
      <c r="BL936" t="s">
        <v>288</v>
      </c>
      <c r="BM936" t="s">
        <v>7367</v>
      </c>
      <c r="BN936" t="s">
        <v>74</v>
      </c>
      <c r="BO936" t="s">
        <v>74</v>
      </c>
      <c r="BP936" t="s">
        <v>74</v>
      </c>
      <c r="BQ936" t="s">
        <v>74</v>
      </c>
      <c r="BR936" t="s">
        <v>95</v>
      </c>
      <c r="BS936" t="s">
        <v>7373</v>
      </c>
      <c r="BT936" t="str">
        <f>HYPERLINK("https%3A%2F%2Fwww.webofscience.com%2Fwos%2Fwoscc%2Ffull-record%2FWOS:A1988R226800059","View Full Record in Web of Science")</f>
        <v>View Full Record in Web of Science</v>
      </c>
    </row>
    <row r="937" spans="1:72" x14ac:dyDescent="0.15">
      <c r="A937" t="s">
        <v>72</v>
      </c>
      <c r="B937" t="s">
        <v>7374</v>
      </c>
      <c r="C937" t="s">
        <v>74</v>
      </c>
      <c r="D937" t="s">
        <v>74</v>
      </c>
      <c r="E937" t="s">
        <v>74</v>
      </c>
      <c r="F937" t="s">
        <v>7374</v>
      </c>
      <c r="G937" t="s">
        <v>74</v>
      </c>
      <c r="H937" t="s">
        <v>74</v>
      </c>
      <c r="I937" t="s">
        <v>7375</v>
      </c>
      <c r="J937" t="s">
        <v>280</v>
      </c>
      <c r="K937" t="s">
        <v>74</v>
      </c>
      <c r="L937" t="s">
        <v>74</v>
      </c>
      <c r="M937" t="s">
        <v>77</v>
      </c>
      <c r="N937" t="s">
        <v>52</v>
      </c>
      <c r="O937" t="s">
        <v>74</v>
      </c>
      <c r="P937" t="s">
        <v>74</v>
      </c>
      <c r="Q937" t="s">
        <v>74</v>
      </c>
      <c r="R937" t="s">
        <v>74</v>
      </c>
      <c r="S937" t="s">
        <v>74</v>
      </c>
      <c r="T937" t="s">
        <v>74</v>
      </c>
      <c r="U937" t="s">
        <v>74</v>
      </c>
      <c r="V937" t="s">
        <v>74</v>
      </c>
      <c r="W937" t="s">
        <v>7376</v>
      </c>
      <c r="X937" t="s">
        <v>7377</v>
      </c>
      <c r="Y937" t="s">
        <v>74</v>
      </c>
      <c r="Z937" t="s">
        <v>74</v>
      </c>
      <c r="AA937" t="s">
        <v>74</v>
      </c>
      <c r="AB937" t="s">
        <v>74</v>
      </c>
      <c r="AC937" t="s">
        <v>74</v>
      </c>
      <c r="AD937" t="s">
        <v>74</v>
      </c>
      <c r="AE937" t="s">
        <v>74</v>
      </c>
      <c r="AF937" t="s">
        <v>74</v>
      </c>
      <c r="AG937">
        <v>7</v>
      </c>
      <c r="AH937">
        <v>0</v>
      </c>
      <c r="AI937">
        <v>0</v>
      </c>
      <c r="AJ937">
        <v>0</v>
      </c>
      <c r="AK937">
        <v>1</v>
      </c>
      <c r="AL937" t="s">
        <v>282</v>
      </c>
      <c r="AM937" t="s">
        <v>283</v>
      </c>
      <c r="AN937" t="s">
        <v>284</v>
      </c>
      <c r="AO937" t="s">
        <v>285</v>
      </c>
      <c r="AP937" t="s">
        <v>74</v>
      </c>
      <c r="AQ937" t="s">
        <v>74</v>
      </c>
      <c r="AR937" t="s">
        <v>280</v>
      </c>
      <c r="AS937" t="s">
        <v>286</v>
      </c>
      <c r="AT937" t="s">
        <v>3373</v>
      </c>
      <c r="AU937">
        <v>1988</v>
      </c>
      <c r="AV937">
        <v>23</v>
      </c>
      <c r="AW937">
        <v>3</v>
      </c>
      <c r="AX937" t="s">
        <v>74</v>
      </c>
      <c r="AY937" t="s">
        <v>74</v>
      </c>
      <c r="AZ937" t="s">
        <v>74</v>
      </c>
      <c r="BA937" t="s">
        <v>74</v>
      </c>
      <c r="BB937">
        <v>273</v>
      </c>
      <c r="BC937">
        <v>273</v>
      </c>
      <c r="BD937" t="s">
        <v>74</v>
      </c>
      <c r="BE937" t="s">
        <v>74</v>
      </c>
      <c r="BF937" t="s">
        <v>74</v>
      </c>
      <c r="BG937" t="s">
        <v>74</v>
      </c>
      <c r="BH937" t="s">
        <v>74</v>
      </c>
      <c r="BI937">
        <v>1</v>
      </c>
      <c r="BJ937" t="s">
        <v>288</v>
      </c>
      <c r="BK937" t="s">
        <v>92</v>
      </c>
      <c r="BL937" t="s">
        <v>288</v>
      </c>
      <c r="BM937" t="s">
        <v>7367</v>
      </c>
      <c r="BN937" t="s">
        <v>74</v>
      </c>
      <c r="BO937" t="s">
        <v>74</v>
      </c>
      <c r="BP937" t="s">
        <v>74</v>
      </c>
      <c r="BQ937" t="s">
        <v>74</v>
      </c>
      <c r="BR937" t="s">
        <v>95</v>
      </c>
      <c r="BS937" t="s">
        <v>7378</v>
      </c>
      <c r="BT937" t="str">
        <f>HYPERLINK("https%3A%2F%2Fwww.webofscience.com%2Fwos%2Fwoscc%2Ffull-record%2FWOS:A1988R226800061","View Full Record in Web of Science")</f>
        <v>View Full Record in Web of Science</v>
      </c>
    </row>
    <row r="938" spans="1:72" x14ac:dyDescent="0.15">
      <c r="A938" t="s">
        <v>72</v>
      </c>
      <c r="B938" t="s">
        <v>7379</v>
      </c>
      <c r="C938" t="s">
        <v>74</v>
      </c>
      <c r="D938" t="s">
        <v>74</v>
      </c>
      <c r="E938" t="s">
        <v>74</v>
      </c>
      <c r="F938" t="s">
        <v>7379</v>
      </c>
      <c r="G938" t="s">
        <v>74</v>
      </c>
      <c r="H938" t="s">
        <v>74</v>
      </c>
      <c r="I938" t="s">
        <v>7380</v>
      </c>
      <c r="J938" t="s">
        <v>280</v>
      </c>
      <c r="K938" t="s">
        <v>74</v>
      </c>
      <c r="L938" t="s">
        <v>74</v>
      </c>
      <c r="M938" t="s">
        <v>77</v>
      </c>
      <c r="N938" t="s">
        <v>52</v>
      </c>
      <c r="O938" t="s">
        <v>74</v>
      </c>
      <c r="P938" t="s">
        <v>74</v>
      </c>
      <c r="Q938" t="s">
        <v>74</v>
      </c>
      <c r="R938" t="s">
        <v>74</v>
      </c>
      <c r="S938" t="s">
        <v>74</v>
      </c>
      <c r="T938" t="s">
        <v>74</v>
      </c>
      <c r="U938" t="s">
        <v>74</v>
      </c>
      <c r="V938" t="s">
        <v>74</v>
      </c>
      <c r="W938" t="s">
        <v>7381</v>
      </c>
      <c r="X938" t="s">
        <v>7382</v>
      </c>
      <c r="Y938" t="s">
        <v>74</v>
      </c>
      <c r="Z938" t="s">
        <v>74</v>
      </c>
      <c r="AA938" t="s">
        <v>74</v>
      </c>
      <c r="AB938" t="s">
        <v>74</v>
      </c>
      <c r="AC938" t="s">
        <v>74</v>
      </c>
      <c r="AD938" t="s">
        <v>74</v>
      </c>
      <c r="AE938" t="s">
        <v>74</v>
      </c>
      <c r="AF938" t="s">
        <v>74</v>
      </c>
      <c r="AG938">
        <v>7</v>
      </c>
      <c r="AH938">
        <v>0</v>
      </c>
      <c r="AI938">
        <v>0</v>
      </c>
      <c r="AJ938">
        <v>0</v>
      </c>
      <c r="AK938">
        <v>0</v>
      </c>
      <c r="AL938" t="s">
        <v>282</v>
      </c>
      <c r="AM938" t="s">
        <v>283</v>
      </c>
      <c r="AN938" t="s">
        <v>284</v>
      </c>
      <c r="AO938" t="s">
        <v>285</v>
      </c>
      <c r="AP938" t="s">
        <v>74</v>
      </c>
      <c r="AQ938" t="s">
        <v>74</v>
      </c>
      <c r="AR938" t="s">
        <v>280</v>
      </c>
      <c r="AS938" t="s">
        <v>286</v>
      </c>
      <c r="AT938" t="s">
        <v>3373</v>
      </c>
      <c r="AU938">
        <v>1988</v>
      </c>
      <c r="AV938">
        <v>23</v>
      </c>
      <c r="AW938">
        <v>3</v>
      </c>
      <c r="AX938" t="s">
        <v>74</v>
      </c>
      <c r="AY938" t="s">
        <v>74</v>
      </c>
      <c r="AZ938" t="s">
        <v>74</v>
      </c>
      <c r="BA938" t="s">
        <v>74</v>
      </c>
      <c r="BB938">
        <v>274</v>
      </c>
      <c r="BC938">
        <v>275</v>
      </c>
      <c r="BD938" t="s">
        <v>74</v>
      </c>
      <c r="BE938" t="s">
        <v>74</v>
      </c>
      <c r="BF938" t="s">
        <v>74</v>
      </c>
      <c r="BG938" t="s">
        <v>74</v>
      </c>
      <c r="BH938" t="s">
        <v>74</v>
      </c>
      <c r="BI938">
        <v>2</v>
      </c>
      <c r="BJ938" t="s">
        <v>288</v>
      </c>
      <c r="BK938" t="s">
        <v>92</v>
      </c>
      <c r="BL938" t="s">
        <v>288</v>
      </c>
      <c r="BM938" t="s">
        <v>7367</v>
      </c>
      <c r="BN938" t="s">
        <v>74</v>
      </c>
      <c r="BO938" t="s">
        <v>74</v>
      </c>
      <c r="BP938" t="s">
        <v>74</v>
      </c>
      <c r="BQ938" t="s">
        <v>74</v>
      </c>
      <c r="BR938" t="s">
        <v>95</v>
      </c>
      <c r="BS938" t="s">
        <v>7383</v>
      </c>
      <c r="BT938" t="str">
        <f>HYPERLINK("https%3A%2F%2Fwww.webofscience.com%2Fwos%2Fwoscc%2Ffull-record%2FWOS:A1988R226800065","View Full Record in Web of Science")</f>
        <v>View Full Record in Web of Science</v>
      </c>
    </row>
    <row r="939" spans="1:72" x14ac:dyDescent="0.15">
      <c r="A939" t="s">
        <v>72</v>
      </c>
      <c r="B939" t="s">
        <v>7384</v>
      </c>
      <c r="C939" t="s">
        <v>74</v>
      </c>
      <c r="D939" t="s">
        <v>74</v>
      </c>
      <c r="E939" t="s">
        <v>74</v>
      </c>
      <c r="F939" t="s">
        <v>7384</v>
      </c>
      <c r="G939" t="s">
        <v>74</v>
      </c>
      <c r="H939" t="s">
        <v>74</v>
      </c>
      <c r="I939" t="s">
        <v>7385</v>
      </c>
      <c r="J939" t="s">
        <v>280</v>
      </c>
      <c r="K939" t="s">
        <v>74</v>
      </c>
      <c r="L939" t="s">
        <v>74</v>
      </c>
      <c r="M939" t="s">
        <v>77</v>
      </c>
      <c r="N939" t="s">
        <v>52</v>
      </c>
      <c r="O939" t="s">
        <v>74</v>
      </c>
      <c r="P939" t="s">
        <v>74</v>
      </c>
      <c r="Q939" t="s">
        <v>74</v>
      </c>
      <c r="R939" t="s">
        <v>74</v>
      </c>
      <c r="S939" t="s">
        <v>74</v>
      </c>
      <c r="T939" t="s">
        <v>74</v>
      </c>
      <c r="U939" t="s">
        <v>74</v>
      </c>
      <c r="V939" t="s">
        <v>74</v>
      </c>
      <c r="W939" t="s">
        <v>7386</v>
      </c>
      <c r="X939" t="s">
        <v>7387</v>
      </c>
      <c r="Y939" t="s">
        <v>74</v>
      </c>
      <c r="Z939" t="s">
        <v>74</v>
      </c>
      <c r="AA939" t="s">
        <v>74</v>
      </c>
      <c r="AB939" t="s">
        <v>74</v>
      </c>
      <c r="AC939" t="s">
        <v>74</v>
      </c>
      <c r="AD939" t="s">
        <v>74</v>
      </c>
      <c r="AE939" t="s">
        <v>74</v>
      </c>
      <c r="AF939" t="s">
        <v>74</v>
      </c>
      <c r="AG939">
        <v>4</v>
      </c>
      <c r="AH939">
        <v>0</v>
      </c>
      <c r="AI939">
        <v>0</v>
      </c>
      <c r="AJ939">
        <v>0</v>
      </c>
      <c r="AK939">
        <v>1</v>
      </c>
      <c r="AL939" t="s">
        <v>282</v>
      </c>
      <c r="AM939" t="s">
        <v>283</v>
      </c>
      <c r="AN939" t="s">
        <v>284</v>
      </c>
      <c r="AO939" t="s">
        <v>285</v>
      </c>
      <c r="AP939" t="s">
        <v>74</v>
      </c>
      <c r="AQ939" t="s">
        <v>74</v>
      </c>
      <c r="AR939" t="s">
        <v>280</v>
      </c>
      <c r="AS939" t="s">
        <v>286</v>
      </c>
      <c r="AT939" t="s">
        <v>3373</v>
      </c>
      <c r="AU939">
        <v>1988</v>
      </c>
      <c r="AV939">
        <v>23</v>
      </c>
      <c r="AW939">
        <v>3</v>
      </c>
      <c r="AX939" t="s">
        <v>74</v>
      </c>
      <c r="AY939" t="s">
        <v>74</v>
      </c>
      <c r="AZ939" t="s">
        <v>74</v>
      </c>
      <c r="BA939" t="s">
        <v>74</v>
      </c>
      <c r="BB939">
        <v>290</v>
      </c>
      <c r="BC939">
        <v>290</v>
      </c>
      <c r="BD939" t="s">
        <v>74</v>
      </c>
      <c r="BE939" t="s">
        <v>74</v>
      </c>
      <c r="BF939" t="s">
        <v>74</v>
      </c>
      <c r="BG939" t="s">
        <v>74</v>
      </c>
      <c r="BH939" t="s">
        <v>74</v>
      </c>
      <c r="BI939">
        <v>1</v>
      </c>
      <c r="BJ939" t="s">
        <v>288</v>
      </c>
      <c r="BK939" t="s">
        <v>92</v>
      </c>
      <c r="BL939" t="s">
        <v>288</v>
      </c>
      <c r="BM939" t="s">
        <v>7367</v>
      </c>
      <c r="BN939" t="s">
        <v>74</v>
      </c>
      <c r="BO939" t="s">
        <v>74</v>
      </c>
      <c r="BP939" t="s">
        <v>74</v>
      </c>
      <c r="BQ939" t="s">
        <v>74</v>
      </c>
      <c r="BR939" t="s">
        <v>95</v>
      </c>
      <c r="BS939" t="s">
        <v>7388</v>
      </c>
      <c r="BT939" t="str">
        <f>HYPERLINK("https%3A%2F%2Fwww.webofscience.com%2Fwos%2Fwoscc%2Ffull-record%2FWOS:A1988R226800106","View Full Record in Web of Science")</f>
        <v>View Full Record in Web of Science</v>
      </c>
    </row>
    <row r="940" spans="1:72" x14ac:dyDescent="0.15">
      <c r="A940" t="s">
        <v>72</v>
      </c>
      <c r="B940" t="s">
        <v>2603</v>
      </c>
      <c r="C940" t="s">
        <v>74</v>
      </c>
      <c r="D940" t="s">
        <v>74</v>
      </c>
      <c r="E940" t="s">
        <v>74</v>
      </c>
      <c r="F940" t="s">
        <v>2603</v>
      </c>
      <c r="G940" t="s">
        <v>74</v>
      </c>
      <c r="H940" t="s">
        <v>74</v>
      </c>
      <c r="I940" t="s">
        <v>7389</v>
      </c>
      <c r="J940" t="s">
        <v>280</v>
      </c>
      <c r="K940" t="s">
        <v>74</v>
      </c>
      <c r="L940" t="s">
        <v>74</v>
      </c>
      <c r="M940" t="s">
        <v>77</v>
      </c>
      <c r="N940" t="s">
        <v>52</v>
      </c>
      <c r="O940" t="s">
        <v>74</v>
      </c>
      <c r="P940" t="s">
        <v>74</v>
      </c>
      <c r="Q940" t="s">
        <v>74</v>
      </c>
      <c r="R940" t="s">
        <v>74</v>
      </c>
      <c r="S940" t="s">
        <v>74</v>
      </c>
      <c r="T940" t="s">
        <v>74</v>
      </c>
      <c r="U940" t="s">
        <v>74</v>
      </c>
      <c r="V940" t="s">
        <v>74</v>
      </c>
      <c r="W940" t="s">
        <v>7390</v>
      </c>
      <c r="X940" t="s">
        <v>7391</v>
      </c>
      <c r="Y940" t="s">
        <v>74</v>
      </c>
      <c r="Z940" t="s">
        <v>74</v>
      </c>
      <c r="AA940" t="s">
        <v>74</v>
      </c>
      <c r="AB940" t="s">
        <v>74</v>
      </c>
      <c r="AC940" t="s">
        <v>74</v>
      </c>
      <c r="AD940" t="s">
        <v>74</v>
      </c>
      <c r="AE940" t="s">
        <v>74</v>
      </c>
      <c r="AF940" t="s">
        <v>74</v>
      </c>
      <c r="AG940">
        <v>2</v>
      </c>
      <c r="AH940">
        <v>0</v>
      </c>
      <c r="AI940">
        <v>0</v>
      </c>
      <c r="AJ940">
        <v>0</v>
      </c>
      <c r="AK940">
        <v>0</v>
      </c>
      <c r="AL940" t="s">
        <v>282</v>
      </c>
      <c r="AM940" t="s">
        <v>283</v>
      </c>
      <c r="AN940" t="s">
        <v>284</v>
      </c>
      <c r="AO940" t="s">
        <v>285</v>
      </c>
      <c r="AP940" t="s">
        <v>74</v>
      </c>
      <c r="AQ940" t="s">
        <v>74</v>
      </c>
      <c r="AR940" t="s">
        <v>280</v>
      </c>
      <c r="AS940" t="s">
        <v>286</v>
      </c>
      <c r="AT940" t="s">
        <v>3373</v>
      </c>
      <c r="AU940">
        <v>1988</v>
      </c>
      <c r="AV940">
        <v>23</v>
      </c>
      <c r="AW940">
        <v>3</v>
      </c>
      <c r="AX940" t="s">
        <v>74</v>
      </c>
      <c r="AY940" t="s">
        <v>74</v>
      </c>
      <c r="AZ940" t="s">
        <v>74</v>
      </c>
      <c r="BA940" t="s">
        <v>74</v>
      </c>
      <c r="BB940">
        <v>291</v>
      </c>
      <c r="BC940">
        <v>291</v>
      </c>
      <c r="BD940" t="s">
        <v>74</v>
      </c>
      <c r="BE940" t="s">
        <v>74</v>
      </c>
      <c r="BF940" t="s">
        <v>74</v>
      </c>
      <c r="BG940" t="s">
        <v>74</v>
      </c>
      <c r="BH940" t="s">
        <v>74</v>
      </c>
      <c r="BI940">
        <v>1</v>
      </c>
      <c r="BJ940" t="s">
        <v>288</v>
      </c>
      <c r="BK940" t="s">
        <v>92</v>
      </c>
      <c r="BL940" t="s">
        <v>288</v>
      </c>
      <c r="BM940" t="s">
        <v>7367</v>
      </c>
      <c r="BN940" t="s">
        <v>74</v>
      </c>
      <c r="BO940" t="s">
        <v>74</v>
      </c>
      <c r="BP940" t="s">
        <v>74</v>
      </c>
      <c r="BQ940" t="s">
        <v>74</v>
      </c>
      <c r="BR940" t="s">
        <v>95</v>
      </c>
      <c r="BS940" t="s">
        <v>7392</v>
      </c>
      <c r="BT940" t="str">
        <f>HYPERLINK("https%3A%2F%2Fwww.webofscience.com%2Fwos%2Fwoscc%2Ffull-record%2FWOS:A1988R226800107","View Full Record in Web of Science")</f>
        <v>View Full Record in Web of Science</v>
      </c>
    </row>
    <row r="941" spans="1:72" x14ac:dyDescent="0.15">
      <c r="A941" t="s">
        <v>72</v>
      </c>
      <c r="B941" t="s">
        <v>7393</v>
      </c>
      <c r="C941" t="s">
        <v>74</v>
      </c>
      <c r="D941" t="s">
        <v>74</v>
      </c>
      <c r="E941" t="s">
        <v>74</v>
      </c>
      <c r="F941" t="s">
        <v>7393</v>
      </c>
      <c r="G941" t="s">
        <v>74</v>
      </c>
      <c r="H941" t="s">
        <v>74</v>
      </c>
      <c r="I941" t="s">
        <v>7394</v>
      </c>
      <c r="J941" t="s">
        <v>280</v>
      </c>
      <c r="K941" t="s">
        <v>74</v>
      </c>
      <c r="L941" t="s">
        <v>74</v>
      </c>
      <c r="M941" t="s">
        <v>77</v>
      </c>
      <c r="N941" t="s">
        <v>52</v>
      </c>
      <c r="O941" t="s">
        <v>74</v>
      </c>
      <c r="P941" t="s">
        <v>74</v>
      </c>
      <c r="Q941" t="s">
        <v>74</v>
      </c>
      <c r="R941" t="s">
        <v>74</v>
      </c>
      <c r="S941" t="s">
        <v>74</v>
      </c>
      <c r="T941" t="s">
        <v>74</v>
      </c>
      <c r="U941" t="s">
        <v>74</v>
      </c>
      <c r="V941" t="s">
        <v>74</v>
      </c>
      <c r="W941" t="s">
        <v>7395</v>
      </c>
      <c r="X941" t="s">
        <v>7396</v>
      </c>
      <c r="Y941" t="s">
        <v>74</v>
      </c>
      <c r="Z941" t="s">
        <v>74</v>
      </c>
      <c r="AA941" t="s">
        <v>74</v>
      </c>
      <c r="AB941" t="s">
        <v>74</v>
      </c>
      <c r="AC941" t="s">
        <v>74</v>
      </c>
      <c r="AD941" t="s">
        <v>74</v>
      </c>
      <c r="AE941" t="s">
        <v>74</v>
      </c>
      <c r="AF941" t="s">
        <v>74</v>
      </c>
      <c r="AG941">
        <v>6</v>
      </c>
      <c r="AH941">
        <v>1</v>
      </c>
      <c r="AI941">
        <v>1</v>
      </c>
      <c r="AJ941">
        <v>0</v>
      </c>
      <c r="AK941">
        <v>0</v>
      </c>
      <c r="AL941" t="s">
        <v>282</v>
      </c>
      <c r="AM941" t="s">
        <v>283</v>
      </c>
      <c r="AN941" t="s">
        <v>284</v>
      </c>
      <c r="AO941" t="s">
        <v>285</v>
      </c>
      <c r="AP941" t="s">
        <v>74</v>
      </c>
      <c r="AQ941" t="s">
        <v>74</v>
      </c>
      <c r="AR941" t="s">
        <v>280</v>
      </c>
      <c r="AS941" t="s">
        <v>286</v>
      </c>
      <c r="AT941" t="s">
        <v>3373</v>
      </c>
      <c r="AU941">
        <v>1988</v>
      </c>
      <c r="AV941">
        <v>23</v>
      </c>
      <c r="AW941">
        <v>3</v>
      </c>
      <c r="AX941" t="s">
        <v>74</v>
      </c>
      <c r="AY941" t="s">
        <v>74</v>
      </c>
      <c r="AZ941" t="s">
        <v>74</v>
      </c>
      <c r="BA941" t="s">
        <v>74</v>
      </c>
      <c r="BB941">
        <v>295</v>
      </c>
      <c r="BC941">
        <v>295</v>
      </c>
      <c r="BD941" t="s">
        <v>74</v>
      </c>
      <c r="BE941" t="s">
        <v>74</v>
      </c>
      <c r="BF941" t="s">
        <v>74</v>
      </c>
      <c r="BG941" t="s">
        <v>74</v>
      </c>
      <c r="BH941" t="s">
        <v>74</v>
      </c>
      <c r="BI941">
        <v>1</v>
      </c>
      <c r="BJ941" t="s">
        <v>288</v>
      </c>
      <c r="BK941" t="s">
        <v>92</v>
      </c>
      <c r="BL941" t="s">
        <v>288</v>
      </c>
      <c r="BM941" t="s">
        <v>7367</v>
      </c>
      <c r="BN941" t="s">
        <v>74</v>
      </c>
      <c r="BO941" t="s">
        <v>74</v>
      </c>
      <c r="BP941" t="s">
        <v>74</v>
      </c>
      <c r="BQ941" t="s">
        <v>74</v>
      </c>
      <c r="BR941" t="s">
        <v>95</v>
      </c>
      <c r="BS941" t="s">
        <v>7397</v>
      </c>
      <c r="BT941" t="str">
        <f>HYPERLINK("https%3A%2F%2Fwww.webofscience.com%2Fwos%2Fwoscc%2Ffull-record%2FWOS:A1988R226800118","View Full Record in Web of Science")</f>
        <v>View Full Record in Web of Science</v>
      </c>
    </row>
    <row r="942" spans="1:72" x14ac:dyDescent="0.15">
      <c r="A942" t="s">
        <v>72</v>
      </c>
      <c r="B942" t="s">
        <v>7398</v>
      </c>
      <c r="C942" t="s">
        <v>74</v>
      </c>
      <c r="D942" t="s">
        <v>74</v>
      </c>
      <c r="E942" t="s">
        <v>74</v>
      </c>
      <c r="F942" t="s">
        <v>7398</v>
      </c>
      <c r="G942" t="s">
        <v>74</v>
      </c>
      <c r="H942" t="s">
        <v>74</v>
      </c>
      <c r="I942" t="s">
        <v>7399</v>
      </c>
      <c r="J942" t="s">
        <v>280</v>
      </c>
      <c r="K942" t="s">
        <v>74</v>
      </c>
      <c r="L942" t="s">
        <v>74</v>
      </c>
      <c r="M942" t="s">
        <v>77</v>
      </c>
      <c r="N942" t="s">
        <v>52</v>
      </c>
      <c r="O942" t="s">
        <v>74</v>
      </c>
      <c r="P942" t="s">
        <v>74</v>
      </c>
      <c r="Q942" t="s">
        <v>74</v>
      </c>
      <c r="R942" t="s">
        <v>74</v>
      </c>
      <c r="S942" t="s">
        <v>74</v>
      </c>
      <c r="T942" t="s">
        <v>74</v>
      </c>
      <c r="U942" t="s">
        <v>74</v>
      </c>
      <c r="V942" t="s">
        <v>74</v>
      </c>
      <c r="W942" t="s">
        <v>7400</v>
      </c>
      <c r="X942" t="s">
        <v>7401</v>
      </c>
      <c r="Y942" t="s">
        <v>74</v>
      </c>
      <c r="Z942" t="s">
        <v>74</v>
      </c>
      <c r="AA942" t="s">
        <v>74</v>
      </c>
      <c r="AB942" t="s">
        <v>74</v>
      </c>
      <c r="AC942" t="s">
        <v>74</v>
      </c>
      <c r="AD942" t="s">
        <v>74</v>
      </c>
      <c r="AE942" t="s">
        <v>74</v>
      </c>
      <c r="AF942" t="s">
        <v>74</v>
      </c>
      <c r="AG942">
        <v>4</v>
      </c>
      <c r="AH942">
        <v>2</v>
      </c>
      <c r="AI942">
        <v>2</v>
      </c>
      <c r="AJ942">
        <v>0</v>
      </c>
      <c r="AK942">
        <v>0</v>
      </c>
      <c r="AL942" t="s">
        <v>282</v>
      </c>
      <c r="AM942" t="s">
        <v>283</v>
      </c>
      <c r="AN942" t="s">
        <v>284</v>
      </c>
      <c r="AO942" t="s">
        <v>285</v>
      </c>
      <c r="AP942" t="s">
        <v>74</v>
      </c>
      <c r="AQ942" t="s">
        <v>74</v>
      </c>
      <c r="AR942" t="s">
        <v>280</v>
      </c>
      <c r="AS942" t="s">
        <v>286</v>
      </c>
      <c r="AT942" t="s">
        <v>3373</v>
      </c>
      <c r="AU942">
        <v>1988</v>
      </c>
      <c r="AV942">
        <v>23</v>
      </c>
      <c r="AW942">
        <v>3</v>
      </c>
      <c r="AX942" t="s">
        <v>74</v>
      </c>
      <c r="AY942" t="s">
        <v>74</v>
      </c>
      <c r="AZ942" t="s">
        <v>74</v>
      </c>
      <c r="BA942" t="s">
        <v>74</v>
      </c>
      <c r="BB942">
        <v>299</v>
      </c>
      <c r="BC942">
        <v>299</v>
      </c>
      <c r="BD942" t="s">
        <v>74</v>
      </c>
      <c r="BE942" t="s">
        <v>74</v>
      </c>
      <c r="BF942" t="s">
        <v>74</v>
      </c>
      <c r="BG942" t="s">
        <v>74</v>
      </c>
      <c r="BH942" t="s">
        <v>74</v>
      </c>
      <c r="BI942">
        <v>1</v>
      </c>
      <c r="BJ942" t="s">
        <v>288</v>
      </c>
      <c r="BK942" t="s">
        <v>92</v>
      </c>
      <c r="BL942" t="s">
        <v>288</v>
      </c>
      <c r="BM942" t="s">
        <v>7367</v>
      </c>
      <c r="BN942" t="s">
        <v>74</v>
      </c>
      <c r="BO942" t="s">
        <v>74</v>
      </c>
      <c r="BP942" t="s">
        <v>74</v>
      </c>
      <c r="BQ942" t="s">
        <v>74</v>
      </c>
      <c r="BR942" t="s">
        <v>95</v>
      </c>
      <c r="BS942" t="s">
        <v>7402</v>
      </c>
      <c r="BT942" t="str">
        <f>HYPERLINK("https%3A%2F%2Fwww.webofscience.com%2Fwos%2Fwoscc%2Ffull-record%2FWOS:A1988R226800131","View Full Record in Web of Science")</f>
        <v>View Full Record in Web of Science</v>
      </c>
    </row>
    <row r="943" spans="1:72" x14ac:dyDescent="0.15">
      <c r="A943" t="s">
        <v>72</v>
      </c>
      <c r="B943" t="s">
        <v>7403</v>
      </c>
      <c r="C943" t="s">
        <v>74</v>
      </c>
      <c r="D943" t="s">
        <v>74</v>
      </c>
      <c r="E943" t="s">
        <v>74</v>
      </c>
      <c r="F943" t="s">
        <v>7403</v>
      </c>
      <c r="G943" t="s">
        <v>74</v>
      </c>
      <c r="H943" t="s">
        <v>74</v>
      </c>
      <c r="I943" t="s">
        <v>7404</v>
      </c>
      <c r="J943" t="s">
        <v>280</v>
      </c>
      <c r="K943" t="s">
        <v>74</v>
      </c>
      <c r="L943" t="s">
        <v>74</v>
      </c>
      <c r="M943" t="s">
        <v>77</v>
      </c>
      <c r="N943" t="s">
        <v>52</v>
      </c>
      <c r="O943" t="s">
        <v>74</v>
      </c>
      <c r="P943" t="s">
        <v>74</v>
      </c>
      <c r="Q943" t="s">
        <v>74</v>
      </c>
      <c r="R943" t="s">
        <v>74</v>
      </c>
      <c r="S943" t="s">
        <v>74</v>
      </c>
      <c r="T943" t="s">
        <v>74</v>
      </c>
      <c r="U943" t="s">
        <v>74</v>
      </c>
      <c r="V943" t="s">
        <v>74</v>
      </c>
      <c r="W943" t="s">
        <v>7405</v>
      </c>
      <c r="X943" t="s">
        <v>7406</v>
      </c>
      <c r="Y943" t="s">
        <v>74</v>
      </c>
      <c r="Z943" t="s">
        <v>74</v>
      </c>
      <c r="AA943" t="s">
        <v>74</v>
      </c>
      <c r="AB943" t="s">
        <v>74</v>
      </c>
      <c r="AC943" t="s">
        <v>74</v>
      </c>
      <c r="AD943" t="s">
        <v>74</v>
      </c>
      <c r="AE943" t="s">
        <v>74</v>
      </c>
      <c r="AF943" t="s">
        <v>74</v>
      </c>
      <c r="AG943">
        <v>0</v>
      </c>
      <c r="AH943">
        <v>4</v>
      </c>
      <c r="AI943">
        <v>4</v>
      </c>
      <c r="AJ943">
        <v>0</v>
      </c>
      <c r="AK943">
        <v>0</v>
      </c>
      <c r="AL943" t="s">
        <v>282</v>
      </c>
      <c r="AM943" t="s">
        <v>283</v>
      </c>
      <c r="AN943" t="s">
        <v>284</v>
      </c>
      <c r="AO943" t="s">
        <v>285</v>
      </c>
      <c r="AP943" t="s">
        <v>74</v>
      </c>
      <c r="AQ943" t="s">
        <v>74</v>
      </c>
      <c r="AR943" t="s">
        <v>280</v>
      </c>
      <c r="AS943" t="s">
        <v>286</v>
      </c>
      <c r="AT943" t="s">
        <v>3373</v>
      </c>
      <c r="AU943">
        <v>1988</v>
      </c>
      <c r="AV943">
        <v>23</v>
      </c>
      <c r="AW943">
        <v>3</v>
      </c>
      <c r="AX943" t="s">
        <v>74</v>
      </c>
      <c r="AY943" t="s">
        <v>74</v>
      </c>
      <c r="AZ943" t="s">
        <v>74</v>
      </c>
      <c r="BA943" t="s">
        <v>74</v>
      </c>
      <c r="BB943">
        <v>306</v>
      </c>
      <c r="BC943">
        <v>306</v>
      </c>
      <c r="BD943" t="s">
        <v>74</v>
      </c>
      <c r="BE943" t="s">
        <v>74</v>
      </c>
      <c r="BF943" t="s">
        <v>74</v>
      </c>
      <c r="BG943" t="s">
        <v>74</v>
      </c>
      <c r="BH943" t="s">
        <v>74</v>
      </c>
      <c r="BI943">
        <v>1</v>
      </c>
      <c r="BJ943" t="s">
        <v>288</v>
      </c>
      <c r="BK943" t="s">
        <v>92</v>
      </c>
      <c r="BL943" t="s">
        <v>288</v>
      </c>
      <c r="BM943" t="s">
        <v>7367</v>
      </c>
      <c r="BN943" t="s">
        <v>74</v>
      </c>
      <c r="BO943" t="s">
        <v>74</v>
      </c>
      <c r="BP943" t="s">
        <v>74</v>
      </c>
      <c r="BQ943" t="s">
        <v>74</v>
      </c>
      <c r="BR943" t="s">
        <v>95</v>
      </c>
      <c r="BS943" t="s">
        <v>7407</v>
      </c>
      <c r="BT943" t="str">
        <f>HYPERLINK("https%3A%2F%2Fwww.webofscience.com%2Fwos%2Fwoscc%2Ffull-record%2FWOS:A1988R226800150","View Full Record in Web of Science")</f>
        <v>View Full Record in Web of Science</v>
      </c>
    </row>
    <row r="944" spans="1:72" x14ac:dyDescent="0.15">
      <c r="A944" t="s">
        <v>72</v>
      </c>
      <c r="B944" t="s">
        <v>7408</v>
      </c>
      <c r="C944" t="s">
        <v>74</v>
      </c>
      <c r="D944" t="s">
        <v>74</v>
      </c>
      <c r="E944" t="s">
        <v>74</v>
      </c>
      <c r="F944" t="s">
        <v>7408</v>
      </c>
      <c r="G944" t="s">
        <v>74</v>
      </c>
      <c r="H944" t="s">
        <v>74</v>
      </c>
      <c r="I944" t="s">
        <v>7409</v>
      </c>
      <c r="J944" t="s">
        <v>280</v>
      </c>
      <c r="K944" t="s">
        <v>74</v>
      </c>
      <c r="L944" t="s">
        <v>74</v>
      </c>
      <c r="M944" t="s">
        <v>77</v>
      </c>
      <c r="N944" t="s">
        <v>52</v>
      </c>
      <c r="O944" t="s">
        <v>74</v>
      </c>
      <c r="P944" t="s">
        <v>74</v>
      </c>
      <c r="Q944" t="s">
        <v>74</v>
      </c>
      <c r="R944" t="s">
        <v>74</v>
      </c>
      <c r="S944" t="s">
        <v>74</v>
      </c>
      <c r="T944" t="s">
        <v>74</v>
      </c>
      <c r="U944" t="s">
        <v>74</v>
      </c>
      <c r="V944" t="s">
        <v>74</v>
      </c>
      <c r="W944" t="s">
        <v>2671</v>
      </c>
      <c r="X944" t="s">
        <v>2672</v>
      </c>
      <c r="Y944" t="s">
        <v>74</v>
      </c>
      <c r="Z944" t="s">
        <v>74</v>
      </c>
      <c r="AA944" t="s">
        <v>74</v>
      </c>
      <c r="AB944" t="s">
        <v>74</v>
      </c>
      <c r="AC944" t="s">
        <v>74</v>
      </c>
      <c r="AD944" t="s">
        <v>74</v>
      </c>
      <c r="AE944" t="s">
        <v>74</v>
      </c>
      <c r="AF944" t="s">
        <v>74</v>
      </c>
      <c r="AG944">
        <v>0</v>
      </c>
      <c r="AH944">
        <v>4</v>
      </c>
      <c r="AI944">
        <v>4</v>
      </c>
      <c r="AJ944">
        <v>0</v>
      </c>
      <c r="AK944">
        <v>0</v>
      </c>
      <c r="AL944" t="s">
        <v>282</v>
      </c>
      <c r="AM944" t="s">
        <v>283</v>
      </c>
      <c r="AN944" t="s">
        <v>284</v>
      </c>
      <c r="AO944" t="s">
        <v>285</v>
      </c>
      <c r="AP944" t="s">
        <v>74</v>
      </c>
      <c r="AQ944" t="s">
        <v>74</v>
      </c>
      <c r="AR944" t="s">
        <v>280</v>
      </c>
      <c r="AS944" t="s">
        <v>286</v>
      </c>
      <c r="AT944" t="s">
        <v>3373</v>
      </c>
      <c r="AU944">
        <v>1988</v>
      </c>
      <c r="AV944">
        <v>23</v>
      </c>
      <c r="AW944">
        <v>3</v>
      </c>
      <c r="AX944" t="s">
        <v>74</v>
      </c>
      <c r="AY944" t="s">
        <v>74</v>
      </c>
      <c r="AZ944" t="s">
        <v>74</v>
      </c>
      <c r="BA944" t="s">
        <v>74</v>
      </c>
      <c r="BB944">
        <v>306</v>
      </c>
      <c r="BC944">
        <v>306</v>
      </c>
      <c r="BD944" t="s">
        <v>74</v>
      </c>
      <c r="BE944" t="s">
        <v>74</v>
      </c>
      <c r="BF944" t="s">
        <v>74</v>
      </c>
      <c r="BG944" t="s">
        <v>74</v>
      </c>
      <c r="BH944" t="s">
        <v>74</v>
      </c>
      <c r="BI944">
        <v>1</v>
      </c>
      <c r="BJ944" t="s">
        <v>288</v>
      </c>
      <c r="BK944" t="s">
        <v>92</v>
      </c>
      <c r="BL944" t="s">
        <v>288</v>
      </c>
      <c r="BM944" t="s">
        <v>7367</v>
      </c>
      <c r="BN944" t="s">
        <v>74</v>
      </c>
      <c r="BO944" t="s">
        <v>74</v>
      </c>
      <c r="BP944" t="s">
        <v>74</v>
      </c>
      <c r="BQ944" t="s">
        <v>74</v>
      </c>
      <c r="BR944" t="s">
        <v>95</v>
      </c>
      <c r="BS944" t="s">
        <v>7410</v>
      </c>
      <c r="BT944" t="str">
        <f>HYPERLINK("https%3A%2F%2Fwww.webofscience.com%2Fwos%2Fwoscc%2Ffull-record%2FWOS:A1988R226800151","View Full Record in Web of Science")</f>
        <v>View Full Record in Web of Science</v>
      </c>
    </row>
    <row r="945" spans="1:72" x14ac:dyDescent="0.15">
      <c r="A945" t="s">
        <v>72</v>
      </c>
      <c r="B945" t="s">
        <v>7411</v>
      </c>
      <c r="C945" t="s">
        <v>74</v>
      </c>
      <c r="D945" t="s">
        <v>74</v>
      </c>
      <c r="E945" t="s">
        <v>74</v>
      </c>
      <c r="F945" t="s">
        <v>7411</v>
      </c>
      <c r="G945" t="s">
        <v>74</v>
      </c>
      <c r="H945" t="s">
        <v>74</v>
      </c>
      <c r="I945" t="s">
        <v>7412</v>
      </c>
      <c r="J945" t="s">
        <v>280</v>
      </c>
      <c r="K945" t="s">
        <v>74</v>
      </c>
      <c r="L945" t="s">
        <v>74</v>
      </c>
      <c r="M945" t="s">
        <v>77</v>
      </c>
      <c r="N945" t="s">
        <v>52</v>
      </c>
      <c r="O945" t="s">
        <v>74</v>
      </c>
      <c r="P945" t="s">
        <v>74</v>
      </c>
      <c r="Q945" t="s">
        <v>74</v>
      </c>
      <c r="R945" t="s">
        <v>74</v>
      </c>
      <c r="S945" t="s">
        <v>74</v>
      </c>
      <c r="T945" t="s">
        <v>74</v>
      </c>
      <c r="U945" t="s">
        <v>74</v>
      </c>
      <c r="V945" t="s">
        <v>74</v>
      </c>
      <c r="W945" t="s">
        <v>7413</v>
      </c>
      <c r="X945" t="s">
        <v>7414</v>
      </c>
      <c r="Y945" t="s">
        <v>74</v>
      </c>
      <c r="Z945" t="s">
        <v>74</v>
      </c>
      <c r="AA945" t="s">
        <v>74</v>
      </c>
      <c r="AB945" t="s">
        <v>74</v>
      </c>
      <c r="AC945" t="s">
        <v>74</v>
      </c>
      <c r="AD945" t="s">
        <v>74</v>
      </c>
      <c r="AE945" t="s">
        <v>74</v>
      </c>
      <c r="AF945" t="s">
        <v>74</v>
      </c>
      <c r="AG945">
        <v>0</v>
      </c>
      <c r="AH945">
        <v>0</v>
      </c>
      <c r="AI945">
        <v>0</v>
      </c>
      <c r="AJ945">
        <v>0</v>
      </c>
      <c r="AK945">
        <v>0</v>
      </c>
      <c r="AL945" t="s">
        <v>282</v>
      </c>
      <c r="AM945" t="s">
        <v>283</v>
      </c>
      <c r="AN945" t="s">
        <v>2678</v>
      </c>
      <c r="AO945" t="s">
        <v>285</v>
      </c>
      <c r="AP945" t="s">
        <v>74</v>
      </c>
      <c r="AQ945" t="s">
        <v>74</v>
      </c>
      <c r="AR945" t="s">
        <v>280</v>
      </c>
      <c r="AS945" t="s">
        <v>286</v>
      </c>
      <c r="AT945" t="s">
        <v>3373</v>
      </c>
      <c r="AU945">
        <v>1988</v>
      </c>
      <c r="AV945">
        <v>23</v>
      </c>
      <c r="AW945">
        <v>3</v>
      </c>
      <c r="AX945" t="s">
        <v>74</v>
      </c>
      <c r="AY945" t="s">
        <v>74</v>
      </c>
      <c r="AZ945" t="s">
        <v>74</v>
      </c>
      <c r="BA945" t="s">
        <v>74</v>
      </c>
      <c r="BB945">
        <v>308</v>
      </c>
      <c r="BC945">
        <v>308</v>
      </c>
      <c r="BD945" t="s">
        <v>74</v>
      </c>
      <c r="BE945" t="s">
        <v>74</v>
      </c>
      <c r="BF945" t="s">
        <v>74</v>
      </c>
      <c r="BG945" t="s">
        <v>74</v>
      </c>
      <c r="BH945" t="s">
        <v>74</v>
      </c>
      <c r="BI945">
        <v>1</v>
      </c>
      <c r="BJ945" t="s">
        <v>288</v>
      </c>
      <c r="BK945" t="s">
        <v>92</v>
      </c>
      <c r="BL945" t="s">
        <v>288</v>
      </c>
      <c r="BM945" t="s">
        <v>7367</v>
      </c>
      <c r="BN945" t="s">
        <v>74</v>
      </c>
      <c r="BO945" t="s">
        <v>74</v>
      </c>
      <c r="BP945" t="s">
        <v>74</v>
      </c>
      <c r="BQ945" t="s">
        <v>74</v>
      </c>
      <c r="BR945" t="s">
        <v>95</v>
      </c>
      <c r="BS945" t="s">
        <v>7415</v>
      </c>
      <c r="BT945" t="str">
        <f>HYPERLINK("https%3A%2F%2Fwww.webofscience.com%2Fwos%2Fwoscc%2Ffull-record%2FWOS:A1988R226800156","View Full Record in Web of Science")</f>
        <v>View Full Record in Web of Science</v>
      </c>
    </row>
    <row r="946" spans="1:72" x14ac:dyDescent="0.15">
      <c r="A946" t="s">
        <v>72</v>
      </c>
      <c r="B946" t="s">
        <v>7416</v>
      </c>
      <c r="C946" t="s">
        <v>74</v>
      </c>
      <c r="D946" t="s">
        <v>74</v>
      </c>
      <c r="E946" t="s">
        <v>74</v>
      </c>
      <c r="F946" t="s">
        <v>7416</v>
      </c>
      <c r="G946" t="s">
        <v>74</v>
      </c>
      <c r="H946" t="s">
        <v>74</v>
      </c>
      <c r="I946" t="s">
        <v>7417</v>
      </c>
      <c r="J946" t="s">
        <v>280</v>
      </c>
      <c r="K946" t="s">
        <v>74</v>
      </c>
      <c r="L946" t="s">
        <v>74</v>
      </c>
      <c r="M946" t="s">
        <v>77</v>
      </c>
      <c r="N946" t="s">
        <v>52</v>
      </c>
      <c r="O946" t="s">
        <v>74</v>
      </c>
      <c r="P946" t="s">
        <v>74</v>
      </c>
      <c r="Q946" t="s">
        <v>74</v>
      </c>
      <c r="R946" t="s">
        <v>74</v>
      </c>
      <c r="S946" t="s">
        <v>74</v>
      </c>
      <c r="T946" t="s">
        <v>74</v>
      </c>
      <c r="U946" t="s">
        <v>74</v>
      </c>
      <c r="V946" t="s">
        <v>74</v>
      </c>
      <c r="W946" t="s">
        <v>7418</v>
      </c>
      <c r="X946" t="s">
        <v>3940</v>
      </c>
      <c r="Y946" t="s">
        <v>74</v>
      </c>
      <c r="Z946" t="s">
        <v>74</v>
      </c>
      <c r="AA946" t="s">
        <v>74</v>
      </c>
      <c r="AB946" t="s">
        <v>74</v>
      </c>
      <c r="AC946" t="s">
        <v>74</v>
      </c>
      <c r="AD946" t="s">
        <v>74</v>
      </c>
      <c r="AE946" t="s">
        <v>74</v>
      </c>
      <c r="AF946" t="s">
        <v>74</v>
      </c>
      <c r="AG946">
        <v>0</v>
      </c>
      <c r="AH946">
        <v>5</v>
      </c>
      <c r="AI946">
        <v>6</v>
      </c>
      <c r="AJ946">
        <v>0</v>
      </c>
      <c r="AK946">
        <v>0</v>
      </c>
      <c r="AL946" t="s">
        <v>282</v>
      </c>
      <c r="AM946" t="s">
        <v>283</v>
      </c>
      <c r="AN946" t="s">
        <v>284</v>
      </c>
      <c r="AO946" t="s">
        <v>285</v>
      </c>
      <c r="AP946" t="s">
        <v>74</v>
      </c>
      <c r="AQ946" t="s">
        <v>74</v>
      </c>
      <c r="AR946" t="s">
        <v>280</v>
      </c>
      <c r="AS946" t="s">
        <v>286</v>
      </c>
      <c r="AT946" t="s">
        <v>3373</v>
      </c>
      <c r="AU946">
        <v>1988</v>
      </c>
      <c r="AV946">
        <v>23</v>
      </c>
      <c r="AW946">
        <v>3</v>
      </c>
      <c r="AX946" t="s">
        <v>74</v>
      </c>
      <c r="AY946" t="s">
        <v>74</v>
      </c>
      <c r="AZ946" t="s">
        <v>74</v>
      </c>
      <c r="BA946" t="s">
        <v>74</v>
      </c>
      <c r="BB946">
        <v>309</v>
      </c>
      <c r="BC946">
        <v>309</v>
      </c>
      <c r="BD946" t="s">
        <v>74</v>
      </c>
      <c r="BE946" t="s">
        <v>74</v>
      </c>
      <c r="BF946" t="s">
        <v>74</v>
      </c>
      <c r="BG946" t="s">
        <v>74</v>
      </c>
      <c r="BH946" t="s">
        <v>74</v>
      </c>
      <c r="BI946">
        <v>1</v>
      </c>
      <c r="BJ946" t="s">
        <v>288</v>
      </c>
      <c r="BK946" t="s">
        <v>92</v>
      </c>
      <c r="BL946" t="s">
        <v>288</v>
      </c>
      <c r="BM946" t="s">
        <v>7367</v>
      </c>
      <c r="BN946" t="s">
        <v>74</v>
      </c>
      <c r="BO946" t="s">
        <v>74</v>
      </c>
      <c r="BP946" t="s">
        <v>74</v>
      </c>
      <c r="BQ946" t="s">
        <v>74</v>
      </c>
      <c r="BR946" t="s">
        <v>95</v>
      </c>
      <c r="BS946" t="s">
        <v>7419</v>
      </c>
      <c r="BT946" t="str">
        <f>HYPERLINK("https%3A%2F%2Fwww.webofscience.com%2Fwos%2Fwoscc%2Ffull-record%2FWOS:A1988R226800160","View Full Record in Web of Science")</f>
        <v>View Full Record in Web of Science</v>
      </c>
    </row>
    <row r="947" spans="1:72" x14ac:dyDescent="0.15">
      <c r="A947" t="s">
        <v>72</v>
      </c>
      <c r="B947" t="s">
        <v>7420</v>
      </c>
      <c r="C947" t="s">
        <v>74</v>
      </c>
      <c r="D947" t="s">
        <v>74</v>
      </c>
      <c r="E947" t="s">
        <v>74</v>
      </c>
      <c r="F947" t="s">
        <v>7420</v>
      </c>
      <c r="G947" t="s">
        <v>74</v>
      </c>
      <c r="H947" t="s">
        <v>74</v>
      </c>
      <c r="I947" t="s">
        <v>7421</v>
      </c>
      <c r="J947" t="s">
        <v>7422</v>
      </c>
      <c r="K947" t="s">
        <v>74</v>
      </c>
      <c r="L947" t="s">
        <v>74</v>
      </c>
      <c r="M947" t="s">
        <v>77</v>
      </c>
      <c r="N947" t="s">
        <v>78</v>
      </c>
      <c r="O947" t="s">
        <v>74</v>
      </c>
      <c r="P947" t="s">
        <v>74</v>
      </c>
      <c r="Q947" t="s">
        <v>74</v>
      </c>
      <c r="R947" t="s">
        <v>74</v>
      </c>
      <c r="S947" t="s">
        <v>74</v>
      </c>
      <c r="T947" t="s">
        <v>74</v>
      </c>
      <c r="U947" t="s">
        <v>74</v>
      </c>
      <c r="V947" t="s">
        <v>74</v>
      </c>
      <c r="W947" t="s">
        <v>7423</v>
      </c>
      <c r="X947" t="s">
        <v>1541</v>
      </c>
      <c r="Y947" t="s">
        <v>74</v>
      </c>
      <c r="Z947" t="s">
        <v>74</v>
      </c>
      <c r="AA947" t="s">
        <v>74</v>
      </c>
      <c r="AB947" t="s">
        <v>74</v>
      </c>
      <c r="AC947" t="s">
        <v>74</v>
      </c>
      <c r="AD947" t="s">
        <v>74</v>
      </c>
      <c r="AE947" t="s">
        <v>74</v>
      </c>
      <c r="AF947" t="s">
        <v>74</v>
      </c>
      <c r="AG947">
        <v>0</v>
      </c>
      <c r="AH947">
        <v>1</v>
      </c>
      <c r="AI947">
        <v>1</v>
      </c>
      <c r="AJ947">
        <v>0</v>
      </c>
      <c r="AK947">
        <v>0</v>
      </c>
      <c r="AL947" t="s">
        <v>7424</v>
      </c>
      <c r="AM947" t="s">
        <v>460</v>
      </c>
      <c r="AN947" t="s">
        <v>7425</v>
      </c>
      <c r="AO947" t="s">
        <v>7426</v>
      </c>
      <c r="AP947" t="s">
        <v>74</v>
      </c>
      <c r="AQ947" t="s">
        <v>74</v>
      </c>
      <c r="AR947" t="s">
        <v>7422</v>
      </c>
      <c r="AS947" t="s">
        <v>7427</v>
      </c>
      <c r="AT947" t="s">
        <v>3494</v>
      </c>
      <c r="AU947">
        <v>1988</v>
      </c>
      <c r="AV947">
        <v>4</v>
      </c>
      <c r="AW947">
        <v>5</v>
      </c>
      <c r="AX947" t="s">
        <v>74</v>
      </c>
      <c r="AY947" t="s">
        <v>74</v>
      </c>
      <c r="AZ947" t="s">
        <v>74</v>
      </c>
      <c r="BA947" t="s">
        <v>74</v>
      </c>
      <c r="BB947">
        <v>357</v>
      </c>
      <c r="BC947">
        <v>361</v>
      </c>
      <c r="BD947" t="s">
        <v>74</v>
      </c>
      <c r="BE947" t="s">
        <v>74</v>
      </c>
      <c r="BF947" t="s">
        <v>74</v>
      </c>
      <c r="BG947" t="s">
        <v>74</v>
      </c>
      <c r="BH947" t="s">
        <v>74</v>
      </c>
      <c r="BI947">
        <v>5</v>
      </c>
      <c r="BJ947" t="s">
        <v>7428</v>
      </c>
      <c r="BK947" t="s">
        <v>92</v>
      </c>
      <c r="BL947" t="s">
        <v>7428</v>
      </c>
      <c r="BM947" t="s">
        <v>7429</v>
      </c>
      <c r="BN947" t="s">
        <v>74</v>
      </c>
      <c r="BO947" t="s">
        <v>74</v>
      </c>
      <c r="BP947" t="s">
        <v>74</v>
      </c>
      <c r="BQ947" t="s">
        <v>74</v>
      </c>
      <c r="BR947" t="s">
        <v>95</v>
      </c>
      <c r="BS947" t="s">
        <v>7430</v>
      </c>
      <c r="BT947" t="str">
        <f>HYPERLINK("https%3A%2F%2Fwww.webofscience.com%2Fwos%2Fwoscc%2Ffull-record%2FWOS:A1988Q542400005","View Full Record in Web of Science")</f>
        <v>View Full Record in Web of Science</v>
      </c>
    </row>
    <row r="948" spans="1:72" x14ac:dyDescent="0.15">
      <c r="A948" t="s">
        <v>72</v>
      </c>
      <c r="B948" t="s">
        <v>7431</v>
      </c>
      <c r="C948" t="s">
        <v>74</v>
      </c>
      <c r="D948" t="s">
        <v>74</v>
      </c>
      <c r="E948" t="s">
        <v>74</v>
      </c>
      <c r="F948" t="s">
        <v>7431</v>
      </c>
      <c r="G948" t="s">
        <v>74</v>
      </c>
      <c r="H948" t="s">
        <v>74</v>
      </c>
      <c r="I948" t="s">
        <v>7432</v>
      </c>
      <c r="J948" t="s">
        <v>2025</v>
      </c>
      <c r="K948" t="s">
        <v>74</v>
      </c>
      <c r="L948" t="s">
        <v>74</v>
      </c>
      <c r="M948" t="s">
        <v>171</v>
      </c>
      <c r="N948" t="s">
        <v>78</v>
      </c>
      <c r="O948" t="s">
        <v>74</v>
      </c>
      <c r="P948" t="s">
        <v>74</v>
      </c>
      <c r="Q948" t="s">
        <v>74</v>
      </c>
      <c r="R948" t="s">
        <v>74</v>
      </c>
      <c r="S948" t="s">
        <v>74</v>
      </c>
      <c r="T948" t="s">
        <v>74</v>
      </c>
      <c r="U948" t="s">
        <v>74</v>
      </c>
      <c r="V948" t="s">
        <v>74</v>
      </c>
      <c r="W948" t="s">
        <v>74</v>
      </c>
      <c r="X948" t="s">
        <v>74</v>
      </c>
      <c r="Y948" t="s">
        <v>7433</v>
      </c>
      <c r="Z948" t="s">
        <v>74</v>
      </c>
      <c r="AA948" t="s">
        <v>74</v>
      </c>
      <c r="AB948" t="s">
        <v>74</v>
      </c>
      <c r="AC948" t="s">
        <v>74</v>
      </c>
      <c r="AD948" t="s">
        <v>74</v>
      </c>
      <c r="AE948" t="s">
        <v>74</v>
      </c>
      <c r="AF948" t="s">
        <v>74</v>
      </c>
      <c r="AG948">
        <v>10</v>
      </c>
      <c r="AH948">
        <v>0</v>
      </c>
      <c r="AI948">
        <v>0</v>
      </c>
      <c r="AJ948">
        <v>0</v>
      </c>
      <c r="AK948">
        <v>0</v>
      </c>
      <c r="AL948" t="s">
        <v>173</v>
      </c>
      <c r="AM948" t="s">
        <v>174</v>
      </c>
      <c r="AN948" t="s">
        <v>175</v>
      </c>
      <c r="AO948" t="s">
        <v>2027</v>
      </c>
      <c r="AP948" t="s">
        <v>74</v>
      </c>
      <c r="AQ948" t="s">
        <v>74</v>
      </c>
      <c r="AR948" t="s">
        <v>2028</v>
      </c>
      <c r="AS948" t="s">
        <v>2029</v>
      </c>
      <c r="AT948" t="s">
        <v>3494</v>
      </c>
      <c r="AU948">
        <v>1988</v>
      </c>
      <c r="AV948">
        <v>28</v>
      </c>
      <c r="AW948">
        <v>5</v>
      </c>
      <c r="AX948" t="s">
        <v>74</v>
      </c>
      <c r="AY948" t="s">
        <v>74</v>
      </c>
      <c r="AZ948" t="s">
        <v>74</v>
      </c>
      <c r="BA948" t="s">
        <v>74</v>
      </c>
      <c r="BB948">
        <v>728</v>
      </c>
      <c r="BC948">
        <v>735</v>
      </c>
      <c r="BD948" t="s">
        <v>74</v>
      </c>
      <c r="BE948" t="s">
        <v>74</v>
      </c>
      <c r="BF948" t="s">
        <v>74</v>
      </c>
      <c r="BG948" t="s">
        <v>74</v>
      </c>
      <c r="BH948" t="s">
        <v>74</v>
      </c>
      <c r="BI948">
        <v>8</v>
      </c>
      <c r="BJ948" t="s">
        <v>196</v>
      </c>
      <c r="BK948" t="s">
        <v>92</v>
      </c>
      <c r="BL948" t="s">
        <v>196</v>
      </c>
      <c r="BM948" t="s">
        <v>7434</v>
      </c>
      <c r="BN948" t="s">
        <v>74</v>
      </c>
      <c r="BO948" t="s">
        <v>74</v>
      </c>
      <c r="BP948" t="s">
        <v>74</v>
      </c>
      <c r="BQ948" t="s">
        <v>74</v>
      </c>
      <c r="BR948" t="s">
        <v>95</v>
      </c>
      <c r="BS948" t="s">
        <v>7435</v>
      </c>
      <c r="BT948" t="str">
        <f>HYPERLINK("https%3A%2F%2Fwww.webofscience.com%2Fwos%2Fwoscc%2Ffull-record%2FWOS:A1988Q541500004","View Full Record in Web of Science")</f>
        <v>View Full Record in Web of Science</v>
      </c>
    </row>
    <row r="949" spans="1:72" x14ac:dyDescent="0.15">
      <c r="A949" t="s">
        <v>72</v>
      </c>
      <c r="B949" t="s">
        <v>7436</v>
      </c>
      <c r="C949" t="s">
        <v>74</v>
      </c>
      <c r="D949" t="s">
        <v>74</v>
      </c>
      <c r="E949" t="s">
        <v>74</v>
      </c>
      <c r="F949" t="s">
        <v>7436</v>
      </c>
      <c r="G949" t="s">
        <v>74</v>
      </c>
      <c r="H949" t="s">
        <v>74</v>
      </c>
      <c r="I949" t="s">
        <v>7437</v>
      </c>
      <c r="J949" t="s">
        <v>7438</v>
      </c>
      <c r="K949" t="s">
        <v>74</v>
      </c>
      <c r="L949" t="s">
        <v>74</v>
      </c>
      <c r="M949" t="s">
        <v>77</v>
      </c>
      <c r="N949" t="s">
        <v>110</v>
      </c>
      <c r="O949" t="s">
        <v>74</v>
      </c>
      <c r="P949" t="s">
        <v>74</v>
      </c>
      <c r="Q949" t="s">
        <v>74</v>
      </c>
      <c r="R949" t="s">
        <v>74</v>
      </c>
      <c r="S949" t="s">
        <v>74</v>
      </c>
      <c r="T949" t="s">
        <v>74</v>
      </c>
      <c r="U949" t="s">
        <v>74</v>
      </c>
      <c r="V949" t="s">
        <v>74</v>
      </c>
      <c r="W949" t="s">
        <v>74</v>
      </c>
      <c r="X949" t="s">
        <v>74</v>
      </c>
      <c r="Y949" t="s">
        <v>7439</v>
      </c>
      <c r="Z949" t="s">
        <v>74</v>
      </c>
      <c r="AA949" t="s">
        <v>74</v>
      </c>
      <c r="AB949" t="s">
        <v>74</v>
      </c>
      <c r="AC949" t="s">
        <v>74</v>
      </c>
      <c r="AD949" t="s">
        <v>74</v>
      </c>
      <c r="AE949" t="s">
        <v>74</v>
      </c>
      <c r="AF949" t="s">
        <v>74</v>
      </c>
      <c r="AG949">
        <v>0</v>
      </c>
      <c r="AH949">
        <v>2</v>
      </c>
      <c r="AI949">
        <v>2</v>
      </c>
      <c r="AJ949">
        <v>0</v>
      </c>
      <c r="AK949">
        <v>0</v>
      </c>
      <c r="AL949" t="s">
        <v>267</v>
      </c>
      <c r="AM949" t="s">
        <v>268</v>
      </c>
      <c r="AN949" t="s">
        <v>269</v>
      </c>
      <c r="AO949" t="s">
        <v>7440</v>
      </c>
      <c r="AP949" t="s">
        <v>74</v>
      </c>
      <c r="AQ949" t="s">
        <v>74</v>
      </c>
      <c r="AR949" t="s">
        <v>7441</v>
      </c>
      <c r="AS949" t="s">
        <v>7442</v>
      </c>
      <c r="AT949" t="s">
        <v>3373</v>
      </c>
      <c r="AU949">
        <v>1988</v>
      </c>
      <c r="AV949">
        <v>67</v>
      </c>
      <c r="AW949" t="s">
        <v>256</v>
      </c>
      <c r="AX949" t="s">
        <v>74</v>
      </c>
      <c r="AY949" t="s">
        <v>74</v>
      </c>
      <c r="AZ949" t="s">
        <v>74</v>
      </c>
      <c r="BA949" t="s">
        <v>74</v>
      </c>
      <c r="BB949">
        <v>1</v>
      </c>
      <c r="BC949">
        <v>2</v>
      </c>
      <c r="BD949" t="s">
        <v>74</v>
      </c>
      <c r="BE949" t="s">
        <v>7443</v>
      </c>
      <c r="BF949" t="str">
        <f>HYPERLINK("http://dx.doi.org/10.1016/0031-0182(88)90118-6","http://dx.doi.org/10.1016/0031-0182(88)90118-6")</f>
        <v>http://dx.doi.org/10.1016/0031-0182(88)90118-6</v>
      </c>
      <c r="BG949" t="s">
        <v>74</v>
      </c>
      <c r="BH949" t="s">
        <v>74</v>
      </c>
      <c r="BI949">
        <v>2</v>
      </c>
      <c r="BJ949" t="s">
        <v>7444</v>
      </c>
      <c r="BK949" t="s">
        <v>92</v>
      </c>
      <c r="BL949" t="s">
        <v>7445</v>
      </c>
      <c r="BM949" t="s">
        <v>7446</v>
      </c>
      <c r="BN949" t="s">
        <v>74</v>
      </c>
      <c r="BO949" t="s">
        <v>74</v>
      </c>
      <c r="BP949" t="s">
        <v>74</v>
      </c>
      <c r="BQ949" t="s">
        <v>74</v>
      </c>
      <c r="BR949" t="s">
        <v>95</v>
      </c>
      <c r="BS949" t="s">
        <v>7447</v>
      </c>
      <c r="BT949" t="str">
        <f>HYPERLINK("https%3A%2F%2Fwww.webofscience.com%2Fwos%2Fwoscc%2Ffull-record%2FWOS:A1988Q771700001","View Full Record in Web of Science")</f>
        <v>View Full Record in Web of Science</v>
      </c>
    </row>
    <row r="950" spans="1:72" x14ac:dyDescent="0.15">
      <c r="A950" t="s">
        <v>72</v>
      </c>
      <c r="B950" t="s">
        <v>7448</v>
      </c>
      <c r="C950" t="s">
        <v>74</v>
      </c>
      <c r="D950" t="s">
        <v>74</v>
      </c>
      <c r="E950" t="s">
        <v>74</v>
      </c>
      <c r="F950" t="s">
        <v>7448</v>
      </c>
      <c r="G950" t="s">
        <v>74</v>
      </c>
      <c r="H950" t="s">
        <v>74</v>
      </c>
      <c r="I950" t="s">
        <v>7449</v>
      </c>
      <c r="J950" t="s">
        <v>7438</v>
      </c>
      <c r="K950" t="s">
        <v>74</v>
      </c>
      <c r="L950" t="s">
        <v>74</v>
      </c>
      <c r="M950" t="s">
        <v>77</v>
      </c>
      <c r="N950" t="s">
        <v>78</v>
      </c>
      <c r="O950" t="s">
        <v>74</v>
      </c>
      <c r="P950" t="s">
        <v>74</v>
      </c>
      <c r="Q950" t="s">
        <v>74</v>
      </c>
      <c r="R950" t="s">
        <v>74</v>
      </c>
      <c r="S950" t="s">
        <v>74</v>
      </c>
      <c r="T950" t="s">
        <v>74</v>
      </c>
      <c r="U950" t="s">
        <v>74</v>
      </c>
      <c r="V950" t="s">
        <v>74</v>
      </c>
      <c r="W950" t="s">
        <v>74</v>
      </c>
      <c r="X950" t="s">
        <v>74</v>
      </c>
      <c r="Y950" t="s">
        <v>7450</v>
      </c>
      <c r="Z950" t="s">
        <v>74</v>
      </c>
      <c r="AA950" t="s">
        <v>74</v>
      </c>
      <c r="AB950" t="s">
        <v>74</v>
      </c>
      <c r="AC950" t="s">
        <v>74</v>
      </c>
      <c r="AD950" t="s">
        <v>74</v>
      </c>
      <c r="AE950" t="s">
        <v>74</v>
      </c>
      <c r="AF950" t="s">
        <v>74</v>
      </c>
      <c r="AG950">
        <v>53</v>
      </c>
      <c r="AH950">
        <v>39</v>
      </c>
      <c r="AI950">
        <v>40</v>
      </c>
      <c r="AJ950">
        <v>0</v>
      </c>
      <c r="AK950">
        <v>5</v>
      </c>
      <c r="AL950" t="s">
        <v>267</v>
      </c>
      <c r="AM950" t="s">
        <v>268</v>
      </c>
      <c r="AN950" t="s">
        <v>269</v>
      </c>
      <c r="AO950" t="s">
        <v>7440</v>
      </c>
      <c r="AP950" t="s">
        <v>7451</v>
      </c>
      <c r="AQ950" t="s">
        <v>74</v>
      </c>
      <c r="AR950" t="s">
        <v>7441</v>
      </c>
      <c r="AS950" t="s">
        <v>7442</v>
      </c>
      <c r="AT950" t="s">
        <v>3373</v>
      </c>
      <c r="AU950">
        <v>1988</v>
      </c>
      <c r="AV950">
        <v>67</v>
      </c>
      <c r="AW950" t="s">
        <v>256</v>
      </c>
      <c r="AX950" t="s">
        <v>74</v>
      </c>
      <c r="AY950" t="s">
        <v>74</v>
      </c>
      <c r="AZ950" t="s">
        <v>74</v>
      </c>
      <c r="BA950" t="s">
        <v>74</v>
      </c>
      <c r="BB950">
        <v>31</v>
      </c>
      <c r="BC950">
        <v>50</v>
      </c>
      <c r="BD950" t="s">
        <v>74</v>
      </c>
      <c r="BE950" t="s">
        <v>74</v>
      </c>
      <c r="BF950" t="s">
        <v>74</v>
      </c>
      <c r="BG950" t="s">
        <v>74</v>
      </c>
      <c r="BH950" t="s">
        <v>74</v>
      </c>
      <c r="BI950">
        <v>20</v>
      </c>
      <c r="BJ950" t="s">
        <v>7444</v>
      </c>
      <c r="BK950" t="s">
        <v>92</v>
      </c>
      <c r="BL950" t="s">
        <v>7445</v>
      </c>
      <c r="BM950" t="s">
        <v>7446</v>
      </c>
      <c r="BN950" t="s">
        <v>74</v>
      </c>
      <c r="BO950" t="s">
        <v>74</v>
      </c>
      <c r="BP950" t="s">
        <v>74</v>
      </c>
      <c r="BQ950" t="s">
        <v>74</v>
      </c>
      <c r="BR950" t="s">
        <v>95</v>
      </c>
      <c r="BS950" t="s">
        <v>7452</v>
      </c>
      <c r="BT950" t="str">
        <f>HYPERLINK("https%3A%2F%2Fwww.webofscience.com%2Fwos%2Fwoscc%2Ffull-record%2FWOS:A1988Q771700004","View Full Record in Web of Science")</f>
        <v>View Full Record in Web of Science</v>
      </c>
    </row>
    <row r="951" spans="1:72" x14ac:dyDescent="0.15">
      <c r="A951" t="s">
        <v>72</v>
      </c>
      <c r="B951" t="s">
        <v>7453</v>
      </c>
      <c r="C951" t="s">
        <v>74</v>
      </c>
      <c r="D951" t="s">
        <v>74</v>
      </c>
      <c r="E951" t="s">
        <v>74</v>
      </c>
      <c r="F951" t="s">
        <v>7453</v>
      </c>
      <c r="G951" t="s">
        <v>74</v>
      </c>
      <c r="H951" t="s">
        <v>74</v>
      </c>
      <c r="I951" t="s">
        <v>7454</v>
      </c>
      <c r="J951" t="s">
        <v>7438</v>
      </c>
      <c r="K951" t="s">
        <v>74</v>
      </c>
      <c r="L951" t="s">
        <v>74</v>
      </c>
      <c r="M951" t="s">
        <v>77</v>
      </c>
      <c r="N951" t="s">
        <v>78</v>
      </c>
      <c r="O951" t="s">
        <v>74</v>
      </c>
      <c r="P951" t="s">
        <v>74</v>
      </c>
      <c r="Q951" t="s">
        <v>74</v>
      </c>
      <c r="R951" t="s">
        <v>74</v>
      </c>
      <c r="S951" t="s">
        <v>74</v>
      </c>
      <c r="T951" t="s">
        <v>74</v>
      </c>
      <c r="U951" t="s">
        <v>74</v>
      </c>
      <c r="V951" t="s">
        <v>74</v>
      </c>
      <c r="W951" t="s">
        <v>7455</v>
      </c>
      <c r="X951" t="s">
        <v>7456</v>
      </c>
      <c r="Y951" t="s">
        <v>7457</v>
      </c>
      <c r="Z951" t="s">
        <v>74</v>
      </c>
      <c r="AA951" t="s">
        <v>74</v>
      </c>
      <c r="AB951" t="s">
        <v>74</v>
      </c>
      <c r="AC951" t="s">
        <v>74</v>
      </c>
      <c r="AD951" t="s">
        <v>74</v>
      </c>
      <c r="AE951" t="s">
        <v>74</v>
      </c>
      <c r="AF951" t="s">
        <v>74</v>
      </c>
      <c r="AG951">
        <v>89</v>
      </c>
      <c r="AH951">
        <v>38</v>
      </c>
      <c r="AI951">
        <v>43</v>
      </c>
      <c r="AJ951">
        <v>0</v>
      </c>
      <c r="AK951">
        <v>3</v>
      </c>
      <c r="AL951" t="s">
        <v>267</v>
      </c>
      <c r="AM951" t="s">
        <v>268</v>
      </c>
      <c r="AN951" t="s">
        <v>269</v>
      </c>
      <c r="AO951" t="s">
        <v>7440</v>
      </c>
      <c r="AP951" t="s">
        <v>7451</v>
      </c>
      <c r="AQ951" t="s">
        <v>74</v>
      </c>
      <c r="AR951" t="s">
        <v>7441</v>
      </c>
      <c r="AS951" t="s">
        <v>7442</v>
      </c>
      <c r="AT951" t="s">
        <v>3373</v>
      </c>
      <c r="AU951">
        <v>1988</v>
      </c>
      <c r="AV951">
        <v>67</v>
      </c>
      <c r="AW951" t="s">
        <v>256</v>
      </c>
      <c r="AX951" t="s">
        <v>74</v>
      </c>
      <c r="AY951" t="s">
        <v>74</v>
      </c>
      <c r="AZ951" t="s">
        <v>74</v>
      </c>
      <c r="BA951" t="s">
        <v>74</v>
      </c>
      <c r="BB951">
        <v>51</v>
      </c>
      <c r="BC951">
        <v>74</v>
      </c>
      <c r="BD951" t="s">
        <v>74</v>
      </c>
      <c r="BE951" t="s">
        <v>7458</v>
      </c>
      <c r="BF951" t="str">
        <f>HYPERLINK("http://dx.doi.org/10.1016/0031-0182(88)90122-8","http://dx.doi.org/10.1016/0031-0182(88)90122-8")</f>
        <v>http://dx.doi.org/10.1016/0031-0182(88)90122-8</v>
      </c>
      <c r="BG951" t="s">
        <v>74</v>
      </c>
      <c r="BH951" t="s">
        <v>74</v>
      </c>
      <c r="BI951">
        <v>24</v>
      </c>
      <c r="BJ951" t="s">
        <v>7444</v>
      </c>
      <c r="BK951" t="s">
        <v>92</v>
      </c>
      <c r="BL951" t="s">
        <v>7445</v>
      </c>
      <c r="BM951" t="s">
        <v>7446</v>
      </c>
      <c r="BN951" t="s">
        <v>74</v>
      </c>
      <c r="BO951" t="s">
        <v>74</v>
      </c>
      <c r="BP951" t="s">
        <v>74</v>
      </c>
      <c r="BQ951" t="s">
        <v>74</v>
      </c>
      <c r="BR951" t="s">
        <v>95</v>
      </c>
      <c r="BS951" t="s">
        <v>7459</v>
      </c>
      <c r="BT951" t="str">
        <f>HYPERLINK("https%3A%2F%2Fwww.webofscience.com%2Fwos%2Fwoscc%2Ffull-record%2FWOS:A1988Q771700005","View Full Record in Web of Science")</f>
        <v>View Full Record in Web of Science</v>
      </c>
    </row>
    <row r="952" spans="1:72" x14ac:dyDescent="0.15">
      <c r="A952" t="s">
        <v>72</v>
      </c>
      <c r="B952" t="s">
        <v>7460</v>
      </c>
      <c r="C952" t="s">
        <v>74</v>
      </c>
      <c r="D952" t="s">
        <v>74</v>
      </c>
      <c r="E952" t="s">
        <v>74</v>
      </c>
      <c r="F952" t="s">
        <v>7460</v>
      </c>
      <c r="G952" t="s">
        <v>74</v>
      </c>
      <c r="H952" t="s">
        <v>74</v>
      </c>
      <c r="I952" t="s">
        <v>7461</v>
      </c>
      <c r="J952" t="s">
        <v>7438</v>
      </c>
      <c r="K952" t="s">
        <v>74</v>
      </c>
      <c r="L952" t="s">
        <v>74</v>
      </c>
      <c r="M952" t="s">
        <v>77</v>
      </c>
      <c r="N952" t="s">
        <v>78</v>
      </c>
      <c r="O952" t="s">
        <v>74</v>
      </c>
      <c r="P952" t="s">
        <v>74</v>
      </c>
      <c r="Q952" t="s">
        <v>74</v>
      </c>
      <c r="R952" t="s">
        <v>74</v>
      </c>
      <c r="S952" t="s">
        <v>74</v>
      </c>
      <c r="T952" t="s">
        <v>74</v>
      </c>
      <c r="U952" t="s">
        <v>74</v>
      </c>
      <c r="V952" t="s">
        <v>74</v>
      </c>
      <c r="W952" t="s">
        <v>7462</v>
      </c>
      <c r="X952" t="s">
        <v>7463</v>
      </c>
      <c r="Y952" t="s">
        <v>7464</v>
      </c>
      <c r="Z952" t="s">
        <v>74</v>
      </c>
      <c r="AA952" t="s">
        <v>74</v>
      </c>
      <c r="AB952" t="s">
        <v>7465</v>
      </c>
      <c r="AC952" t="s">
        <v>74</v>
      </c>
      <c r="AD952" t="s">
        <v>74</v>
      </c>
      <c r="AE952" t="s">
        <v>74</v>
      </c>
      <c r="AF952" t="s">
        <v>74</v>
      </c>
      <c r="AG952">
        <v>23</v>
      </c>
      <c r="AH952">
        <v>22</v>
      </c>
      <c r="AI952">
        <v>24</v>
      </c>
      <c r="AJ952">
        <v>0</v>
      </c>
      <c r="AK952">
        <v>2</v>
      </c>
      <c r="AL952" t="s">
        <v>267</v>
      </c>
      <c r="AM952" t="s">
        <v>268</v>
      </c>
      <c r="AN952" t="s">
        <v>269</v>
      </c>
      <c r="AO952" t="s">
        <v>7440</v>
      </c>
      <c r="AP952" t="s">
        <v>74</v>
      </c>
      <c r="AQ952" t="s">
        <v>74</v>
      </c>
      <c r="AR952" t="s">
        <v>7441</v>
      </c>
      <c r="AS952" t="s">
        <v>7442</v>
      </c>
      <c r="AT952" t="s">
        <v>3373</v>
      </c>
      <c r="AU952">
        <v>1988</v>
      </c>
      <c r="AV952">
        <v>67</v>
      </c>
      <c r="AW952" t="s">
        <v>256</v>
      </c>
      <c r="AX952" t="s">
        <v>74</v>
      </c>
      <c r="AY952" t="s">
        <v>74</v>
      </c>
      <c r="AZ952" t="s">
        <v>74</v>
      </c>
      <c r="BA952" t="s">
        <v>74</v>
      </c>
      <c r="BB952">
        <v>75</v>
      </c>
      <c r="BC952">
        <v>102</v>
      </c>
      <c r="BD952" t="s">
        <v>74</v>
      </c>
      <c r="BE952" t="s">
        <v>7466</v>
      </c>
      <c r="BF952" t="str">
        <f>HYPERLINK("http://dx.doi.org/10.1016/0031-0182(88)90123-X","http://dx.doi.org/10.1016/0031-0182(88)90123-X")</f>
        <v>http://dx.doi.org/10.1016/0031-0182(88)90123-X</v>
      </c>
      <c r="BG952" t="s">
        <v>74</v>
      </c>
      <c r="BH952" t="s">
        <v>74</v>
      </c>
      <c r="BI952">
        <v>28</v>
      </c>
      <c r="BJ952" t="s">
        <v>7444</v>
      </c>
      <c r="BK952" t="s">
        <v>92</v>
      </c>
      <c r="BL952" t="s">
        <v>7445</v>
      </c>
      <c r="BM952" t="s">
        <v>7446</v>
      </c>
      <c r="BN952" t="s">
        <v>74</v>
      </c>
      <c r="BO952" t="s">
        <v>74</v>
      </c>
      <c r="BP952" t="s">
        <v>74</v>
      </c>
      <c r="BQ952" t="s">
        <v>74</v>
      </c>
      <c r="BR952" t="s">
        <v>95</v>
      </c>
      <c r="BS952" t="s">
        <v>7467</v>
      </c>
      <c r="BT952" t="str">
        <f>HYPERLINK("https%3A%2F%2Fwww.webofscience.com%2Fwos%2Fwoscc%2Ffull-record%2FWOS:A1988Q771700006","View Full Record in Web of Science")</f>
        <v>View Full Record in Web of Science</v>
      </c>
    </row>
    <row r="953" spans="1:72" x14ac:dyDescent="0.15">
      <c r="A953" t="s">
        <v>72</v>
      </c>
      <c r="B953" t="s">
        <v>7468</v>
      </c>
      <c r="C953" t="s">
        <v>74</v>
      </c>
      <c r="D953" t="s">
        <v>74</v>
      </c>
      <c r="E953" t="s">
        <v>74</v>
      </c>
      <c r="F953" t="s">
        <v>7468</v>
      </c>
      <c r="G953" t="s">
        <v>74</v>
      </c>
      <c r="H953" t="s">
        <v>74</v>
      </c>
      <c r="I953" t="s">
        <v>7469</v>
      </c>
      <c r="J953" t="s">
        <v>7438</v>
      </c>
      <c r="K953" t="s">
        <v>74</v>
      </c>
      <c r="L953" t="s">
        <v>74</v>
      </c>
      <c r="M953" t="s">
        <v>77</v>
      </c>
      <c r="N953" t="s">
        <v>78</v>
      </c>
      <c r="O953" t="s">
        <v>74</v>
      </c>
      <c r="P953" t="s">
        <v>74</v>
      </c>
      <c r="Q953" t="s">
        <v>74</v>
      </c>
      <c r="R953" t="s">
        <v>74</v>
      </c>
      <c r="S953" t="s">
        <v>74</v>
      </c>
      <c r="T953" t="s">
        <v>74</v>
      </c>
      <c r="U953" t="s">
        <v>74</v>
      </c>
      <c r="V953" t="s">
        <v>74</v>
      </c>
      <c r="W953" t="s">
        <v>7470</v>
      </c>
      <c r="X953" t="s">
        <v>7471</v>
      </c>
      <c r="Y953" t="s">
        <v>7472</v>
      </c>
      <c r="Z953" t="s">
        <v>74</v>
      </c>
      <c r="AA953" t="s">
        <v>74</v>
      </c>
      <c r="AB953" t="s">
        <v>74</v>
      </c>
      <c r="AC953" t="s">
        <v>74</v>
      </c>
      <c r="AD953" t="s">
        <v>74</v>
      </c>
      <c r="AE953" t="s">
        <v>74</v>
      </c>
      <c r="AF953" t="s">
        <v>74</v>
      </c>
      <c r="AG953">
        <v>25</v>
      </c>
      <c r="AH953">
        <v>18</v>
      </c>
      <c r="AI953">
        <v>18</v>
      </c>
      <c r="AJ953">
        <v>0</v>
      </c>
      <c r="AK953">
        <v>5</v>
      </c>
      <c r="AL953" t="s">
        <v>267</v>
      </c>
      <c r="AM953" t="s">
        <v>268</v>
      </c>
      <c r="AN953" t="s">
        <v>269</v>
      </c>
      <c r="AO953" t="s">
        <v>7440</v>
      </c>
      <c r="AP953" t="s">
        <v>74</v>
      </c>
      <c r="AQ953" t="s">
        <v>74</v>
      </c>
      <c r="AR953" t="s">
        <v>7441</v>
      </c>
      <c r="AS953" t="s">
        <v>7442</v>
      </c>
      <c r="AT953" t="s">
        <v>3373</v>
      </c>
      <c r="AU953">
        <v>1988</v>
      </c>
      <c r="AV953">
        <v>67</v>
      </c>
      <c r="AW953" t="s">
        <v>256</v>
      </c>
      <c r="AX953" t="s">
        <v>74</v>
      </c>
      <c r="AY953" t="s">
        <v>74</v>
      </c>
      <c r="AZ953" t="s">
        <v>74</v>
      </c>
      <c r="BA953" t="s">
        <v>74</v>
      </c>
      <c r="BB953">
        <v>147</v>
      </c>
      <c r="BC953">
        <v>156</v>
      </c>
      <c r="BD953" t="s">
        <v>74</v>
      </c>
      <c r="BE953" t="s">
        <v>7473</v>
      </c>
      <c r="BF953" t="str">
        <f>HYPERLINK("http://dx.doi.org/10.1016/0031-0182(88)90126-5","http://dx.doi.org/10.1016/0031-0182(88)90126-5")</f>
        <v>http://dx.doi.org/10.1016/0031-0182(88)90126-5</v>
      </c>
      <c r="BG953" t="s">
        <v>74</v>
      </c>
      <c r="BH953" t="s">
        <v>74</v>
      </c>
      <c r="BI953">
        <v>10</v>
      </c>
      <c r="BJ953" t="s">
        <v>7444</v>
      </c>
      <c r="BK953" t="s">
        <v>92</v>
      </c>
      <c r="BL953" t="s">
        <v>7445</v>
      </c>
      <c r="BM953" t="s">
        <v>7446</v>
      </c>
      <c r="BN953" t="s">
        <v>74</v>
      </c>
      <c r="BO953" t="s">
        <v>74</v>
      </c>
      <c r="BP953" t="s">
        <v>74</v>
      </c>
      <c r="BQ953" t="s">
        <v>74</v>
      </c>
      <c r="BR953" t="s">
        <v>95</v>
      </c>
      <c r="BS953" t="s">
        <v>7474</v>
      </c>
      <c r="BT953" t="str">
        <f>HYPERLINK("https%3A%2F%2Fwww.webofscience.com%2Fwos%2Fwoscc%2Ffull-record%2FWOS:A1988Q771700009","View Full Record in Web of Science")</f>
        <v>View Full Record in Web of Science</v>
      </c>
    </row>
    <row r="954" spans="1:72" x14ac:dyDescent="0.15">
      <c r="A954" t="s">
        <v>72</v>
      </c>
      <c r="B954" t="s">
        <v>7475</v>
      </c>
      <c r="C954" t="s">
        <v>74</v>
      </c>
      <c r="D954" t="s">
        <v>74</v>
      </c>
      <c r="E954" t="s">
        <v>74</v>
      </c>
      <c r="F954" t="s">
        <v>7475</v>
      </c>
      <c r="G954" t="s">
        <v>74</v>
      </c>
      <c r="H954" t="s">
        <v>74</v>
      </c>
      <c r="I954" t="s">
        <v>7476</v>
      </c>
      <c r="J954" t="s">
        <v>357</v>
      </c>
      <c r="K954" t="s">
        <v>74</v>
      </c>
      <c r="L954" t="s">
        <v>74</v>
      </c>
      <c r="M954" t="s">
        <v>77</v>
      </c>
      <c r="N954" t="s">
        <v>78</v>
      </c>
      <c r="O954" t="s">
        <v>74</v>
      </c>
      <c r="P954" t="s">
        <v>74</v>
      </c>
      <c r="Q954" t="s">
        <v>74</v>
      </c>
      <c r="R954" t="s">
        <v>74</v>
      </c>
      <c r="S954" t="s">
        <v>74</v>
      </c>
      <c r="T954" t="s">
        <v>74</v>
      </c>
      <c r="U954" t="s">
        <v>74</v>
      </c>
      <c r="V954" t="s">
        <v>74</v>
      </c>
      <c r="W954" t="s">
        <v>3671</v>
      </c>
      <c r="X954" t="s">
        <v>3672</v>
      </c>
      <c r="Y954" t="s">
        <v>7477</v>
      </c>
      <c r="Z954" t="s">
        <v>74</v>
      </c>
      <c r="AA954" t="s">
        <v>74</v>
      </c>
      <c r="AB954" t="s">
        <v>74</v>
      </c>
      <c r="AC954" t="s">
        <v>74</v>
      </c>
      <c r="AD954" t="s">
        <v>74</v>
      </c>
      <c r="AE954" t="s">
        <v>74</v>
      </c>
      <c r="AF954" t="s">
        <v>74</v>
      </c>
      <c r="AG954">
        <v>11</v>
      </c>
      <c r="AH954">
        <v>39</v>
      </c>
      <c r="AI954">
        <v>44</v>
      </c>
      <c r="AJ954">
        <v>0</v>
      </c>
      <c r="AK954">
        <v>11</v>
      </c>
      <c r="AL954" t="s">
        <v>360</v>
      </c>
      <c r="AM954" t="s">
        <v>361</v>
      </c>
      <c r="AN954" t="s">
        <v>2891</v>
      </c>
      <c r="AO954" t="s">
        <v>363</v>
      </c>
      <c r="AP954" t="s">
        <v>74</v>
      </c>
      <c r="AQ954" t="s">
        <v>74</v>
      </c>
      <c r="AR954" t="s">
        <v>357</v>
      </c>
      <c r="AS954" t="s">
        <v>364</v>
      </c>
      <c r="AT954" t="s">
        <v>7478</v>
      </c>
      <c r="AU954">
        <v>1988</v>
      </c>
      <c r="AV954">
        <v>334</v>
      </c>
      <c r="AW954">
        <v>6184</v>
      </c>
      <c r="AX954" t="s">
        <v>74</v>
      </c>
      <c r="AY954" t="s">
        <v>74</v>
      </c>
      <c r="AZ954" t="s">
        <v>74</v>
      </c>
      <c r="BA954" t="s">
        <v>74</v>
      </c>
      <c r="BB954">
        <v>695</v>
      </c>
      <c r="BC954">
        <v>697</v>
      </c>
      <c r="BD954" t="s">
        <v>74</v>
      </c>
      <c r="BE954" t="s">
        <v>7479</v>
      </c>
      <c r="BF954" t="str">
        <f>HYPERLINK("http://dx.doi.org/10.1038/334695a0","http://dx.doi.org/10.1038/334695a0")</f>
        <v>http://dx.doi.org/10.1038/334695a0</v>
      </c>
      <c r="BG954" t="s">
        <v>74</v>
      </c>
      <c r="BH954" t="s">
        <v>74</v>
      </c>
      <c r="BI954">
        <v>3</v>
      </c>
      <c r="BJ954" t="s">
        <v>366</v>
      </c>
      <c r="BK954" t="s">
        <v>92</v>
      </c>
      <c r="BL954" t="s">
        <v>367</v>
      </c>
      <c r="BM954" t="s">
        <v>7480</v>
      </c>
      <c r="BN954" t="s">
        <v>74</v>
      </c>
      <c r="BO954" t="s">
        <v>74</v>
      </c>
      <c r="BP954" t="s">
        <v>74</v>
      </c>
      <c r="BQ954" t="s">
        <v>74</v>
      </c>
      <c r="BR954" t="s">
        <v>95</v>
      </c>
      <c r="BS954" t="s">
        <v>7481</v>
      </c>
      <c r="BT954" t="str">
        <f>HYPERLINK("https%3A%2F%2Fwww.webofscience.com%2Fwos%2Fwoscc%2Ffull-record%2FWOS:A1988P798500056","View Full Record in Web of Science")</f>
        <v>View Full Record in Web of Science</v>
      </c>
    </row>
    <row r="955" spans="1:72" x14ac:dyDescent="0.15">
      <c r="A955" t="s">
        <v>72</v>
      </c>
      <c r="B955" t="s">
        <v>7482</v>
      </c>
      <c r="C955" t="s">
        <v>74</v>
      </c>
      <c r="D955" t="s">
        <v>74</v>
      </c>
      <c r="E955" t="s">
        <v>74</v>
      </c>
      <c r="F955" t="s">
        <v>7482</v>
      </c>
      <c r="G955" t="s">
        <v>74</v>
      </c>
      <c r="H955" t="s">
        <v>74</v>
      </c>
      <c r="I955" t="s">
        <v>7483</v>
      </c>
      <c r="J955" t="s">
        <v>3308</v>
      </c>
      <c r="K955" t="s">
        <v>74</v>
      </c>
      <c r="L955" t="s">
        <v>74</v>
      </c>
      <c r="M955" t="s">
        <v>77</v>
      </c>
      <c r="N955" t="s">
        <v>110</v>
      </c>
      <c r="O955" t="s">
        <v>74</v>
      </c>
      <c r="P955" t="s">
        <v>74</v>
      </c>
      <c r="Q955" t="s">
        <v>74</v>
      </c>
      <c r="R955" t="s">
        <v>74</v>
      </c>
      <c r="S955" t="s">
        <v>74</v>
      </c>
      <c r="T955" t="s">
        <v>74</v>
      </c>
      <c r="U955" t="s">
        <v>74</v>
      </c>
      <c r="V955" t="s">
        <v>74</v>
      </c>
      <c r="W955" t="s">
        <v>74</v>
      </c>
      <c r="X955" t="s">
        <v>74</v>
      </c>
      <c r="Y955" t="s">
        <v>74</v>
      </c>
      <c r="Z955" t="s">
        <v>74</v>
      </c>
      <c r="AA955" t="s">
        <v>74</v>
      </c>
      <c r="AB955" t="s">
        <v>74</v>
      </c>
      <c r="AC955" t="s">
        <v>74</v>
      </c>
      <c r="AD955" t="s">
        <v>74</v>
      </c>
      <c r="AE955" t="s">
        <v>74</v>
      </c>
      <c r="AF955" t="s">
        <v>74</v>
      </c>
      <c r="AG955">
        <v>0</v>
      </c>
      <c r="AH955">
        <v>0</v>
      </c>
      <c r="AI955">
        <v>0</v>
      </c>
      <c r="AJ955">
        <v>0</v>
      </c>
      <c r="AK955">
        <v>0</v>
      </c>
      <c r="AL955" t="s">
        <v>3310</v>
      </c>
      <c r="AM955" t="s">
        <v>83</v>
      </c>
      <c r="AN955" t="s">
        <v>3311</v>
      </c>
      <c r="AO955" t="s">
        <v>3312</v>
      </c>
      <c r="AP955" t="s">
        <v>74</v>
      </c>
      <c r="AQ955" t="s">
        <v>74</v>
      </c>
      <c r="AR955" t="s">
        <v>3308</v>
      </c>
      <c r="AS955" t="s">
        <v>3313</v>
      </c>
      <c r="AT955" t="s">
        <v>7484</v>
      </c>
      <c r="AU955">
        <v>1988</v>
      </c>
      <c r="AV955">
        <v>241</v>
      </c>
      <c r="AW955">
        <v>4868</v>
      </c>
      <c r="AX955" t="s">
        <v>74</v>
      </c>
      <c r="AY955" t="s">
        <v>74</v>
      </c>
      <c r="AZ955" t="s">
        <v>74</v>
      </c>
      <c r="BA955" t="s">
        <v>74</v>
      </c>
      <c r="BB955">
        <v>897</v>
      </c>
      <c r="BC955">
        <v>897</v>
      </c>
      <c r="BD955" t="s">
        <v>74</v>
      </c>
      <c r="BE955" t="s">
        <v>7485</v>
      </c>
      <c r="BF955" t="str">
        <f>HYPERLINK("http://dx.doi.org/10.1126/science.241.4868.897","http://dx.doi.org/10.1126/science.241.4868.897")</f>
        <v>http://dx.doi.org/10.1126/science.241.4868.897</v>
      </c>
      <c r="BG955" t="s">
        <v>74</v>
      </c>
      <c r="BH955" t="s">
        <v>74</v>
      </c>
      <c r="BI955">
        <v>1</v>
      </c>
      <c r="BJ955" t="s">
        <v>366</v>
      </c>
      <c r="BK955" t="s">
        <v>92</v>
      </c>
      <c r="BL955" t="s">
        <v>367</v>
      </c>
      <c r="BM955" t="s">
        <v>7486</v>
      </c>
      <c r="BN955">
        <v>17731430</v>
      </c>
      <c r="BO955" t="s">
        <v>74</v>
      </c>
      <c r="BP955" t="s">
        <v>74</v>
      </c>
      <c r="BQ955" t="s">
        <v>74</v>
      </c>
      <c r="BR955" t="s">
        <v>95</v>
      </c>
      <c r="BS955" t="s">
        <v>7487</v>
      </c>
      <c r="BT955" t="str">
        <f>HYPERLINK("https%3A%2F%2Fwww.webofscience.com%2Fwos%2Fwoscc%2Ffull-record%2FWOS:A1988P706500010","View Full Record in Web of Science")</f>
        <v>View Full Record in Web of Science</v>
      </c>
    </row>
    <row r="956" spans="1:72" x14ac:dyDescent="0.15">
      <c r="A956" t="s">
        <v>72</v>
      </c>
      <c r="B956" t="s">
        <v>7488</v>
      </c>
      <c r="C956" t="s">
        <v>74</v>
      </c>
      <c r="D956" t="s">
        <v>74</v>
      </c>
      <c r="E956" t="s">
        <v>74</v>
      </c>
      <c r="F956" t="s">
        <v>7488</v>
      </c>
      <c r="G956" t="s">
        <v>74</v>
      </c>
      <c r="H956" t="s">
        <v>74</v>
      </c>
      <c r="I956" t="s">
        <v>4801</v>
      </c>
      <c r="J956" t="s">
        <v>7489</v>
      </c>
      <c r="K956" t="s">
        <v>74</v>
      </c>
      <c r="L956" t="s">
        <v>74</v>
      </c>
      <c r="M956" t="s">
        <v>77</v>
      </c>
      <c r="N956" t="s">
        <v>1473</v>
      </c>
      <c r="O956" t="s">
        <v>74</v>
      </c>
      <c r="P956" t="s">
        <v>74</v>
      </c>
      <c r="Q956" t="s">
        <v>74</v>
      </c>
      <c r="R956" t="s">
        <v>74</v>
      </c>
      <c r="S956" t="s">
        <v>74</v>
      </c>
      <c r="T956" t="s">
        <v>74</v>
      </c>
      <c r="U956" t="s">
        <v>74</v>
      </c>
      <c r="V956" t="s">
        <v>74</v>
      </c>
      <c r="W956" t="s">
        <v>74</v>
      </c>
      <c r="X956" t="s">
        <v>74</v>
      </c>
      <c r="Y956" t="s">
        <v>74</v>
      </c>
      <c r="Z956" t="s">
        <v>74</v>
      </c>
      <c r="AA956" t="s">
        <v>74</v>
      </c>
      <c r="AB956" t="s">
        <v>74</v>
      </c>
      <c r="AC956" t="s">
        <v>74</v>
      </c>
      <c r="AD956" t="s">
        <v>74</v>
      </c>
      <c r="AE956" t="s">
        <v>74</v>
      </c>
      <c r="AF956" t="s">
        <v>74</v>
      </c>
      <c r="AG956">
        <v>1</v>
      </c>
      <c r="AH956">
        <v>0</v>
      </c>
      <c r="AI956">
        <v>0</v>
      </c>
      <c r="AJ956">
        <v>0</v>
      </c>
      <c r="AK956">
        <v>0</v>
      </c>
      <c r="AL956" t="s">
        <v>7490</v>
      </c>
      <c r="AM956" t="s">
        <v>7491</v>
      </c>
      <c r="AN956" t="s">
        <v>7492</v>
      </c>
      <c r="AO956" t="s">
        <v>7493</v>
      </c>
      <c r="AP956" t="s">
        <v>7494</v>
      </c>
      <c r="AQ956" t="s">
        <v>74</v>
      </c>
      <c r="AR956" t="s">
        <v>7495</v>
      </c>
      <c r="AS956" t="s">
        <v>7496</v>
      </c>
      <c r="AT956" t="s">
        <v>7484</v>
      </c>
      <c r="AU956">
        <v>1988</v>
      </c>
      <c r="AV956" t="s">
        <v>74</v>
      </c>
      <c r="AW956">
        <v>4455</v>
      </c>
      <c r="AX956" t="s">
        <v>74</v>
      </c>
      <c r="AY956" t="s">
        <v>74</v>
      </c>
      <c r="AZ956" t="s">
        <v>74</v>
      </c>
      <c r="BA956" t="s">
        <v>74</v>
      </c>
      <c r="BB956">
        <v>902</v>
      </c>
      <c r="BC956">
        <v>902</v>
      </c>
      <c r="BD956" t="s">
        <v>74</v>
      </c>
      <c r="BE956" t="s">
        <v>74</v>
      </c>
      <c r="BF956" t="s">
        <v>74</v>
      </c>
      <c r="BG956" t="s">
        <v>74</v>
      </c>
      <c r="BH956" t="s">
        <v>74</v>
      </c>
      <c r="BI956">
        <v>1</v>
      </c>
      <c r="BJ956" t="s">
        <v>7497</v>
      </c>
      <c r="BK956" t="s">
        <v>3016</v>
      </c>
      <c r="BL956" t="s">
        <v>7498</v>
      </c>
      <c r="BM956" t="s">
        <v>7499</v>
      </c>
      <c r="BN956" t="s">
        <v>74</v>
      </c>
      <c r="BO956" t="s">
        <v>74</v>
      </c>
      <c r="BP956" t="s">
        <v>74</v>
      </c>
      <c r="BQ956" t="s">
        <v>74</v>
      </c>
      <c r="BR956" t="s">
        <v>95</v>
      </c>
      <c r="BS956" t="s">
        <v>7500</v>
      </c>
      <c r="BT956" t="str">
        <f>HYPERLINK("https%3A%2F%2Fwww.webofscience.com%2Fwos%2Fwoscc%2Ffull-record%2FWOS:A1988P777500009","View Full Record in Web of Science")</f>
        <v>View Full Record in Web of Science</v>
      </c>
    </row>
    <row r="957" spans="1:72" x14ac:dyDescent="0.15">
      <c r="A957" t="s">
        <v>72</v>
      </c>
      <c r="B957" t="s">
        <v>7501</v>
      </c>
      <c r="C957" t="s">
        <v>74</v>
      </c>
      <c r="D957" t="s">
        <v>74</v>
      </c>
      <c r="E957" t="s">
        <v>74</v>
      </c>
      <c r="F957" t="s">
        <v>7501</v>
      </c>
      <c r="G957" t="s">
        <v>74</v>
      </c>
      <c r="H957" t="s">
        <v>74</v>
      </c>
      <c r="I957" t="s">
        <v>7502</v>
      </c>
      <c r="J957" t="s">
        <v>2453</v>
      </c>
      <c r="K957" t="s">
        <v>74</v>
      </c>
      <c r="L957" t="s">
        <v>74</v>
      </c>
      <c r="M957" t="s">
        <v>77</v>
      </c>
      <c r="N957" t="s">
        <v>1643</v>
      </c>
      <c r="O957" t="s">
        <v>74</v>
      </c>
      <c r="P957" t="s">
        <v>74</v>
      </c>
      <c r="Q957" t="s">
        <v>74</v>
      </c>
      <c r="R957" t="s">
        <v>74</v>
      </c>
      <c r="S957" t="s">
        <v>74</v>
      </c>
      <c r="T957" t="s">
        <v>74</v>
      </c>
      <c r="U957" t="s">
        <v>74</v>
      </c>
      <c r="V957" t="s">
        <v>74</v>
      </c>
      <c r="W957" t="s">
        <v>1706</v>
      </c>
      <c r="X957" t="s">
        <v>1541</v>
      </c>
      <c r="Y957" t="s">
        <v>74</v>
      </c>
      <c r="Z957" t="s">
        <v>74</v>
      </c>
      <c r="AA957" t="s">
        <v>74</v>
      </c>
      <c r="AB957" t="s">
        <v>74</v>
      </c>
      <c r="AC957" t="s">
        <v>74</v>
      </c>
      <c r="AD957" t="s">
        <v>74</v>
      </c>
      <c r="AE957" t="s">
        <v>74</v>
      </c>
      <c r="AF957" t="s">
        <v>74</v>
      </c>
      <c r="AG957">
        <v>1</v>
      </c>
      <c r="AH957">
        <v>0</v>
      </c>
      <c r="AI957">
        <v>0</v>
      </c>
      <c r="AJ957">
        <v>0</v>
      </c>
      <c r="AK957">
        <v>0</v>
      </c>
      <c r="AL957" t="s">
        <v>2454</v>
      </c>
      <c r="AM957" t="s">
        <v>2455</v>
      </c>
      <c r="AN957" t="s">
        <v>2456</v>
      </c>
      <c r="AO957" t="s">
        <v>2457</v>
      </c>
      <c r="AP957" t="s">
        <v>74</v>
      </c>
      <c r="AQ957" t="s">
        <v>74</v>
      </c>
      <c r="AR957" t="s">
        <v>2458</v>
      </c>
      <c r="AS957" t="s">
        <v>2459</v>
      </c>
      <c r="AT957" t="s">
        <v>7503</v>
      </c>
      <c r="AU957">
        <v>1988</v>
      </c>
      <c r="AV957">
        <v>119</v>
      </c>
      <c r="AW957">
        <v>1626</v>
      </c>
      <c r="AX957" t="s">
        <v>74</v>
      </c>
      <c r="AY957" t="s">
        <v>74</v>
      </c>
      <c r="AZ957" t="s">
        <v>74</v>
      </c>
      <c r="BA957" t="s">
        <v>74</v>
      </c>
      <c r="BB957">
        <v>85</v>
      </c>
      <c r="BC957">
        <v>86</v>
      </c>
      <c r="BD957" t="s">
        <v>74</v>
      </c>
      <c r="BE957" t="s">
        <v>74</v>
      </c>
      <c r="BF957" t="s">
        <v>74</v>
      </c>
      <c r="BG957" t="s">
        <v>74</v>
      </c>
      <c r="BH957" t="s">
        <v>74</v>
      </c>
      <c r="BI957">
        <v>2</v>
      </c>
      <c r="BJ957" t="s">
        <v>366</v>
      </c>
      <c r="BK957" t="s">
        <v>92</v>
      </c>
      <c r="BL957" t="s">
        <v>367</v>
      </c>
      <c r="BM957" t="s">
        <v>7504</v>
      </c>
      <c r="BN957" t="s">
        <v>74</v>
      </c>
      <c r="BO957" t="s">
        <v>74</v>
      </c>
      <c r="BP957" t="s">
        <v>74</v>
      </c>
      <c r="BQ957" t="s">
        <v>74</v>
      </c>
      <c r="BR957" t="s">
        <v>95</v>
      </c>
      <c r="BS957" t="s">
        <v>7505</v>
      </c>
      <c r="BT957" t="str">
        <f>HYPERLINK("https%3A%2F%2Fwww.webofscience.com%2Fwos%2Fwoscc%2Ffull-record%2FWOS:A1988P774800053","View Full Record in Web of Science")</f>
        <v>View Full Record in Web of Science</v>
      </c>
    </row>
    <row r="958" spans="1:72" x14ac:dyDescent="0.15">
      <c r="A958" t="s">
        <v>72</v>
      </c>
      <c r="B958" t="s">
        <v>7506</v>
      </c>
      <c r="C958" t="s">
        <v>74</v>
      </c>
      <c r="D958" t="s">
        <v>74</v>
      </c>
      <c r="E958" t="s">
        <v>74</v>
      </c>
      <c r="F958" t="s">
        <v>7506</v>
      </c>
      <c r="G958" t="s">
        <v>74</v>
      </c>
      <c r="H958" t="s">
        <v>74</v>
      </c>
      <c r="I958" t="s">
        <v>7507</v>
      </c>
      <c r="J958" t="s">
        <v>3291</v>
      </c>
      <c r="K958" t="s">
        <v>74</v>
      </c>
      <c r="L958" t="s">
        <v>74</v>
      </c>
      <c r="M958" t="s">
        <v>77</v>
      </c>
      <c r="N958" t="s">
        <v>78</v>
      </c>
      <c r="O958" t="s">
        <v>74</v>
      </c>
      <c r="P958" t="s">
        <v>74</v>
      </c>
      <c r="Q958" t="s">
        <v>74</v>
      </c>
      <c r="R958" t="s">
        <v>74</v>
      </c>
      <c r="S958" t="s">
        <v>74</v>
      </c>
      <c r="T958" t="s">
        <v>74</v>
      </c>
      <c r="U958" t="s">
        <v>74</v>
      </c>
      <c r="V958" t="s">
        <v>74</v>
      </c>
      <c r="W958" t="s">
        <v>7508</v>
      </c>
      <c r="X958" t="s">
        <v>1514</v>
      </c>
      <c r="Y958" t="s">
        <v>7509</v>
      </c>
      <c r="Z958" t="s">
        <v>74</v>
      </c>
      <c r="AA958" t="s">
        <v>74</v>
      </c>
      <c r="AB958" t="s">
        <v>74</v>
      </c>
      <c r="AC958" t="s">
        <v>74</v>
      </c>
      <c r="AD958" t="s">
        <v>74</v>
      </c>
      <c r="AE958" t="s">
        <v>74</v>
      </c>
      <c r="AF958" t="s">
        <v>74</v>
      </c>
      <c r="AG958">
        <v>37</v>
      </c>
      <c r="AH958">
        <v>26</v>
      </c>
      <c r="AI958">
        <v>29</v>
      </c>
      <c r="AJ958">
        <v>1</v>
      </c>
      <c r="AK958">
        <v>4</v>
      </c>
      <c r="AL958" t="s">
        <v>1006</v>
      </c>
      <c r="AM958" t="s">
        <v>1007</v>
      </c>
      <c r="AN958" t="s">
        <v>3294</v>
      </c>
      <c r="AO958" t="s">
        <v>3295</v>
      </c>
      <c r="AP958" t="s">
        <v>74</v>
      </c>
      <c r="AQ958" t="s">
        <v>74</v>
      </c>
      <c r="AR958" t="s">
        <v>3291</v>
      </c>
      <c r="AS958" t="s">
        <v>3296</v>
      </c>
      <c r="AT958" t="s">
        <v>3741</v>
      </c>
      <c r="AU958">
        <v>1988</v>
      </c>
      <c r="AV958">
        <v>165</v>
      </c>
      <c r="AW958" t="s">
        <v>74</v>
      </c>
      <c r="AX958" t="s">
        <v>74</v>
      </c>
      <c r="AY958" t="s">
        <v>74</v>
      </c>
      <c r="AZ958" t="s">
        <v>74</v>
      </c>
      <c r="BA958" t="s">
        <v>74</v>
      </c>
      <c r="BB958">
        <v>1</v>
      </c>
      <c r="BC958">
        <v>11</v>
      </c>
      <c r="BD958" t="s">
        <v>74</v>
      </c>
      <c r="BE958" t="s">
        <v>7510</v>
      </c>
      <c r="BF958" t="str">
        <f>HYPERLINK("http://dx.doi.org/10.1007/BF00025569","http://dx.doi.org/10.1007/BF00025569")</f>
        <v>http://dx.doi.org/10.1007/BF00025569</v>
      </c>
      <c r="BG958" t="s">
        <v>74</v>
      </c>
      <c r="BH958" t="s">
        <v>74</v>
      </c>
      <c r="BI958">
        <v>11</v>
      </c>
      <c r="BJ958" t="s">
        <v>481</v>
      </c>
      <c r="BK958" t="s">
        <v>92</v>
      </c>
      <c r="BL958" t="s">
        <v>481</v>
      </c>
      <c r="BM958" t="s">
        <v>7511</v>
      </c>
      <c r="BN958" t="s">
        <v>74</v>
      </c>
      <c r="BO958" t="s">
        <v>74</v>
      </c>
      <c r="BP958" t="s">
        <v>74</v>
      </c>
      <c r="BQ958" t="s">
        <v>74</v>
      </c>
      <c r="BR958" t="s">
        <v>95</v>
      </c>
      <c r="BS958" t="s">
        <v>7512</v>
      </c>
      <c r="BT958" t="str">
        <f>HYPERLINK("https%3A%2F%2Fwww.webofscience.com%2Fwos%2Fwoscc%2Ffull-record%2FWOS:A1988Q014900003","View Full Record in Web of Science")</f>
        <v>View Full Record in Web of Science</v>
      </c>
    </row>
    <row r="959" spans="1:72" x14ac:dyDescent="0.15">
      <c r="A959" t="s">
        <v>72</v>
      </c>
      <c r="B959" t="s">
        <v>7506</v>
      </c>
      <c r="C959" t="s">
        <v>74</v>
      </c>
      <c r="D959" t="s">
        <v>74</v>
      </c>
      <c r="E959" t="s">
        <v>74</v>
      </c>
      <c r="F959" t="s">
        <v>7506</v>
      </c>
      <c r="G959" t="s">
        <v>74</v>
      </c>
      <c r="H959" t="s">
        <v>74</v>
      </c>
      <c r="I959" t="s">
        <v>7513</v>
      </c>
      <c r="J959" t="s">
        <v>3291</v>
      </c>
      <c r="K959" t="s">
        <v>74</v>
      </c>
      <c r="L959" t="s">
        <v>74</v>
      </c>
      <c r="M959" t="s">
        <v>77</v>
      </c>
      <c r="N959" t="s">
        <v>78</v>
      </c>
      <c r="O959" t="s">
        <v>74</v>
      </c>
      <c r="P959" t="s">
        <v>74</v>
      </c>
      <c r="Q959" t="s">
        <v>74</v>
      </c>
      <c r="R959" t="s">
        <v>74</v>
      </c>
      <c r="S959" t="s">
        <v>74</v>
      </c>
      <c r="T959" t="s">
        <v>74</v>
      </c>
      <c r="U959" t="s">
        <v>74</v>
      </c>
      <c r="V959" t="s">
        <v>74</v>
      </c>
      <c r="W959" t="s">
        <v>7508</v>
      </c>
      <c r="X959" t="s">
        <v>1514</v>
      </c>
      <c r="Y959" t="s">
        <v>7509</v>
      </c>
      <c r="Z959" t="s">
        <v>74</v>
      </c>
      <c r="AA959" t="s">
        <v>74</v>
      </c>
      <c r="AB959" t="s">
        <v>74</v>
      </c>
      <c r="AC959" t="s">
        <v>74</v>
      </c>
      <c r="AD959" t="s">
        <v>74</v>
      </c>
      <c r="AE959" t="s">
        <v>74</v>
      </c>
      <c r="AF959" t="s">
        <v>74</v>
      </c>
      <c r="AG959">
        <v>32</v>
      </c>
      <c r="AH959">
        <v>34</v>
      </c>
      <c r="AI959">
        <v>36</v>
      </c>
      <c r="AJ959">
        <v>0</v>
      </c>
      <c r="AK959">
        <v>2</v>
      </c>
      <c r="AL959" t="s">
        <v>1006</v>
      </c>
      <c r="AM959" t="s">
        <v>1007</v>
      </c>
      <c r="AN959" t="s">
        <v>3294</v>
      </c>
      <c r="AO959" t="s">
        <v>3295</v>
      </c>
      <c r="AP959" t="s">
        <v>74</v>
      </c>
      <c r="AQ959" t="s">
        <v>74</v>
      </c>
      <c r="AR959" t="s">
        <v>3291</v>
      </c>
      <c r="AS959" t="s">
        <v>3296</v>
      </c>
      <c r="AT959" t="s">
        <v>3741</v>
      </c>
      <c r="AU959">
        <v>1988</v>
      </c>
      <c r="AV959">
        <v>165</v>
      </c>
      <c r="AW959" t="s">
        <v>74</v>
      </c>
      <c r="AX959" t="s">
        <v>74</v>
      </c>
      <c r="AY959" t="s">
        <v>74</v>
      </c>
      <c r="AZ959" t="s">
        <v>74</v>
      </c>
      <c r="BA959" t="s">
        <v>74</v>
      </c>
      <c r="BB959">
        <v>13</v>
      </c>
      <c r="BC959">
        <v>23</v>
      </c>
      <c r="BD959" t="s">
        <v>74</v>
      </c>
      <c r="BE959" t="s">
        <v>7514</v>
      </c>
      <c r="BF959" t="str">
        <f>HYPERLINK("http://dx.doi.org/10.1007/BF00025570","http://dx.doi.org/10.1007/BF00025570")</f>
        <v>http://dx.doi.org/10.1007/BF00025570</v>
      </c>
      <c r="BG959" t="s">
        <v>74</v>
      </c>
      <c r="BH959" t="s">
        <v>74</v>
      </c>
      <c r="BI959">
        <v>11</v>
      </c>
      <c r="BJ959" t="s">
        <v>481</v>
      </c>
      <c r="BK959" t="s">
        <v>92</v>
      </c>
      <c r="BL959" t="s">
        <v>481</v>
      </c>
      <c r="BM959" t="s">
        <v>7511</v>
      </c>
      <c r="BN959" t="s">
        <v>74</v>
      </c>
      <c r="BO959" t="s">
        <v>74</v>
      </c>
      <c r="BP959" t="s">
        <v>74</v>
      </c>
      <c r="BQ959" t="s">
        <v>74</v>
      </c>
      <c r="BR959" t="s">
        <v>95</v>
      </c>
      <c r="BS959" t="s">
        <v>7515</v>
      </c>
      <c r="BT959" t="str">
        <f>HYPERLINK("https%3A%2F%2Fwww.webofscience.com%2Fwos%2Fwoscc%2Ffull-record%2FWOS:A1988Q014900004","View Full Record in Web of Science")</f>
        <v>View Full Record in Web of Science</v>
      </c>
    </row>
    <row r="960" spans="1:72" x14ac:dyDescent="0.15">
      <c r="A960" t="s">
        <v>72</v>
      </c>
      <c r="B960" t="s">
        <v>7516</v>
      </c>
      <c r="C960" t="s">
        <v>74</v>
      </c>
      <c r="D960" t="s">
        <v>74</v>
      </c>
      <c r="E960" t="s">
        <v>74</v>
      </c>
      <c r="F960" t="s">
        <v>7516</v>
      </c>
      <c r="G960" t="s">
        <v>74</v>
      </c>
      <c r="H960" t="s">
        <v>74</v>
      </c>
      <c r="I960" t="s">
        <v>7517</v>
      </c>
      <c r="J960" t="s">
        <v>3291</v>
      </c>
      <c r="K960" t="s">
        <v>74</v>
      </c>
      <c r="L960" t="s">
        <v>74</v>
      </c>
      <c r="M960" t="s">
        <v>77</v>
      </c>
      <c r="N960" t="s">
        <v>78</v>
      </c>
      <c r="O960" t="s">
        <v>74</v>
      </c>
      <c r="P960" t="s">
        <v>74</v>
      </c>
      <c r="Q960" t="s">
        <v>74</v>
      </c>
      <c r="R960" t="s">
        <v>74</v>
      </c>
      <c r="S960" t="s">
        <v>74</v>
      </c>
      <c r="T960" t="s">
        <v>74</v>
      </c>
      <c r="U960" t="s">
        <v>74</v>
      </c>
      <c r="V960" t="s">
        <v>74</v>
      </c>
      <c r="W960" t="s">
        <v>7518</v>
      </c>
      <c r="X960" t="s">
        <v>1514</v>
      </c>
      <c r="Y960" t="s">
        <v>7519</v>
      </c>
      <c r="Z960" t="s">
        <v>74</v>
      </c>
      <c r="AA960" t="s">
        <v>74</v>
      </c>
      <c r="AB960" t="s">
        <v>74</v>
      </c>
      <c r="AC960" t="s">
        <v>74</v>
      </c>
      <c r="AD960" t="s">
        <v>74</v>
      </c>
      <c r="AE960" t="s">
        <v>74</v>
      </c>
      <c r="AF960" t="s">
        <v>74</v>
      </c>
      <c r="AG960">
        <v>28</v>
      </c>
      <c r="AH960">
        <v>25</v>
      </c>
      <c r="AI960">
        <v>26</v>
      </c>
      <c r="AJ960">
        <v>1</v>
      </c>
      <c r="AK960">
        <v>2</v>
      </c>
      <c r="AL960" t="s">
        <v>1006</v>
      </c>
      <c r="AM960" t="s">
        <v>1007</v>
      </c>
      <c r="AN960" t="s">
        <v>3294</v>
      </c>
      <c r="AO960" t="s">
        <v>3295</v>
      </c>
      <c r="AP960" t="s">
        <v>74</v>
      </c>
      <c r="AQ960" t="s">
        <v>74</v>
      </c>
      <c r="AR960" t="s">
        <v>3291</v>
      </c>
      <c r="AS960" t="s">
        <v>3296</v>
      </c>
      <c r="AT960" t="s">
        <v>3741</v>
      </c>
      <c r="AU960">
        <v>1988</v>
      </c>
      <c r="AV960">
        <v>165</v>
      </c>
      <c r="AW960" t="s">
        <v>74</v>
      </c>
      <c r="AX960" t="s">
        <v>74</v>
      </c>
      <c r="AY960" t="s">
        <v>74</v>
      </c>
      <c r="AZ960" t="s">
        <v>74</v>
      </c>
      <c r="BA960" t="s">
        <v>74</v>
      </c>
      <c r="BB960">
        <v>25</v>
      </c>
      <c r="BC960">
        <v>33</v>
      </c>
      <c r="BD960" t="s">
        <v>74</v>
      </c>
      <c r="BE960" t="s">
        <v>7520</v>
      </c>
      <c r="BF960" t="str">
        <f>HYPERLINK("http://dx.doi.org/10.1007/BF00025571","http://dx.doi.org/10.1007/BF00025571")</f>
        <v>http://dx.doi.org/10.1007/BF00025571</v>
      </c>
      <c r="BG960" t="s">
        <v>74</v>
      </c>
      <c r="BH960" t="s">
        <v>74</v>
      </c>
      <c r="BI960">
        <v>9</v>
      </c>
      <c r="BJ960" t="s">
        <v>481</v>
      </c>
      <c r="BK960" t="s">
        <v>92</v>
      </c>
      <c r="BL960" t="s">
        <v>481</v>
      </c>
      <c r="BM960" t="s">
        <v>7511</v>
      </c>
      <c r="BN960" t="s">
        <v>74</v>
      </c>
      <c r="BO960" t="s">
        <v>74</v>
      </c>
      <c r="BP960" t="s">
        <v>74</v>
      </c>
      <c r="BQ960" t="s">
        <v>74</v>
      </c>
      <c r="BR960" t="s">
        <v>95</v>
      </c>
      <c r="BS960" t="s">
        <v>7521</v>
      </c>
      <c r="BT960" t="str">
        <f>HYPERLINK("https%3A%2F%2Fwww.webofscience.com%2Fwos%2Fwoscc%2Ffull-record%2FWOS:A1988Q014900005","View Full Record in Web of Science")</f>
        <v>View Full Record in Web of Science</v>
      </c>
    </row>
    <row r="961" spans="1:72" x14ac:dyDescent="0.15">
      <c r="A961" t="s">
        <v>72</v>
      </c>
      <c r="B961" t="s">
        <v>7522</v>
      </c>
      <c r="C961" t="s">
        <v>74</v>
      </c>
      <c r="D961" t="s">
        <v>74</v>
      </c>
      <c r="E961" t="s">
        <v>74</v>
      </c>
      <c r="F961" t="s">
        <v>7522</v>
      </c>
      <c r="G961" t="s">
        <v>74</v>
      </c>
      <c r="H961" t="s">
        <v>74</v>
      </c>
      <c r="I961" t="s">
        <v>7523</v>
      </c>
      <c r="J961" t="s">
        <v>3291</v>
      </c>
      <c r="K961" t="s">
        <v>74</v>
      </c>
      <c r="L961" t="s">
        <v>74</v>
      </c>
      <c r="M961" t="s">
        <v>77</v>
      </c>
      <c r="N961" t="s">
        <v>78</v>
      </c>
      <c r="O961" t="s">
        <v>74</v>
      </c>
      <c r="P961" t="s">
        <v>74</v>
      </c>
      <c r="Q961" t="s">
        <v>74</v>
      </c>
      <c r="R961" t="s">
        <v>74</v>
      </c>
      <c r="S961" t="s">
        <v>74</v>
      </c>
      <c r="T961" t="s">
        <v>74</v>
      </c>
      <c r="U961" t="s">
        <v>74</v>
      </c>
      <c r="V961" t="s">
        <v>74</v>
      </c>
      <c r="W961" t="s">
        <v>74</v>
      </c>
      <c r="X961" t="s">
        <v>74</v>
      </c>
      <c r="Y961" t="s">
        <v>7524</v>
      </c>
      <c r="Z961" t="s">
        <v>74</v>
      </c>
      <c r="AA961" t="s">
        <v>74</v>
      </c>
      <c r="AB961" t="s">
        <v>74</v>
      </c>
      <c r="AC961" t="s">
        <v>74</v>
      </c>
      <c r="AD961" t="s">
        <v>74</v>
      </c>
      <c r="AE961" t="s">
        <v>74</v>
      </c>
      <c r="AF961" t="s">
        <v>74</v>
      </c>
      <c r="AG961">
        <v>21</v>
      </c>
      <c r="AH961">
        <v>9</v>
      </c>
      <c r="AI961">
        <v>9</v>
      </c>
      <c r="AJ961">
        <v>1</v>
      </c>
      <c r="AK961">
        <v>3</v>
      </c>
      <c r="AL961" t="s">
        <v>1006</v>
      </c>
      <c r="AM961" t="s">
        <v>1007</v>
      </c>
      <c r="AN961" t="s">
        <v>3294</v>
      </c>
      <c r="AO961" t="s">
        <v>3295</v>
      </c>
      <c r="AP961" t="s">
        <v>74</v>
      </c>
      <c r="AQ961" t="s">
        <v>74</v>
      </c>
      <c r="AR961" t="s">
        <v>3291</v>
      </c>
      <c r="AS961" t="s">
        <v>3296</v>
      </c>
      <c r="AT961" t="s">
        <v>3741</v>
      </c>
      <c r="AU961">
        <v>1988</v>
      </c>
      <c r="AV961">
        <v>165</v>
      </c>
      <c r="AW961" t="s">
        <v>74</v>
      </c>
      <c r="AX961" t="s">
        <v>74</v>
      </c>
      <c r="AY961" t="s">
        <v>74</v>
      </c>
      <c r="AZ961" t="s">
        <v>74</v>
      </c>
      <c r="BA961" t="s">
        <v>74</v>
      </c>
      <c r="BB961">
        <v>35</v>
      </c>
      <c r="BC961">
        <v>40</v>
      </c>
      <c r="BD961" t="s">
        <v>74</v>
      </c>
      <c r="BE961" t="s">
        <v>7525</v>
      </c>
      <c r="BF961" t="str">
        <f>HYPERLINK("http://dx.doi.org/10.1007/BF00025572","http://dx.doi.org/10.1007/BF00025572")</f>
        <v>http://dx.doi.org/10.1007/BF00025572</v>
      </c>
      <c r="BG961" t="s">
        <v>74</v>
      </c>
      <c r="BH961" t="s">
        <v>74</v>
      </c>
      <c r="BI961">
        <v>6</v>
      </c>
      <c r="BJ961" t="s">
        <v>481</v>
      </c>
      <c r="BK961" t="s">
        <v>92</v>
      </c>
      <c r="BL961" t="s">
        <v>481</v>
      </c>
      <c r="BM961" t="s">
        <v>7511</v>
      </c>
      <c r="BN961" t="s">
        <v>74</v>
      </c>
      <c r="BO961" t="s">
        <v>74</v>
      </c>
      <c r="BP961" t="s">
        <v>74</v>
      </c>
      <c r="BQ961" t="s">
        <v>74</v>
      </c>
      <c r="BR961" t="s">
        <v>95</v>
      </c>
      <c r="BS961" t="s">
        <v>7526</v>
      </c>
      <c r="BT961" t="str">
        <f>HYPERLINK("https%3A%2F%2Fwww.webofscience.com%2Fwos%2Fwoscc%2Ffull-record%2FWOS:A1988Q014900006","View Full Record in Web of Science")</f>
        <v>View Full Record in Web of Science</v>
      </c>
    </row>
    <row r="962" spans="1:72" x14ac:dyDescent="0.15">
      <c r="A962" t="s">
        <v>72</v>
      </c>
      <c r="B962" t="s">
        <v>7527</v>
      </c>
      <c r="C962" t="s">
        <v>74</v>
      </c>
      <c r="D962" t="s">
        <v>74</v>
      </c>
      <c r="E962" t="s">
        <v>74</v>
      </c>
      <c r="F962" t="s">
        <v>7527</v>
      </c>
      <c r="G962" t="s">
        <v>74</v>
      </c>
      <c r="H962" t="s">
        <v>74</v>
      </c>
      <c r="I962" t="s">
        <v>7528</v>
      </c>
      <c r="J962" t="s">
        <v>3291</v>
      </c>
      <c r="K962" t="s">
        <v>74</v>
      </c>
      <c r="L962" t="s">
        <v>74</v>
      </c>
      <c r="M962" t="s">
        <v>77</v>
      </c>
      <c r="N962" t="s">
        <v>78</v>
      </c>
      <c r="O962" t="s">
        <v>74</v>
      </c>
      <c r="P962" t="s">
        <v>74</v>
      </c>
      <c r="Q962" t="s">
        <v>74</v>
      </c>
      <c r="R962" t="s">
        <v>74</v>
      </c>
      <c r="S962" t="s">
        <v>74</v>
      </c>
      <c r="T962" t="s">
        <v>74</v>
      </c>
      <c r="U962" t="s">
        <v>74</v>
      </c>
      <c r="V962" t="s">
        <v>74</v>
      </c>
      <c r="W962" t="s">
        <v>7529</v>
      </c>
      <c r="X962" t="s">
        <v>7530</v>
      </c>
      <c r="Y962" t="s">
        <v>7531</v>
      </c>
      <c r="Z962" t="s">
        <v>74</v>
      </c>
      <c r="AA962" t="s">
        <v>7149</v>
      </c>
      <c r="AB962" t="s">
        <v>74</v>
      </c>
      <c r="AC962" t="s">
        <v>74</v>
      </c>
      <c r="AD962" t="s">
        <v>74</v>
      </c>
      <c r="AE962" t="s">
        <v>74</v>
      </c>
      <c r="AF962" t="s">
        <v>74</v>
      </c>
      <c r="AG962">
        <v>46</v>
      </c>
      <c r="AH962">
        <v>112</v>
      </c>
      <c r="AI962">
        <v>123</v>
      </c>
      <c r="AJ962">
        <v>0</v>
      </c>
      <c r="AK962">
        <v>13</v>
      </c>
      <c r="AL962" t="s">
        <v>1006</v>
      </c>
      <c r="AM962" t="s">
        <v>1007</v>
      </c>
      <c r="AN962" t="s">
        <v>3294</v>
      </c>
      <c r="AO962" t="s">
        <v>3295</v>
      </c>
      <c r="AP962" t="s">
        <v>74</v>
      </c>
      <c r="AQ962" t="s">
        <v>74</v>
      </c>
      <c r="AR962" t="s">
        <v>3291</v>
      </c>
      <c r="AS962" t="s">
        <v>3296</v>
      </c>
      <c r="AT962" t="s">
        <v>3741</v>
      </c>
      <c r="AU962">
        <v>1988</v>
      </c>
      <c r="AV962">
        <v>165</v>
      </c>
      <c r="AW962" t="s">
        <v>74</v>
      </c>
      <c r="AX962" t="s">
        <v>74</v>
      </c>
      <c r="AY962" t="s">
        <v>74</v>
      </c>
      <c r="AZ962" t="s">
        <v>74</v>
      </c>
      <c r="BA962" t="s">
        <v>74</v>
      </c>
      <c r="BB962">
        <v>41</v>
      </c>
      <c r="BC962">
        <v>57</v>
      </c>
      <c r="BD962" t="s">
        <v>74</v>
      </c>
      <c r="BE962" t="s">
        <v>7532</v>
      </c>
      <c r="BF962" t="str">
        <f>HYPERLINK("http://dx.doi.org/10.1007/BF00025573","http://dx.doi.org/10.1007/BF00025573")</f>
        <v>http://dx.doi.org/10.1007/BF00025573</v>
      </c>
      <c r="BG962" t="s">
        <v>74</v>
      </c>
      <c r="BH962" t="s">
        <v>74</v>
      </c>
      <c r="BI962">
        <v>17</v>
      </c>
      <c r="BJ962" t="s">
        <v>481</v>
      </c>
      <c r="BK962" t="s">
        <v>92</v>
      </c>
      <c r="BL962" t="s">
        <v>481</v>
      </c>
      <c r="BM962" t="s">
        <v>7511</v>
      </c>
      <c r="BN962" t="s">
        <v>74</v>
      </c>
      <c r="BO962" t="s">
        <v>74</v>
      </c>
      <c r="BP962" t="s">
        <v>74</v>
      </c>
      <c r="BQ962" t="s">
        <v>74</v>
      </c>
      <c r="BR962" t="s">
        <v>95</v>
      </c>
      <c r="BS962" t="s">
        <v>7533</v>
      </c>
      <c r="BT962" t="str">
        <f>HYPERLINK("https%3A%2F%2Fwww.webofscience.com%2Fwos%2Fwoscc%2Ffull-record%2FWOS:A1988Q014900007","View Full Record in Web of Science")</f>
        <v>View Full Record in Web of Science</v>
      </c>
    </row>
    <row r="963" spans="1:72" x14ac:dyDescent="0.15">
      <c r="A963" t="s">
        <v>72</v>
      </c>
      <c r="B963" t="s">
        <v>7534</v>
      </c>
      <c r="C963" t="s">
        <v>74</v>
      </c>
      <c r="D963" t="s">
        <v>74</v>
      </c>
      <c r="E963" t="s">
        <v>74</v>
      </c>
      <c r="F963" t="s">
        <v>7534</v>
      </c>
      <c r="G963" t="s">
        <v>74</v>
      </c>
      <c r="H963" t="s">
        <v>74</v>
      </c>
      <c r="I963" t="s">
        <v>7535</v>
      </c>
      <c r="J963" t="s">
        <v>3291</v>
      </c>
      <c r="K963" t="s">
        <v>74</v>
      </c>
      <c r="L963" t="s">
        <v>74</v>
      </c>
      <c r="M963" t="s">
        <v>77</v>
      </c>
      <c r="N963" t="s">
        <v>78</v>
      </c>
      <c r="O963" t="s">
        <v>74</v>
      </c>
      <c r="P963" t="s">
        <v>74</v>
      </c>
      <c r="Q963" t="s">
        <v>74</v>
      </c>
      <c r="R963" t="s">
        <v>74</v>
      </c>
      <c r="S963" t="s">
        <v>74</v>
      </c>
      <c r="T963" t="s">
        <v>74</v>
      </c>
      <c r="U963" t="s">
        <v>74</v>
      </c>
      <c r="V963" t="s">
        <v>74</v>
      </c>
      <c r="W963" t="s">
        <v>7508</v>
      </c>
      <c r="X963" t="s">
        <v>1514</v>
      </c>
      <c r="Y963" t="s">
        <v>74</v>
      </c>
      <c r="Z963" t="s">
        <v>74</v>
      </c>
      <c r="AA963" t="s">
        <v>74</v>
      </c>
      <c r="AB963" t="s">
        <v>74</v>
      </c>
      <c r="AC963" t="s">
        <v>74</v>
      </c>
      <c r="AD963" t="s">
        <v>74</v>
      </c>
      <c r="AE963" t="s">
        <v>74</v>
      </c>
      <c r="AF963" t="s">
        <v>74</v>
      </c>
      <c r="AG963">
        <v>44</v>
      </c>
      <c r="AH963">
        <v>43</v>
      </c>
      <c r="AI963">
        <v>44</v>
      </c>
      <c r="AJ963">
        <v>0</v>
      </c>
      <c r="AK963">
        <v>5</v>
      </c>
      <c r="AL963" t="s">
        <v>1006</v>
      </c>
      <c r="AM963" t="s">
        <v>1007</v>
      </c>
      <c r="AN963" t="s">
        <v>3294</v>
      </c>
      <c r="AO963" t="s">
        <v>3295</v>
      </c>
      <c r="AP963" t="s">
        <v>74</v>
      </c>
      <c r="AQ963" t="s">
        <v>74</v>
      </c>
      <c r="AR963" t="s">
        <v>3291</v>
      </c>
      <c r="AS963" t="s">
        <v>3296</v>
      </c>
      <c r="AT963" t="s">
        <v>3741</v>
      </c>
      <c r="AU963">
        <v>1988</v>
      </c>
      <c r="AV963">
        <v>165</v>
      </c>
      <c r="AW963" t="s">
        <v>74</v>
      </c>
      <c r="AX963" t="s">
        <v>74</v>
      </c>
      <c r="AY963" t="s">
        <v>74</v>
      </c>
      <c r="AZ963" t="s">
        <v>74</v>
      </c>
      <c r="BA963" t="s">
        <v>74</v>
      </c>
      <c r="BB963">
        <v>59</v>
      </c>
      <c r="BC963">
        <v>75</v>
      </c>
      <c r="BD963" t="s">
        <v>74</v>
      </c>
      <c r="BE963" t="s">
        <v>7536</v>
      </c>
      <c r="BF963" t="str">
        <f>HYPERLINK("http://dx.doi.org/10.1007/BF00025574","http://dx.doi.org/10.1007/BF00025574")</f>
        <v>http://dx.doi.org/10.1007/BF00025574</v>
      </c>
      <c r="BG963" t="s">
        <v>74</v>
      </c>
      <c r="BH963" t="s">
        <v>74</v>
      </c>
      <c r="BI963">
        <v>17</v>
      </c>
      <c r="BJ963" t="s">
        <v>481</v>
      </c>
      <c r="BK963" t="s">
        <v>92</v>
      </c>
      <c r="BL963" t="s">
        <v>481</v>
      </c>
      <c r="BM963" t="s">
        <v>7511</v>
      </c>
      <c r="BN963" t="s">
        <v>74</v>
      </c>
      <c r="BO963" t="s">
        <v>74</v>
      </c>
      <c r="BP963" t="s">
        <v>74</v>
      </c>
      <c r="BQ963" t="s">
        <v>74</v>
      </c>
      <c r="BR963" t="s">
        <v>95</v>
      </c>
      <c r="BS963" t="s">
        <v>7537</v>
      </c>
      <c r="BT963" t="str">
        <f>HYPERLINK("https%3A%2F%2Fwww.webofscience.com%2Fwos%2Fwoscc%2Ffull-record%2FWOS:A1988Q014900008","View Full Record in Web of Science")</f>
        <v>View Full Record in Web of Science</v>
      </c>
    </row>
    <row r="964" spans="1:72" x14ac:dyDescent="0.15">
      <c r="A964" t="s">
        <v>72</v>
      </c>
      <c r="B964" t="s">
        <v>7538</v>
      </c>
      <c r="C964" t="s">
        <v>74</v>
      </c>
      <c r="D964" t="s">
        <v>74</v>
      </c>
      <c r="E964" t="s">
        <v>74</v>
      </c>
      <c r="F964" t="s">
        <v>7538</v>
      </c>
      <c r="G964" t="s">
        <v>74</v>
      </c>
      <c r="H964" t="s">
        <v>74</v>
      </c>
      <c r="I964" t="s">
        <v>7539</v>
      </c>
      <c r="J964" t="s">
        <v>3291</v>
      </c>
      <c r="K964" t="s">
        <v>74</v>
      </c>
      <c r="L964" t="s">
        <v>74</v>
      </c>
      <c r="M964" t="s">
        <v>77</v>
      </c>
      <c r="N964" t="s">
        <v>78</v>
      </c>
      <c r="O964" t="s">
        <v>74</v>
      </c>
      <c r="P964" t="s">
        <v>74</v>
      </c>
      <c r="Q964" t="s">
        <v>74</v>
      </c>
      <c r="R964" t="s">
        <v>74</v>
      </c>
      <c r="S964" t="s">
        <v>74</v>
      </c>
      <c r="T964" t="s">
        <v>74</v>
      </c>
      <c r="U964" t="s">
        <v>74</v>
      </c>
      <c r="V964" t="s">
        <v>74</v>
      </c>
      <c r="W964" t="s">
        <v>7508</v>
      </c>
      <c r="X964" t="s">
        <v>1514</v>
      </c>
      <c r="Y964" t="s">
        <v>74</v>
      </c>
      <c r="Z964" t="s">
        <v>74</v>
      </c>
      <c r="AA964" t="s">
        <v>74</v>
      </c>
      <c r="AB964" t="s">
        <v>74</v>
      </c>
      <c r="AC964" t="s">
        <v>74</v>
      </c>
      <c r="AD964" t="s">
        <v>74</v>
      </c>
      <c r="AE964" t="s">
        <v>74</v>
      </c>
      <c r="AF964" t="s">
        <v>74</v>
      </c>
      <c r="AG964">
        <v>28</v>
      </c>
      <c r="AH964">
        <v>33</v>
      </c>
      <c r="AI964">
        <v>34</v>
      </c>
      <c r="AJ964">
        <v>0</v>
      </c>
      <c r="AK964">
        <v>1</v>
      </c>
      <c r="AL964" t="s">
        <v>1006</v>
      </c>
      <c r="AM964" t="s">
        <v>1007</v>
      </c>
      <c r="AN964" t="s">
        <v>3294</v>
      </c>
      <c r="AO964" t="s">
        <v>3295</v>
      </c>
      <c r="AP964" t="s">
        <v>74</v>
      </c>
      <c r="AQ964" t="s">
        <v>74</v>
      </c>
      <c r="AR964" t="s">
        <v>3291</v>
      </c>
      <c r="AS964" t="s">
        <v>3296</v>
      </c>
      <c r="AT964" t="s">
        <v>3741</v>
      </c>
      <c r="AU964">
        <v>1988</v>
      </c>
      <c r="AV964">
        <v>165</v>
      </c>
      <c r="AW964" t="s">
        <v>74</v>
      </c>
      <c r="AX964" t="s">
        <v>74</v>
      </c>
      <c r="AY964" t="s">
        <v>74</v>
      </c>
      <c r="AZ964" t="s">
        <v>74</v>
      </c>
      <c r="BA964" t="s">
        <v>74</v>
      </c>
      <c r="BB964">
        <v>77</v>
      </c>
      <c r="BC964">
        <v>87</v>
      </c>
      <c r="BD964" t="s">
        <v>74</v>
      </c>
      <c r="BE964" t="s">
        <v>7540</v>
      </c>
      <c r="BF964" t="str">
        <f>HYPERLINK("http://dx.doi.org/10.1007/BF00025575","http://dx.doi.org/10.1007/BF00025575")</f>
        <v>http://dx.doi.org/10.1007/BF00025575</v>
      </c>
      <c r="BG964" t="s">
        <v>74</v>
      </c>
      <c r="BH964" t="s">
        <v>74</v>
      </c>
      <c r="BI964">
        <v>11</v>
      </c>
      <c r="BJ964" t="s">
        <v>481</v>
      </c>
      <c r="BK964" t="s">
        <v>92</v>
      </c>
      <c r="BL964" t="s">
        <v>481</v>
      </c>
      <c r="BM964" t="s">
        <v>7511</v>
      </c>
      <c r="BN964" t="s">
        <v>74</v>
      </c>
      <c r="BO964" t="s">
        <v>74</v>
      </c>
      <c r="BP964" t="s">
        <v>74</v>
      </c>
      <c r="BQ964" t="s">
        <v>74</v>
      </c>
      <c r="BR964" t="s">
        <v>95</v>
      </c>
      <c r="BS964" t="s">
        <v>7541</v>
      </c>
      <c r="BT964" t="str">
        <f>HYPERLINK("https%3A%2F%2Fwww.webofscience.com%2Fwos%2Fwoscc%2Ffull-record%2FWOS:A1988Q014900009","View Full Record in Web of Science")</f>
        <v>View Full Record in Web of Science</v>
      </c>
    </row>
    <row r="965" spans="1:72" x14ac:dyDescent="0.15">
      <c r="A965" t="s">
        <v>72</v>
      </c>
      <c r="B965" t="s">
        <v>7542</v>
      </c>
      <c r="C965" t="s">
        <v>74</v>
      </c>
      <c r="D965" t="s">
        <v>74</v>
      </c>
      <c r="E965" t="s">
        <v>74</v>
      </c>
      <c r="F965" t="s">
        <v>7542</v>
      </c>
      <c r="G965" t="s">
        <v>74</v>
      </c>
      <c r="H965" t="s">
        <v>74</v>
      </c>
      <c r="I965" t="s">
        <v>7543</v>
      </c>
      <c r="J965" t="s">
        <v>3291</v>
      </c>
      <c r="K965" t="s">
        <v>74</v>
      </c>
      <c r="L965" t="s">
        <v>74</v>
      </c>
      <c r="M965" t="s">
        <v>77</v>
      </c>
      <c r="N965" t="s">
        <v>78</v>
      </c>
      <c r="O965" t="s">
        <v>74</v>
      </c>
      <c r="P965" t="s">
        <v>74</v>
      </c>
      <c r="Q965" t="s">
        <v>74</v>
      </c>
      <c r="R965" t="s">
        <v>74</v>
      </c>
      <c r="S965" t="s">
        <v>74</v>
      </c>
      <c r="T965" t="s">
        <v>74</v>
      </c>
      <c r="U965" t="s">
        <v>74</v>
      </c>
      <c r="V965" t="s">
        <v>74</v>
      </c>
      <c r="W965" t="s">
        <v>74</v>
      </c>
      <c r="X965" t="s">
        <v>74</v>
      </c>
      <c r="Y965" t="s">
        <v>7544</v>
      </c>
      <c r="Z965" t="s">
        <v>74</v>
      </c>
      <c r="AA965" t="s">
        <v>74</v>
      </c>
      <c r="AB965" t="s">
        <v>74</v>
      </c>
      <c r="AC965" t="s">
        <v>74</v>
      </c>
      <c r="AD965" t="s">
        <v>74</v>
      </c>
      <c r="AE965" t="s">
        <v>74</v>
      </c>
      <c r="AF965" t="s">
        <v>74</v>
      </c>
      <c r="AG965">
        <v>37</v>
      </c>
      <c r="AH965">
        <v>5</v>
      </c>
      <c r="AI965">
        <v>7</v>
      </c>
      <c r="AJ965">
        <v>0</v>
      </c>
      <c r="AK965">
        <v>0</v>
      </c>
      <c r="AL965" t="s">
        <v>1006</v>
      </c>
      <c r="AM965" t="s">
        <v>1007</v>
      </c>
      <c r="AN965" t="s">
        <v>3294</v>
      </c>
      <c r="AO965" t="s">
        <v>3295</v>
      </c>
      <c r="AP965" t="s">
        <v>74</v>
      </c>
      <c r="AQ965" t="s">
        <v>74</v>
      </c>
      <c r="AR965" t="s">
        <v>3291</v>
      </c>
      <c r="AS965" t="s">
        <v>3296</v>
      </c>
      <c r="AT965" t="s">
        <v>3741</v>
      </c>
      <c r="AU965">
        <v>1988</v>
      </c>
      <c r="AV965">
        <v>165</v>
      </c>
      <c r="AW965" t="s">
        <v>74</v>
      </c>
      <c r="AX965" t="s">
        <v>74</v>
      </c>
      <c r="AY965" t="s">
        <v>74</v>
      </c>
      <c r="AZ965" t="s">
        <v>74</v>
      </c>
      <c r="BA965" t="s">
        <v>74</v>
      </c>
      <c r="BB965">
        <v>89</v>
      </c>
      <c r="BC965">
        <v>96</v>
      </c>
      <c r="BD965" t="s">
        <v>74</v>
      </c>
      <c r="BE965" t="s">
        <v>7545</v>
      </c>
      <c r="BF965" t="str">
        <f>HYPERLINK("http://dx.doi.org/10.1007/BF00025576","http://dx.doi.org/10.1007/BF00025576")</f>
        <v>http://dx.doi.org/10.1007/BF00025576</v>
      </c>
      <c r="BG965" t="s">
        <v>74</v>
      </c>
      <c r="BH965" t="s">
        <v>74</v>
      </c>
      <c r="BI965">
        <v>8</v>
      </c>
      <c r="BJ965" t="s">
        <v>481</v>
      </c>
      <c r="BK965" t="s">
        <v>92</v>
      </c>
      <c r="BL965" t="s">
        <v>481</v>
      </c>
      <c r="BM965" t="s">
        <v>7511</v>
      </c>
      <c r="BN965" t="s">
        <v>74</v>
      </c>
      <c r="BO965" t="s">
        <v>74</v>
      </c>
      <c r="BP965" t="s">
        <v>74</v>
      </c>
      <c r="BQ965" t="s">
        <v>74</v>
      </c>
      <c r="BR965" t="s">
        <v>95</v>
      </c>
      <c r="BS965" t="s">
        <v>7546</v>
      </c>
      <c r="BT965" t="str">
        <f>HYPERLINK("https%3A%2F%2Fwww.webofscience.com%2Fwos%2Fwoscc%2Ffull-record%2FWOS:A1988Q014900010","View Full Record in Web of Science")</f>
        <v>View Full Record in Web of Science</v>
      </c>
    </row>
    <row r="966" spans="1:72" x14ac:dyDescent="0.15">
      <c r="A966" t="s">
        <v>72</v>
      </c>
      <c r="B966" t="s">
        <v>7547</v>
      </c>
      <c r="C966" t="s">
        <v>74</v>
      </c>
      <c r="D966" t="s">
        <v>74</v>
      </c>
      <c r="E966" t="s">
        <v>74</v>
      </c>
      <c r="F966" t="s">
        <v>7547</v>
      </c>
      <c r="G966" t="s">
        <v>74</v>
      </c>
      <c r="H966" t="s">
        <v>74</v>
      </c>
      <c r="I966" t="s">
        <v>7548</v>
      </c>
      <c r="J966" t="s">
        <v>3291</v>
      </c>
      <c r="K966" t="s">
        <v>74</v>
      </c>
      <c r="L966" t="s">
        <v>74</v>
      </c>
      <c r="M966" t="s">
        <v>77</v>
      </c>
      <c r="N966" t="s">
        <v>78</v>
      </c>
      <c r="O966" t="s">
        <v>74</v>
      </c>
      <c r="P966" t="s">
        <v>74</v>
      </c>
      <c r="Q966" t="s">
        <v>74</v>
      </c>
      <c r="R966" t="s">
        <v>74</v>
      </c>
      <c r="S966" t="s">
        <v>74</v>
      </c>
      <c r="T966" t="s">
        <v>74</v>
      </c>
      <c r="U966" t="s">
        <v>74</v>
      </c>
      <c r="V966" t="s">
        <v>74</v>
      </c>
      <c r="W966" t="s">
        <v>7549</v>
      </c>
      <c r="X966" t="s">
        <v>7550</v>
      </c>
      <c r="Y966" t="s">
        <v>74</v>
      </c>
      <c r="Z966" t="s">
        <v>74</v>
      </c>
      <c r="AA966" t="s">
        <v>74</v>
      </c>
      <c r="AB966" t="s">
        <v>7551</v>
      </c>
      <c r="AC966" t="s">
        <v>74</v>
      </c>
      <c r="AD966" t="s">
        <v>74</v>
      </c>
      <c r="AE966" t="s">
        <v>74</v>
      </c>
      <c r="AF966" t="s">
        <v>74</v>
      </c>
      <c r="AG966">
        <v>16</v>
      </c>
      <c r="AH966">
        <v>2</v>
      </c>
      <c r="AI966">
        <v>2</v>
      </c>
      <c r="AJ966">
        <v>0</v>
      </c>
      <c r="AK966">
        <v>0</v>
      </c>
      <c r="AL966" t="s">
        <v>1006</v>
      </c>
      <c r="AM966" t="s">
        <v>1007</v>
      </c>
      <c r="AN966" t="s">
        <v>3294</v>
      </c>
      <c r="AO966" t="s">
        <v>3295</v>
      </c>
      <c r="AP966" t="s">
        <v>74</v>
      </c>
      <c r="AQ966" t="s">
        <v>74</v>
      </c>
      <c r="AR966" t="s">
        <v>3291</v>
      </c>
      <c r="AS966" t="s">
        <v>3296</v>
      </c>
      <c r="AT966" t="s">
        <v>3741</v>
      </c>
      <c r="AU966">
        <v>1988</v>
      </c>
      <c r="AV966">
        <v>165</v>
      </c>
      <c r="AW966" t="s">
        <v>74</v>
      </c>
      <c r="AX966" t="s">
        <v>74</v>
      </c>
      <c r="AY966" t="s">
        <v>74</v>
      </c>
      <c r="AZ966" t="s">
        <v>74</v>
      </c>
      <c r="BA966" t="s">
        <v>74</v>
      </c>
      <c r="BB966">
        <v>97</v>
      </c>
      <c r="BC966">
        <v>101</v>
      </c>
      <c r="BD966" t="s">
        <v>74</v>
      </c>
      <c r="BE966" t="s">
        <v>7552</v>
      </c>
      <c r="BF966" t="str">
        <f>HYPERLINK("http://dx.doi.org/10.1007/BF00025577","http://dx.doi.org/10.1007/BF00025577")</f>
        <v>http://dx.doi.org/10.1007/BF00025577</v>
      </c>
      <c r="BG966" t="s">
        <v>74</v>
      </c>
      <c r="BH966" t="s">
        <v>74</v>
      </c>
      <c r="BI966">
        <v>5</v>
      </c>
      <c r="BJ966" t="s">
        <v>481</v>
      </c>
      <c r="BK966" t="s">
        <v>92</v>
      </c>
      <c r="BL966" t="s">
        <v>481</v>
      </c>
      <c r="BM966" t="s">
        <v>7511</v>
      </c>
      <c r="BN966" t="s">
        <v>74</v>
      </c>
      <c r="BO966" t="s">
        <v>74</v>
      </c>
      <c r="BP966" t="s">
        <v>74</v>
      </c>
      <c r="BQ966" t="s">
        <v>74</v>
      </c>
      <c r="BR966" t="s">
        <v>95</v>
      </c>
      <c r="BS966" t="s">
        <v>7553</v>
      </c>
      <c r="BT966" t="str">
        <f>HYPERLINK("https%3A%2F%2Fwww.webofscience.com%2Fwos%2Fwoscc%2Ffull-record%2FWOS:A1988Q014900011","View Full Record in Web of Science")</f>
        <v>View Full Record in Web of Science</v>
      </c>
    </row>
    <row r="967" spans="1:72" x14ac:dyDescent="0.15">
      <c r="A967" t="s">
        <v>72</v>
      </c>
      <c r="B967" t="s">
        <v>7554</v>
      </c>
      <c r="C967" t="s">
        <v>74</v>
      </c>
      <c r="D967" t="s">
        <v>74</v>
      </c>
      <c r="E967" t="s">
        <v>74</v>
      </c>
      <c r="F967" t="s">
        <v>7554</v>
      </c>
      <c r="G967" t="s">
        <v>74</v>
      </c>
      <c r="H967" t="s">
        <v>74</v>
      </c>
      <c r="I967" t="s">
        <v>7555</v>
      </c>
      <c r="J967" t="s">
        <v>3291</v>
      </c>
      <c r="K967" t="s">
        <v>74</v>
      </c>
      <c r="L967" t="s">
        <v>74</v>
      </c>
      <c r="M967" t="s">
        <v>77</v>
      </c>
      <c r="N967" t="s">
        <v>78</v>
      </c>
      <c r="O967" t="s">
        <v>74</v>
      </c>
      <c r="P967" t="s">
        <v>74</v>
      </c>
      <c r="Q967" t="s">
        <v>74</v>
      </c>
      <c r="R967" t="s">
        <v>74</v>
      </c>
      <c r="S967" t="s">
        <v>74</v>
      </c>
      <c r="T967" t="s">
        <v>74</v>
      </c>
      <c r="U967" t="s">
        <v>74</v>
      </c>
      <c r="V967" t="s">
        <v>74</v>
      </c>
      <c r="W967" t="s">
        <v>7556</v>
      </c>
      <c r="X967" t="s">
        <v>7557</v>
      </c>
      <c r="Y967" t="s">
        <v>7558</v>
      </c>
      <c r="Z967" t="s">
        <v>74</v>
      </c>
      <c r="AA967" t="s">
        <v>74</v>
      </c>
      <c r="AB967" t="s">
        <v>74</v>
      </c>
      <c r="AC967" t="s">
        <v>74</v>
      </c>
      <c r="AD967" t="s">
        <v>74</v>
      </c>
      <c r="AE967" t="s">
        <v>74</v>
      </c>
      <c r="AF967" t="s">
        <v>74</v>
      </c>
      <c r="AG967">
        <v>32</v>
      </c>
      <c r="AH967">
        <v>13</v>
      </c>
      <c r="AI967">
        <v>13</v>
      </c>
      <c r="AJ967">
        <v>0</v>
      </c>
      <c r="AK967">
        <v>7</v>
      </c>
      <c r="AL967" t="s">
        <v>1006</v>
      </c>
      <c r="AM967" t="s">
        <v>1007</v>
      </c>
      <c r="AN967" t="s">
        <v>3294</v>
      </c>
      <c r="AO967" t="s">
        <v>3295</v>
      </c>
      <c r="AP967" t="s">
        <v>74</v>
      </c>
      <c r="AQ967" t="s">
        <v>74</v>
      </c>
      <c r="AR967" t="s">
        <v>3291</v>
      </c>
      <c r="AS967" t="s">
        <v>3296</v>
      </c>
      <c r="AT967" t="s">
        <v>3741</v>
      </c>
      <c r="AU967">
        <v>1988</v>
      </c>
      <c r="AV967">
        <v>165</v>
      </c>
      <c r="AW967" t="s">
        <v>74</v>
      </c>
      <c r="AX967" t="s">
        <v>74</v>
      </c>
      <c r="AY967" t="s">
        <v>74</v>
      </c>
      <c r="AZ967" t="s">
        <v>74</v>
      </c>
      <c r="BA967" t="s">
        <v>74</v>
      </c>
      <c r="BB967">
        <v>103</v>
      </c>
      <c r="BC967">
        <v>114</v>
      </c>
      <c r="BD967" t="s">
        <v>74</v>
      </c>
      <c r="BE967" t="s">
        <v>7559</v>
      </c>
      <c r="BF967" t="str">
        <f>HYPERLINK("http://dx.doi.org/10.1007/BF00025578","http://dx.doi.org/10.1007/BF00025578")</f>
        <v>http://dx.doi.org/10.1007/BF00025578</v>
      </c>
      <c r="BG967" t="s">
        <v>74</v>
      </c>
      <c r="BH967" t="s">
        <v>74</v>
      </c>
      <c r="BI967">
        <v>12</v>
      </c>
      <c r="BJ967" t="s">
        <v>481</v>
      </c>
      <c r="BK967" t="s">
        <v>92</v>
      </c>
      <c r="BL967" t="s">
        <v>481</v>
      </c>
      <c r="BM967" t="s">
        <v>7511</v>
      </c>
      <c r="BN967" t="s">
        <v>74</v>
      </c>
      <c r="BO967" t="s">
        <v>74</v>
      </c>
      <c r="BP967" t="s">
        <v>74</v>
      </c>
      <c r="BQ967" t="s">
        <v>74</v>
      </c>
      <c r="BR967" t="s">
        <v>95</v>
      </c>
      <c r="BS967" t="s">
        <v>7560</v>
      </c>
      <c r="BT967" t="str">
        <f>HYPERLINK("https%3A%2F%2Fwww.webofscience.com%2Fwos%2Fwoscc%2Ffull-record%2FWOS:A1988Q014900012","View Full Record in Web of Science")</f>
        <v>View Full Record in Web of Science</v>
      </c>
    </row>
    <row r="968" spans="1:72" x14ac:dyDescent="0.15">
      <c r="A968" t="s">
        <v>72</v>
      </c>
      <c r="B968" t="s">
        <v>7561</v>
      </c>
      <c r="C968" t="s">
        <v>74</v>
      </c>
      <c r="D968" t="s">
        <v>74</v>
      </c>
      <c r="E968" t="s">
        <v>74</v>
      </c>
      <c r="F968" t="s">
        <v>7561</v>
      </c>
      <c r="G968" t="s">
        <v>74</v>
      </c>
      <c r="H968" t="s">
        <v>74</v>
      </c>
      <c r="I968" t="s">
        <v>7562</v>
      </c>
      <c r="J968" t="s">
        <v>3291</v>
      </c>
      <c r="K968" t="s">
        <v>74</v>
      </c>
      <c r="L968" t="s">
        <v>74</v>
      </c>
      <c r="M968" t="s">
        <v>77</v>
      </c>
      <c r="N968" t="s">
        <v>78</v>
      </c>
      <c r="O968" t="s">
        <v>74</v>
      </c>
      <c r="P968" t="s">
        <v>74</v>
      </c>
      <c r="Q968" t="s">
        <v>74</v>
      </c>
      <c r="R968" t="s">
        <v>74</v>
      </c>
      <c r="S968" t="s">
        <v>74</v>
      </c>
      <c r="T968" t="s">
        <v>74</v>
      </c>
      <c r="U968" t="s">
        <v>74</v>
      </c>
      <c r="V968" t="s">
        <v>74</v>
      </c>
      <c r="W968" t="s">
        <v>74</v>
      </c>
      <c r="X968" t="s">
        <v>74</v>
      </c>
      <c r="Y968" t="s">
        <v>7563</v>
      </c>
      <c r="Z968" t="s">
        <v>74</v>
      </c>
      <c r="AA968" t="s">
        <v>74</v>
      </c>
      <c r="AB968" t="s">
        <v>74</v>
      </c>
      <c r="AC968" t="s">
        <v>74</v>
      </c>
      <c r="AD968" t="s">
        <v>74</v>
      </c>
      <c r="AE968" t="s">
        <v>74</v>
      </c>
      <c r="AF968" t="s">
        <v>74</v>
      </c>
      <c r="AG968">
        <v>37</v>
      </c>
      <c r="AH968">
        <v>42</v>
      </c>
      <c r="AI968">
        <v>43</v>
      </c>
      <c r="AJ968">
        <v>0</v>
      </c>
      <c r="AK968">
        <v>5</v>
      </c>
      <c r="AL968" t="s">
        <v>1006</v>
      </c>
      <c r="AM968" t="s">
        <v>1007</v>
      </c>
      <c r="AN968" t="s">
        <v>3294</v>
      </c>
      <c r="AO968" t="s">
        <v>3295</v>
      </c>
      <c r="AP968" t="s">
        <v>74</v>
      </c>
      <c r="AQ968" t="s">
        <v>74</v>
      </c>
      <c r="AR968" t="s">
        <v>3291</v>
      </c>
      <c r="AS968" t="s">
        <v>3296</v>
      </c>
      <c r="AT968" t="s">
        <v>3741</v>
      </c>
      <c r="AU968">
        <v>1988</v>
      </c>
      <c r="AV968">
        <v>165</v>
      </c>
      <c r="AW968" t="s">
        <v>74</v>
      </c>
      <c r="AX968" t="s">
        <v>74</v>
      </c>
      <c r="AY968" t="s">
        <v>74</v>
      </c>
      <c r="AZ968" t="s">
        <v>74</v>
      </c>
      <c r="BA968" t="s">
        <v>74</v>
      </c>
      <c r="BB968">
        <v>115</v>
      </c>
      <c r="BC968">
        <v>128</v>
      </c>
      <c r="BD968" t="s">
        <v>74</v>
      </c>
      <c r="BE968" t="s">
        <v>7564</v>
      </c>
      <c r="BF968" t="str">
        <f>HYPERLINK("http://dx.doi.org/10.1007/BF00025579","http://dx.doi.org/10.1007/BF00025579")</f>
        <v>http://dx.doi.org/10.1007/BF00025579</v>
      </c>
      <c r="BG968" t="s">
        <v>74</v>
      </c>
      <c r="BH968" t="s">
        <v>74</v>
      </c>
      <c r="BI968">
        <v>14</v>
      </c>
      <c r="BJ968" t="s">
        <v>481</v>
      </c>
      <c r="BK968" t="s">
        <v>92</v>
      </c>
      <c r="BL968" t="s">
        <v>481</v>
      </c>
      <c r="BM968" t="s">
        <v>7511</v>
      </c>
      <c r="BN968" t="s">
        <v>74</v>
      </c>
      <c r="BO968" t="s">
        <v>74</v>
      </c>
      <c r="BP968" t="s">
        <v>74</v>
      </c>
      <c r="BQ968" t="s">
        <v>74</v>
      </c>
      <c r="BR968" t="s">
        <v>95</v>
      </c>
      <c r="BS968" t="s">
        <v>7565</v>
      </c>
      <c r="BT968" t="str">
        <f>HYPERLINK("https%3A%2F%2Fwww.webofscience.com%2Fwos%2Fwoscc%2Ffull-record%2FWOS:A1988Q014900013","View Full Record in Web of Science")</f>
        <v>View Full Record in Web of Science</v>
      </c>
    </row>
    <row r="969" spans="1:72" x14ac:dyDescent="0.15">
      <c r="A969" t="s">
        <v>72</v>
      </c>
      <c r="B969" t="s">
        <v>7566</v>
      </c>
      <c r="C969" t="s">
        <v>74</v>
      </c>
      <c r="D969" t="s">
        <v>74</v>
      </c>
      <c r="E969" t="s">
        <v>74</v>
      </c>
      <c r="F969" t="s">
        <v>7566</v>
      </c>
      <c r="G969" t="s">
        <v>74</v>
      </c>
      <c r="H969" t="s">
        <v>74</v>
      </c>
      <c r="I969" t="s">
        <v>7567</v>
      </c>
      <c r="J969" t="s">
        <v>3291</v>
      </c>
      <c r="K969" t="s">
        <v>74</v>
      </c>
      <c r="L969" t="s">
        <v>74</v>
      </c>
      <c r="M969" t="s">
        <v>77</v>
      </c>
      <c r="N969" t="s">
        <v>78</v>
      </c>
      <c r="O969" t="s">
        <v>74</v>
      </c>
      <c r="P969" t="s">
        <v>74</v>
      </c>
      <c r="Q969" t="s">
        <v>74</v>
      </c>
      <c r="R969" t="s">
        <v>74</v>
      </c>
      <c r="S969" t="s">
        <v>74</v>
      </c>
      <c r="T969" t="s">
        <v>74</v>
      </c>
      <c r="U969" t="s">
        <v>74</v>
      </c>
      <c r="V969" t="s">
        <v>74</v>
      </c>
      <c r="W969" t="s">
        <v>7508</v>
      </c>
      <c r="X969" t="s">
        <v>1514</v>
      </c>
      <c r="Y969" t="s">
        <v>74</v>
      </c>
      <c r="Z969" t="s">
        <v>74</v>
      </c>
      <c r="AA969" t="s">
        <v>74</v>
      </c>
      <c r="AB969" t="s">
        <v>74</v>
      </c>
      <c r="AC969" t="s">
        <v>74</v>
      </c>
      <c r="AD969" t="s">
        <v>74</v>
      </c>
      <c r="AE969" t="s">
        <v>74</v>
      </c>
      <c r="AF969" t="s">
        <v>74</v>
      </c>
      <c r="AG969">
        <v>29</v>
      </c>
      <c r="AH969">
        <v>28</v>
      </c>
      <c r="AI969">
        <v>28</v>
      </c>
      <c r="AJ969">
        <v>0</v>
      </c>
      <c r="AK969">
        <v>3</v>
      </c>
      <c r="AL969" t="s">
        <v>1006</v>
      </c>
      <c r="AM969" t="s">
        <v>1007</v>
      </c>
      <c r="AN969" t="s">
        <v>3294</v>
      </c>
      <c r="AO969" t="s">
        <v>3295</v>
      </c>
      <c r="AP969" t="s">
        <v>74</v>
      </c>
      <c r="AQ969" t="s">
        <v>74</v>
      </c>
      <c r="AR969" t="s">
        <v>3291</v>
      </c>
      <c r="AS969" t="s">
        <v>3296</v>
      </c>
      <c r="AT969" t="s">
        <v>3741</v>
      </c>
      <c r="AU969">
        <v>1988</v>
      </c>
      <c r="AV969">
        <v>165</v>
      </c>
      <c r="AW969" t="s">
        <v>74</v>
      </c>
      <c r="AX969" t="s">
        <v>74</v>
      </c>
      <c r="AY969" t="s">
        <v>74</v>
      </c>
      <c r="AZ969" t="s">
        <v>74</v>
      </c>
      <c r="BA969" t="s">
        <v>74</v>
      </c>
      <c r="BB969">
        <v>129</v>
      </c>
      <c r="BC969">
        <v>139</v>
      </c>
      <c r="BD969" t="s">
        <v>74</v>
      </c>
      <c r="BE969" t="s">
        <v>7568</v>
      </c>
      <c r="BF969" t="str">
        <f>HYPERLINK("http://dx.doi.org/10.1007/BF00025580","http://dx.doi.org/10.1007/BF00025580")</f>
        <v>http://dx.doi.org/10.1007/BF00025580</v>
      </c>
      <c r="BG969" t="s">
        <v>74</v>
      </c>
      <c r="BH969" t="s">
        <v>74</v>
      </c>
      <c r="BI969">
        <v>11</v>
      </c>
      <c r="BJ969" t="s">
        <v>481</v>
      </c>
      <c r="BK969" t="s">
        <v>92</v>
      </c>
      <c r="BL969" t="s">
        <v>481</v>
      </c>
      <c r="BM969" t="s">
        <v>7511</v>
      </c>
      <c r="BN969" t="s">
        <v>74</v>
      </c>
      <c r="BO969" t="s">
        <v>74</v>
      </c>
      <c r="BP969" t="s">
        <v>74</v>
      </c>
      <c r="BQ969" t="s">
        <v>74</v>
      </c>
      <c r="BR969" t="s">
        <v>95</v>
      </c>
      <c r="BS969" t="s">
        <v>7569</v>
      </c>
      <c r="BT969" t="str">
        <f>HYPERLINK("https%3A%2F%2Fwww.webofscience.com%2Fwos%2Fwoscc%2Ffull-record%2FWOS:A1988Q014900014","View Full Record in Web of Science")</f>
        <v>View Full Record in Web of Science</v>
      </c>
    </row>
    <row r="970" spans="1:72" x14ac:dyDescent="0.15">
      <c r="A970" t="s">
        <v>72</v>
      </c>
      <c r="B970" t="s">
        <v>7570</v>
      </c>
      <c r="C970" t="s">
        <v>74</v>
      </c>
      <c r="D970" t="s">
        <v>74</v>
      </c>
      <c r="E970" t="s">
        <v>74</v>
      </c>
      <c r="F970" t="s">
        <v>7570</v>
      </c>
      <c r="G970" t="s">
        <v>74</v>
      </c>
      <c r="H970" t="s">
        <v>74</v>
      </c>
      <c r="I970" t="s">
        <v>7571</v>
      </c>
      <c r="J970" t="s">
        <v>3291</v>
      </c>
      <c r="K970" t="s">
        <v>74</v>
      </c>
      <c r="L970" t="s">
        <v>74</v>
      </c>
      <c r="M970" t="s">
        <v>77</v>
      </c>
      <c r="N970" t="s">
        <v>78</v>
      </c>
      <c r="O970" t="s">
        <v>74</v>
      </c>
      <c r="P970" t="s">
        <v>74</v>
      </c>
      <c r="Q970" t="s">
        <v>74</v>
      </c>
      <c r="R970" t="s">
        <v>74</v>
      </c>
      <c r="S970" t="s">
        <v>74</v>
      </c>
      <c r="T970" t="s">
        <v>74</v>
      </c>
      <c r="U970" t="s">
        <v>74</v>
      </c>
      <c r="V970" t="s">
        <v>74</v>
      </c>
      <c r="W970" t="s">
        <v>7572</v>
      </c>
      <c r="X970" t="s">
        <v>7573</v>
      </c>
      <c r="Y970" t="s">
        <v>7574</v>
      </c>
      <c r="Z970" t="s">
        <v>74</v>
      </c>
      <c r="AA970" t="s">
        <v>74</v>
      </c>
      <c r="AB970" t="s">
        <v>74</v>
      </c>
      <c r="AC970" t="s">
        <v>74</v>
      </c>
      <c r="AD970" t="s">
        <v>74</v>
      </c>
      <c r="AE970" t="s">
        <v>74</v>
      </c>
      <c r="AF970" t="s">
        <v>74</v>
      </c>
      <c r="AG970">
        <v>29</v>
      </c>
      <c r="AH970">
        <v>19</v>
      </c>
      <c r="AI970">
        <v>19</v>
      </c>
      <c r="AJ970">
        <v>0</v>
      </c>
      <c r="AK970">
        <v>1</v>
      </c>
      <c r="AL970" t="s">
        <v>1006</v>
      </c>
      <c r="AM970" t="s">
        <v>1007</v>
      </c>
      <c r="AN970" t="s">
        <v>3294</v>
      </c>
      <c r="AO970" t="s">
        <v>3295</v>
      </c>
      <c r="AP970" t="s">
        <v>74</v>
      </c>
      <c r="AQ970" t="s">
        <v>74</v>
      </c>
      <c r="AR970" t="s">
        <v>3291</v>
      </c>
      <c r="AS970" t="s">
        <v>3296</v>
      </c>
      <c r="AT970" t="s">
        <v>3741</v>
      </c>
      <c r="AU970">
        <v>1988</v>
      </c>
      <c r="AV970">
        <v>165</v>
      </c>
      <c r="AW970" t="s">
        <v>74</v>
      </c>
      <c r="AX970" t="s">
        <v>74</v>
      </c>
      <c r="AY970" t="s">
        <v>74</v>
      </c>
      <c r="AZ970" t="s">
        <v>74</v>
      </c>
      <c r="BA970" t="s">
        <v>74</v>
      </c>
      <c r="BB970">
        <v>141</v>
      </c>
      <c r="BC970">
        <v>150</v>
      </c>
      <c r="BD970" t="s">
        <v>74</v>
      </c>
      <c r="BE970" t="s">
        <v>7575</v>
      </c>
      <c r="BF970" t="str">
        <f>HYPERLINK("http://dx.doi.org/10.1007/BF00025581","http://dx.doi.org/10.1007/BF00025581")</f>
        <v>http://dx.doi.org/10.1007/BF00025581</v>
      </c>
      <c r="BG970" t="s">
        <v>74</v>
      </c>
      <c r="BH970" t="s">
        <v>74</v>
      </c>
      <c r="BI970">
        <v>10</v>
      </c>
      <c r="BJ970" t="s">
        <v>481</v>
      </c>
      <c r="BK970" t="s">
        <v>92</v>
      </c>
      <c r="BL970" t="s">
        <v>481</v>
      </c>
      <c r="BM970" t="s">
        <v>7511</v>
      </c>
      <c r="BN970" t="s">
        <v>74</v>
      </c>
      <c r="BO970" t="s">
        <v>74</v>
      </c>
      <c r="BP970" t="s">
        <v>74</v>
      </c>
      <c r="BQ970" t="s">
        <v>74</v>
      </c>
      <c r="BR970" t="s">
        <v>95</v>
      </c>
      <c r="BS970" t="s">
        <v>7576</v>
      </c>
      <c r="BT970" t="str">
        <f>HYPERLINK("https%3A%2F%2Fwww.webofscience.com%2Fwos%2Fwoscc%2Ffull-record%2FWOS:A1988Q014900015","View Full Record in Web of Science")</f>
        <v>View Full Record in Web of Science</v>
      </c>
    </row>
    <row r="971" spans="1:72" x14ac:dyDescent="0.15">
      <c r="A971" t="s">
        <v>72</v>
      </c>
      <c r="B971" t="s">
        <v>7577</v>
      </c>
      <c r="C971" t="s">
        <v>74</v>
      </c>
      <c r="D971" t="s">
        <v>74</v>
      </c>
      <c r="E971" t="s">
        <v>74</v>
      </c>
      <c r="F971" t="s">
        <v>7577</v>
      </c>
      <c r="G971" t="s">
        <v>74</v>
      </c>
      <c r="H971" t="s">
        <v>74</v>
      </c>
      <c r="I971" t="s">
        <v>7578</v>
      </c>
      <c r="J971" t="s">
        <v>3291</v>
      </c>
      <c r="K971" t="s">
        <v>74</v>
      </c>
      <c r="L971" t="s">
        <v>74</v>
      </c>
      <c r="M971" t="s">
        <v>77</v>
      </c>
      <c r="N971" t="s">
        <v>78</v>
      </c>
      <c r="O971" t="s">
        <v>74</v>
      </c>
      <c r="P971" t="s">
        <v>74</v>
      </c>
      <c r="Q971" t="s">
        <v>74</v>
      </c>
      <c r="R971" t="s">
        <v>74</v>
      </c>
      <c r="S971" t="s">
        <v>74</v>
      </c>
      <c r="T971" t="s">
        <v>74</v>
      </c>
      <c r="U971" t="s">
        <v>74</v>
      </c>
      <c r="V971" t="s">
        <v>74</v>
      </c>
      <c r="W971" t="s">
        <v>7508</v>
      </c>
      <c r="X971" t="s">
        <v>1514</v>
      </c>
      <c r="Y971" t="s">
        <v>74</v>
      </c>
      <c r="Z971" t="s">
        <v>74</v>
      </c>
      <c r="AA971" t="s">
        <v>74</v>
      </c>
      <c r="AB971" t="s">
        <v>74</v>
      </c>
      <c r="AC971" t="s">
        <v>74</v>
      </c>
      <c r="AD971" t="s">
        <v>74</v>
      </c>
      <c r="AE971" t="s">
        <v>74</v>
      </c>
      <c r="AF971" t="s">
        <v>74</v>
      </c>
      <c r="AG971">
        <v>29</v>
      </c>
      <c r="AH971">
        <v>9</v>
      </c>
      <c r="AI971">
        <v>9</v>
      </c>
      <c r="AJ971">
        <v>0</v>
      </c>
      <c r="AK971">
        <v>0</v>
      </c>
      <c r="AL971" t="s">
        <v>1006</v>
      </c>
      <c r="AM971" t="s">
        <v>1007</v>
      </c>
      <c r="AN971" t="s">
        <v>3294</v>
      </c>
      <c r="AO971" t="s">
        <v>3295</v>
      </c>
      <c r="AP971" t="s">
        <v>74</v>
      </c>
      <c r="AQ971" t="s">
        <v>74</v>
      </c>
      <c r="AR971" t="s">
        <v>3291</v>
      </c>
      <c r="AS971" t="s">
        <v>3296</v>
      </c>
      <c r="AT971" t="s">
        <v>3741</v>
      </c>
      <c r="AU971">
        <v>1988</v>
      </c>
      <c r="AV971">
        <v>165</v>
      </c>
      <c r="AW971" t="s">
        <v>74</v>
      </c>
      <c r="AX971" t="s">
        <v>74</v>
      </c>
      <c r="AY971" t="s">
        <v>74</v>
      </c>
      <c r="AZ971" t="s">
        <v>74</v>
      </c>
      <c r="BA971" t="s">
        <v>74</v>
      </c>
      <c r="BB971">
        <v>151</v>
      </c>
      <c r="BC971">
        <v>159</v>
      </c>
      <c r="BD971" t="s">
        <v>74</v>
      </c>
      <c r="BE971" t="s">
        <v>7579</v>
      </c>
      <c r="BF971" t="str">
        <f>HYPERLINK("http://dx.doi.org/10.1007/BF00025582","http://dx.doi.org/10.1007/BF00025582")</f>
        <v>http://dx.doi.org/10.1007/BF00025582</v>
      </c>
      <c r="BG971" t="s">
        <v>74</v>
      </c>
      <c r="BH971" t="s">
        <v>74</v>
      </c>
      <c r="BI971">
        <v>9</v>
      </c>
      <c r="BJ971" t="s">
        <v>481</v>
      </c>
      <c r="BK971" t="s">
        <v>92</v>
      </c>
      <c r="BL971" t="s">
        <v>481</v>
      </c>
      <c r="BM971" t="s">
        <v>7511</v>
      </c>
      <c r="BN971" t="s">
        <v>74</v>
      </c>
      <c r="BO971" t="s">
        <v>74</v>
      </c>
      <c r="BP971" t="s">
        <v>74</v>
      </c>
      <c r="BQ971" t="s">
        <v>74</v>
      </c>
      <c r="BR971" t="s">
        <v>95</v>
      </c>
      <c r="BS971" t="s">
        <v>7580</v>
      </c>
      <c r="BT971" t="str">
        <f>HYPERLINK("https%3A%2F%2Fwww.webofscience.com%2Fwos%2Fwoscc%2Ffull-record%2FWOS:A1988Q014900016","View Full Record in Web of Science")</f>
        <v>View Full Record in Web of Science</v>
      </c>
    </row>
    <row r="972" spans="1:72" x14ac:dyDescent="0.15">
      <c r="A972" t="s">
        <v>72</v>
      </c>
      <c r="B972" t="s">
        <v>7581</v>
      </c>
      <c r="C972" t="s">
        <v>74</v>
      </c>
      <c r="D972" t="s">
        <v>74</v>
      </c>
      <c r="E972" t="s">
        <v>74</v>
      </c>
      <c r="F972" t="s">
        <v>7581</v>
      </c>
      <c r="G972" t="s">
        <v>74</v>
      </c>
      <c r="H972" t="s">
        <v>74</v>
      </c>
      <c r="I972" t="s">
        <v>7582</v>
      </c>
      <c r="J972" t="s">
        <v>3291</v>
      </c>
      <c r="K972" t="s">
        <v>74</v>
      </c>
      <c r="L972" t="s">
        <v>74</v>
      </c>
      <c r="M972" t="s">
        <v>77</v>
      </c>
      <c r="N972" t="s">
        <v>78</v>
      </c>
      <c r="O972" t="s">
        <v>74</v>
      </c>
      <c r="P972" t="s">
        <v>74</v>
      </c>
      <c r="Q972" t="s">
        <v>74</v>
      </c>
      <c r="R972" t="s">
        <v>74</v>
      </c>
      <c r="S972" t="s">
        <v>74</v>
      </c>
      <c r="T972" t="s">
        <v>74</v>
      </c>
      <c r="U972" t="s">
        <v>74</v>
      </c>
      <c r="V972" t="s">
        <v>74</v>
      </c>
      <c r="W972" t="s">
        <v>74</v>
      </c>
      <c r="X972" t="s">
        <v>74</v>
      </c>
      <c r="Y972" t="s">
        <v>7583</v>
      </c>
      <c r="Z972" t="s">
        <v>74</v>
      </c>
      <c r="AA972" t="s">
        <v>74</v>
      </c>
      <c r="AB972" t="s">
        <v>74</v>
      </c>
      <c r="AC972" t="s">
        <v>74</v>
      </c>
      <c r="AD972" t="s">
        <v>74</v>
      </c>
      <c r="AE972" t="s">
        <v>74</v>
      </c>
      <c r="AF972" t="s">
        <v>74</v>
      </c>
      <c r="AG972">
        <v>15</v>
      </c>
      <c r="AH972">
        <v>17</v>
      </c>
      <c r="AI972">
        <v>17</v>
      </c>
      <c r="AJ972">
        <v>0</v>
      </c>
      <c r="AK972">
        <v>2</v>
      </c>
      <c r="AL972" t="s">
        <v>1006</v>
      </c>
      <c r="AM972" t="s">
        <v>1007</v>
      </c>
      <c r="AN972" t="s">
        <v>3294</v>
      </c>
      <c r="AO972" t="s">
        <v>3295</v>
      </c>
      <c r="AP972" t="s">
        <v>74</v>
      </c>
      <c r="AQ972" t="s">
        <v>74</v>
      </c>
      <c r="AR972" t="s">
        <v>3291</v>
      </c>
      <c r="AS972" t="s">
        <v>3296</v>
      </c>
      <c r="AT972" t="s">
        <v>3741</v>
      </c>
      <c r="AU972">
        <v>1988</v>
      </c>
      <c r="AV972">
        <v>165</v>
      </c>
      <c r="AW972" t="s">
        <v>74</v>
      </c>
      <c r="AX972" t="s">
        <v>74</v>
      </c>
      <c r="AY972" t="s">
        <v>74</v>
      </c>
      <c r="AZ972" t="s">
        <v>74</v>
      </c>
      <c r="BA972" t="s">
        <v>74</v>
      </c>
      <c r="BB972">
        <v>161</v>
      </c>
      <c r="BC972">
        <v>167</v>
      </c>
      <c r="BD972" t="s">
        <v>74</v>
      </c>
      <c r="BE972" t="s">
        <v>7584</v>
      </c>
      <c r="BF972" t="str">
        <f>HYPERLINK("http://dx.doi.org/10.1007/BF00025583","http://dx.doi.org/10.1007/BF00025583")</f>
        <v>http://dx.doi.org/10.1007/BF00025583</v>
      </c>
      <c r="BG972" t="s">
        <v>74</v>
      </c>
      <c r="BH972" t="s">
        <v>74</v>
      </c>
      <c r="BI972">
        <v>7</v>
      </c>
      <c r="BJ972" t="s">
        <v>481</v>
      </c>
      <c r="BK972" t="s">
        <v>92</v>
      </c>
      <c r="BL972" t="s">
        <v>481</v>
      </c>
      <c r="BM972" t="s">
        <v>7511</v>
      </c>
      <c r="BN972" t="s">
        <v>74</v>
      </c>
      <c r="BO972" t="s">
        <v>74</v>
      </c>
      <c r="BP972" t="s">
        <v>74</v>
      </c>
      <c r="BQ972" t="s">
        <v>74</v>
      </c>
      <c r="BR972" t="s">
        <v>95</v>
      </c>
      <c r="BS972" t="s">
        <v>7585</v>
      </c>
      <c r="BT972" t="str">
        <f>HYPERLINK("https%3A%2F%2Fwww.webofscience.com%2Fwos%2Fwoscc%2Ffull-record%2FWOS:A1988Q014900017","View Full Record in Web of Science")</f>
        <v>View Full Record in Web of Science</v>
      </c>
    </row>
    <row r="973" spans="1:72" x14ac:dyDescent="0.15">
      <c r="A973" t="s">
        <v>72</v>
      </c>
      <c r="B973" t="s">
        <v>7586</v>
      </c>
      <c r="C973" t="s">
        <v>74</v>
      </c>
      <c r="D973" t="s">
        <v>74</v>
      </c>
      <c r="E973" t="s">
        <v>74</v>
      </c>
      <c r="F973" t="s">
        <v>7586</v>
      </c>
      <c r="G973" t="s">
        <v>74</v>
      </c>
      <c r="H973" t="s">
        <v>74</v>
      </c>
      <c r="I973" t="s">
        <v>7587</v>
      </c>
      <c r="J973" t="s">
        <v>3291</v>
      </c>
      <c r="K973" t="s">
        <v>74</v>
      </c>
      <c r="L973" t="s">
        <v>74</v>
      </c>
      <c r="M973" t="s">
        <v>77</v>
      </c>
      <c r="N973" t="s">
        <v>78</v>
      </c>
      <c r="O973" t="s">
        <v>74</v>
      </c>
      <c r="P973" t="s">
        <v>74</v>
      </c>
      <c r="Q973" t="s">
        <v>74</v>
      </c>
      <c r="R973" t="s">
        <v>74</v>
      </c>
      <c r="S973" t="s">
        <v>74</v>
      </c>
      <c r="T973" t="s">
        <v>74</v>
      </c>
      <c r="U973" t="s">
        <v>74</v>
      </c>
      <c r="V973" t="s">
        <v>74</v>
      </c>
      <c r="W973" t="s">
        <v>7508</v>
      </c>
      <c r="X973" t="s">
        <v>1514</v>
      </c>
      <c r="Y973" t="s">
        <v>74</v>
      </c>
      <c r="Z973" t="s">
        <v>74</v>
      </c>
      <c r="AA973" t="s">
        <v>74</v>
      </c>
      <c r="AB973" t="s">
        <v>74</v>
      </c>
      <c r="AC973" t="s">
        <v>74</v>
      </c>
      <c r="AD973" t="s">
        <v>74</v>
      </c>
      <c r="AE973" t="s">
        <v>74</v>
      </c>
      <c r="AF973" t="s">
        <v>74</v>
      </c>
      <c r="AG973">
        <v>5</v>
      </c>
      <c r="AH973">
        <v>7</v>
      </c>
      <c r="AI973">
        <v>7</v>
      </c>
      <c r="AJ973">
        <v>0</v>
      </c>
      <c r="AK973">
        <v>0</v>
      </c>
      <c r="AL973" t="s">
        <v>1006</v>
      </c>
      <c r="AM973" t="s">
        <v>1007</v>
      </c>
      <c r="AN973" t="s">
        <v>3294</v>
      </c>
      <c r="AO973" t="s">
        <v>3295</v>
      </c>
      <c r="AP973" t="s">
        <v>74</v>
      </c>
      <c r="AQ973" t="s">
        <v>74</v>
      </c>
      <c r="AR973" t="s">
        <v>3291</v>
      </c>
      <c r="AS973" t="s">
        <v>3296</v>
      </c>
      <c r="AT973" t="s">
        <v>3741</v>
      </c>
      <c r="AU973">
        <v>1988</v>
      </c>
      <c r="AV973">
        <v>165</v>
      </c>
      <c r="AW973" t="s">
        <v>74</v>
      </c>
      <c r="AX973" t="s">
        <v>74</v>
      </c>
      <c r="AY973" t="s">
        <v>74</v>
      </c>
      <c r="AZ973" t="s">
        <v>74</v>
      </c>
      <c r="BA973" t="s">
        <v>74</v>
      </c>
      <c r="BB973">
        <v>169</v>
      </c>
      <c r="BC973">
        <v>171</v>
      </c>
      <c r="BD973" t="s">
        <v>74</v>
      </c>
      <c r="BE973" t="s">
        <v>7588</v>
      </c>
      <c r="BF973" t="str">
        <f>HYPERLINK("http://dx.doi.org/10.1007/BF00025584","http://dx.doi.org/10.1007/BF00025584")</f>
        <v>http://dx.doi.org/10.1007/BF00025584</v>
      </c>
      <c r="BG973" t="s">
        <v>74</v>
      </c>
      <c r="BH973" t="s">
        <v>74</v>
      </c>
      <c r="BI973">
        <v>3</v>
      </c>
      <c r="BJ973" t="s">
        <v>481</v>
      </c>
      <c r="BK973" t="s">
        <v>92</v>
      </c>
      <c r="BL973" t="s">
        <v>481</v>
      </c>
      <c r="BM973" t="s">
        <v>7511</v>
      </c>
      <c r="BN973" t="s">
        <v>74</v>
      </c>
      <c r="BO973" t="s">
        <v>74</v>
      </c>
      <c r="BP973" t="s">
        <v>74</v>
      </c>
      <c r="BQ973" t="s">
        <v>74</v>
      </c>
      <c r="BR973" t="s">
        <v>95</v>
      </c>
      <c r="BS973" t="s">
        <v>7589</v>
      </c>
      <c r="BT973" t="str">
        <f>HYPERLINK("https%3A%2F%2Fwww.webofscience.com%2Fwos%2Fwoscc%2Ffull-record%2FWOS:A1988Q014900018","View Full Record in Web of Science")</f>
        <v>View Full Record in Web of Science</v>
      </c>
    </row>
    <row r="974" spans="1:72" x14ac:dyDescent="0.15">
      <c r="A974" t="s">
        <v>72</v>
      </c>
      <c r="B974" t="s">
        <v>7590</v>
      </c>
      <c r="C974" t="s">
        <v>74</v>
      </c>
      <c r="D974" t="s">
        <v>74</v>
      </c>
      <c r="E974" t="s">
        <v>74</v>
      </c>
      <c r="F974" t="s">
        <v>7590</v>
      </c>
      <c r="G974" t="s">
        <v>74</v>
      </c>
      <c r="H974" t="s">
        <v>74</v>
      </c>
      <c r="I974" t="s">
        <v>7591</v>
      </c>
      <c r="J974" t="s">
        <v>3291</v>
      </c>
      <c r="K974" t="s">
        <v>74</v>
      </c>
      <c r="L974" t="s">
        <v>74</v>
      </c>
      <c r="M974" t="s">
        <v>77</v>
      </c>
      <c r="N974" t="s">
        <v>78</v>
      </c>
      <c r="O974" t="s">
        <v>74</v>
      </c>
      <c r="P974" t="s">
        <v>74</v>
      </c>
      <c r="Q974" t="s">
        <v>74</v>
      </c>
      <c r="R974" t="s">
        <v>74</v>
      </c>
      <c r="S974" t="s">
        <v>74</v>
      </c>
      <c r="T974" t="s">
        <v>74</v>
      </c>
      <c r="U974" t="s">
        <v>74</v>
      </c>
      <c r="V974" t="s">
        <v>74</v>
      </c>
      <c r="W974" t="s">
        <v>7508</v>
      </c>
      <c r="X974" t="s">
        <v>1514</v>
      </c>
      <c r="Y974" t="s">
        <v>74</v>
      </c>
      <c r="Z974" t="s">
        <v>74</v>
      </c>
      <c r="AA974" t="s">
        <v>74</v>
      </c>
      <c r="AB974" t="s">
        <v>74</v>
      </c>
      <c r="AC974" t="s">
        <v>74</v>
      </c>
      <c r="AD974" t="s">
        <v>74</v>
      </c>
      <c r="AE974" t="s">
        <v>74</v>
      </c>
      <c r="AF974" t="s">
        <v>74</v>
      </c>
      <c r="AG974">
        <v>4</v>
      </c>
      <c r="AH974">
        <v>1</v>
      </c>
      <c r="AI974">
        <v>1</v>
      </c>
      <c r="AJ974">
        <v>0</v>
      </c>
      <c r="AK974">
        <v>0</v>
      </c>
      <c r="AL974" t="s">
        <v>1006</v>
      </c>
      <c r="AM974" t="s">
        <v>1007</v>
      </c>
      <c r="AN974" t="s">
        <v>3294</v>
      </c>
      <c r="AO974" t="s">
        <v>3295</v>
      </c>
      <c r="AP974" t="s">
        <v>74</v>
      </c>
      <c r="AQ974" t="s">
        <v>74</v>
      </c>
      <c r="AR974" t="s">
        <v>3291</v>
      </c>
      <c r="AS974" t="s">
        <v>3296</v>
      </c>
      <c r="AT974" t="s">
        <v>3741</v>
      </c>
      <c r="AU974">
        <v>1988</v>
      </c>
      <c r="AV974">
        <v>165</v>
      </c>
      <c r="AW974" t="s">
        <v>74</v>
      </c>
      <c r="AX974" t="s">
        <v>74</v>
      </c>
      <c r="AY974" t="s">
        <v>74</v>
      </c>
      <c r="AZ974" t="s">
        <v>74</v>
      </c>
      <c r="BA974" t="s">
        <v>74</v>
      </c>
      <c r="BB974">
        <v>173</v>
      </c>
      <c r="BC974">
        <v>175</v>
      </c>
      <c r="BD974" t="s">
        <v>74</v>
      </c>
      <c r="BE974" t="s">
        <v>7592</v>
      </c>
      <c r="BF974" t="str">
        <f>HYPERLINK("http://dx.doi.org/10.1007/BF00025585","http://dx.doi.org/10.1007/BF00025585")</f>
        <v>http://dx.doi.org/10.1007/BF00025585</v>
      </c>
      <c r="BG974" t="s">
        <v>74</v>
      </c>
      <c r="BH974" t="s">
        <v>74</v>
      </c>
      <c r="BI974">
        <v>3</v>
      </c>
      <c r="BJ974" t="s">
        <v>481</v>
      </c>
      <c r="BK974" t="s">
        <v>92</v>
      </c>
      <c r="BL974" t="s">
        <v>481</v>
      </c>
      <c r="BM974" t="s">
        <v>7511</v>
      </c>
      <c r="BN974" t="s">
        <v>74</v>
      </c>
      <c r="BO974" t="s">
        <v>74</v>
      </c>
      <c r="BP974" t="s">
        <v>74</v>
      </c>
      <c r="BQ974" t="s">
        <v>74</v>
      </c>
      <c r="BR974" t="s">
        <v>95</v>
      </c>
      <c r="BS974" t="s">
        <v>7593</v>
      </c>
      <c r="BT974" t="str">
        <f>HYPERLINK("https%3A%2F%2Fwww.webofscience.com%2Fwos%2Fwoscc%2Ffull-record%2FWOS:A1988Q014900019","View Full Record in Web of Science")</f>
        <v>View Full Record in Web of Science</v>
      </c>
    </row>
    <row r="975" spans="1:72" x14ac:dyDescent="0.15">
      <c r="A975" t="s">
        <v>72</v>
      </c>
      <c r="B975" t="s">
        <v>7594</v>
      </c>
      <c r="C975" t="s">
        <v>74</v>
      </c>
      <c r="D975" t="s">
        <v>74</v>
      </c>
      <c r="E975" t="s">
        <v>74</v>
      </c>
      <c r="F975" t="s">
        <v>7594</v>
      </c>
      <c r="G975" t="s">
        <v>74</v>
      </c>
      <c r="H975" t="s">
        <v>74</v>
      </c>
      <c r="I975" t="s">
        <v>7595</v>
      </c>
      <c r="J975" t="s">
        <v>3291</v>
      </c>
      <c r="K975" t="s">
        <v>74</v>
      </c>
      <c r="L975" t="s">
        <v>74</v>
      </c>
      <c r="M975" t="s">
        <v>77</v>
      </c>
      <c r="N975" t="s">
        <v>78</v>
      </c>
      <c r="O975" t="s">
        <v>74</v>
      </c>
      <c r="P975" t="s">
        <v>74</v>
      </c>
      <c r="Q975" t="s">
        <v>74</v>
      </c>
      <c r="R975" t="s">
        <v>74</v>
      </c>
      <c r="S975" t="s">
        <v>74</v>
      </c>
      <c r="T975" t="s">
        <v>74</v>
      </c>
      <c r="U975" t="s">
        <v>74</v>
      </c>
      <c r="V975" t="s">
        <v>74</v>
      </c>
      <c r="W975" t="s">
        <v>7596</v>
      </c>
      <c r="X975" t="s">
        <v>1912</v>
      </c>
      <c r="Y975" t="s">
        <v>7597</v>
      </c>
      <c r="Z975" t="s">
        <v>74</v>
      </c>
      <c r="AA975" t="s">
        <v>74</v>
      </c>
      <c r="AB975" t="s">
        <v>74</v>
      </c>
      <c r="AC975" t="s">
        <v>74</v>
      </c>
      <c r="AD975" t="s">
        <v>74</v>
      </c>
      <c r="AE975" t="s">
        <v>74</v>
      </c>
      <c r="AF975" t="s">
        <v>74</v>
      </c>
      <c r="AG975">
        <v>68</v>
      </c>
      <c r="AH975">
        <v>10</v>
      </c>
      <c r="AI975">
        <v>11</v>
      </c>
      <c r="AJ975">
        <v>0</v>
      </c>
      <c r="AK975">
        <v>1</v>
      </c>
      <c r="AL975" t="s">
        <v>1006</v>
      </c>
      <c r="AM975" t="s">
        <v>1007</v>
      </c>
      <c r="AN975" t="s">
        <v>3294</v>
      </c>
      <c r="AO975" t="s">
        <v>3295</v>
      </c>
      <c r="AP975" t="s">
        <v>74</v>
      </c>
      <c r="AQ975" t="s">
        <v>74</v>
      </c>
      <c r="AR975" t="s">
        <v>3291</v>
      </c>
      <c r="AS975" t="s">
        <v>3296</v>
      </c>
      <c r="AT975" t="s">
        <v>3741</v>
      </c>
      <c r="AU975">
        <v>1988</v>
      </c>
      <c r="AV975">
        <v>165</v>
      </c>
      <c r="AW975" t="s">
        <v>74</v>
      </c>
      <c r="AX975" t="s">
        <v>74</v>
      </c>
      <c r="AY975" t="s">
        <v>74</v>
      </c>
      <c r="AZ975" t="s">
        <v>74</v>
      </c>
      <c r="BA975" t="s">
        <v>74</v>
      </c>
      <c r="BB975">
        <v>177</v>
      </c>
      <c r="BC975">
        <v>184</v>
      </c>
      <c r="BD975" t="s">
        <v>74</v>
      </c>
      <c r="BE975" t="s">
        <v>7598</v>
      </c>
      <c r="BF975" t="str">
        <f>HYPERLINK("http://dx.doi.org/10.1007/BF00025586","http://dx.doi.org/10.1007/BF00025586")</f>
        <v>http://dx.doi.org/10.1007/BF00025586</v>
      </c>
      <c r="BG975" t="s">
        <v>74</v>
      </c>
      <c r="BH975" t="s">
        <v>74</v>
      </c>
      <c r="BI975">
        <v>8</v>
      </c>
      <c r="BJ975" t="s">
        <v>481</v>
      </c>
      <c r="BK975" t="s">
        <v>92</v>
      </c>
      <c r="BL975" t="s">
        <v>481</v>
      </c>
      <c r="BM975" t="s">
        <v>7511</v>
      </c>
      <c r="BN975" t="s">
        <v>74</v>
      </c>
      <c r="BO975" t="s">
        <v>74</v>
      </c>
      <c r="BP975" t="s">
        <v>74</v>
      </c>
      <c r="BQ975" t="s">
        <v>74</v>
      </c>
      <c r="BR975" t="s">
        <v>95</v>
      </c>
      <c r="BS975" t="s">
        <v>7599</v>
      </c>
      <c r="BT975" t="str">
        <f>HYPERLINK("https%3A%2F%2Fwww.webofscience.com%2Fwos%2Fwoscc%2Ffull-record%2FWOS:A1988Q014900020","View Full Record in Web of Science")</f>
        <v>View Full Record in Web of Science</v>
      </c>
    </row>
    <row r="976" spans="1:72" x14ac:dyDescent="0.15">
      <c r="A976" t="s">
        <v>72</v>
      </c>
      <c r="B976" t="s">
        <v>7600</v>
      </c>
      <c r="C976" t="s">
        <v>74</v>
      </c>
      <c r="D976" t="s">
        <v>74</v>
      </c>
      <c r="E976" t="s">
        <v>74</v>
      </c>
      <c r="F976" t="s">
        <v>7600</v>
      </c>
      <c r="G976" t="s">
        <v>74</v>
      </c>
      <c r="H976" t="s">
        <v>74</v>
      </c>
      <c r="I976" t="s">
        <v>7601</v>
      </c>
      <c r="J976" t="s">
        <v>3291</v>
      </c>
      <c r="K976" t="s">
        <v>74</v>
      </c>
      <c r="L976" t="s">
        <v>74</v>
      </c>
      <c r="M976" t="s">
        <v>77</v>
      </c>
      <c r="N976" t="s">
        <v>78</v>
      </c>
      <c r="O976" t="s">
        <v>74</v>
      </c>
      <c r="P976" t="s">
        <v>74</v>
      </c>
      <c r="Q976" t="s">
        <v>74</v>
      </c>
      <c r="R976" t="s">
        <v>74</v>
      </c>
      <c r="S976" t="s">
        <v>74</v>
      </c>
      <c r="T976" t="s">
        <v>74</v>
      </c>
      <c r="U976" t="s">
        <v>74</v>
      </c>
      <c r="V976" t="s">
        <v>74</v>
      </c>
      <c r="W976" t="s">
        <v>7602</v>
      </c>
      <c r="X976" t="s">
        <v>7603</v>
      </c>
      <c r="Y976" t="s">
        <v>7597</v>
      </c>
      <c r="Z976" t="s">
        <v>74</v>
      </c>
      <c r="AA976" t="s">
        <v>74</v>
      </c>
      <c r="AB976" t="s">
        <v>74</v>
      </c>
      <c r="AC976" t="s">
        <v>74</v>
      </c>
      <c r="AD976" t="s">
        <v>74</v>
      </c>
      <c r="AE976" t="s">
        <v>74</v>
      </c>
      <c r="AF976" t="s">
        <v>74</v>
      </c>
      <c r="AG976">
        <v>34</v>
      </c>
      <c r="AH976">
        <v>22</v>
      </c>
      <c r="AI976">
        <v>26</v>
      </c>
      <c r="AJ976">
        <v>0</v>
      </c>
      <c r="AK976">
        <v>4</v>
      </c>
      <c r="AL976" t="s">
        <v>1006</v>
      </c>
      <c r="AM976" t="s">
        <v>1007</v>
      </c>
      <c r="AN976" t="s">
        <v>3294</v>
      </c>
      <c r="AO976" t="s">
        <v>3295</v>
      </c>
      <c r="AP976" t="s">
        <v>74</v>
      </c>
      <c r="AQ976" t="s">
        <v>74</v>
      </c>
      <c r="AR976" t="s">
        <v>3291</v>
      </c>
      <c r="AS976" t="s">
        <v>3296</v>
      </c>
      <c r="AT976" t="s">
        <v>3741</v>
      </c>
      <c r="AU976">
        <v>1988</v>
      </c>
      <c r="AV976">
        <v>165</v>
      </c>
      <c r="AW976" t="s">
        <v>74</v>
      </c>
      <c r="AX976" t="s">
        <v>74</v>
      </c>
      <c r="AY976" t="s">
        <v>74</v>
      </c>
      <c r="AZ976" t="s">
        <v>74</v>
      </c>
      <c r="BA976" t="s">
        <v>74</v>
      </c>
      <c r="BB976">
        <v>185</v>
      </c>
      <c r="BC976">
        <v>196</v>
      </c>
      <c r="BD976" t="s">
        <v>74</v>
      </c>
      <c r="BE976" t="s">
        <v>7604</v>
      </c>
      <c r="BF976" t="str">
        <f>HYPERLINK("http://dx.doi.org/10.1007/BF00025587","http://dx.doi.org/10.1007/BF00025587")</f>
        <v>http://dx.doi.org/10.1007/BF00025587</v>
      </c>
      <c r="BG976" t="s">
        <v>74</v>
      </c>
      <c r="BH976" t="s">
        <v>74</v>
      </c>
      <c r="BI976">
        <v>12</v>
      </c>
      <c r="BJ976" t="s">
        <v>481</v>
      </c>
      <c r="BK976" t="s">
        <v>92</v>
      </c>
      <c r="BL976" t="s">
        <v>481</v>
      </c>
      <c r="BM976" t="s">
        <v>7511</v>
      </c>
      <c r="BN976" t="s">
        <v>74</v>
      </c>
      <c r="BO976" t="s">
        <v>74</v>
      </c>
      <c r="BP976" t="s">
        <v>74</v>
      </c>
      <c r="BQ976" t="s">
        <v>74</v>
      </c>
      <c r="BR976" t="s">
        <v>95</v>
      </c>
      <c r="BS976" t="s">
        <v>7605</v>
      </c>
      <c r="BT976" t="str">
        <f>HYPERLINK("https%3A%2F%2Fwww.webofscience.com%2Fwos%2Fwoscc%2Ffull-record%2FWOS:A1988Q014900021","View Full Record in Web of Science")</f>
        <v>View Full Record in Web of Science</v>
      </c>
    </row>
    <row r="977" spans="1:72" x14ac:dyDescent="0.15">
      <c r="A977" t="s">
        <v>72</v>
      </c>
      <c r="B977" t="s">
        <v>7606</v>
      </c>
      <c r="C977" t="s">
        <v>74</v>
      </c>
      <c r="D977" t="s">
        <v>74</v>
      </c>
      <c r="E977" t="s">
        <v>74</v>
      </c>
      <c r="F977" t="s">
        <v>7606</v>
      </c>
      <c r="G977" t="s">
        <v>74</v>
      </c>
      <c r="H977" t="s">
        <v>74</v>
      </c>
      <c r="I977" t="s">
        <v>7607</v>
      </c>
      <c r="J977" t="s">
        <v>3291</v>
      </c>
      <c r="K977" t="s">
        <v>74</v>
      </c>
      <c r="L977" t="s">
        <v>74</v>
      </c>
      <c r="M977" t="s">
        <v>77</v>
      </c>
      <c r="N977" t="s">
        <v>78</v>
      </c>
      <c r="O977" t="s">
        <v>74</v>
      </c>
      <c r="P977" t="s">
        <v>74</v>
      </c>
      <c r="Q977" t="s">
        <v>74</v>
      </c>
      <c r="R977" t="s">
        <v>74</v>
      </c>
      <c r="S977" t="s">
        <v>74</v>
      </c>
      <c r="T977" t="s">
        <v>74</v>
      </c>
      <c r="U977" t="s">
        <v>74</v>
      </c>
      <c r="V977" t="s">
        <v>74</v>
      </c>
      <c r="W977" t="s">
        <v>7608</v>
      </c>
      <c r="X977" t="s">
        <v>1867</v>
      </c>
      <c r="Y977" t="s">
        <v>74</v>
      </c>
      <c r="Z977" t="s">
        <v>74</v>
      </c>
      <c r="AA977" t="s">
        <v>74</v>
      </c>
      <c r="AB977" t="s">
        <v>74</v>
      </c>
      <c r="AC977" t="s">
        <v>74</v>
      </c>
      <c r="AD977" t="s">
        <v>74</v>
      </c>
      <c r="AE977" t="s">
        <v>74</v>
      </c>
      <c r="AF977" t="s">
        <v>74</v>
      </c>
      <c r="AG977">
        <v>16</v>
      </c>
      <c r="AH977">
        <v>8</v>
      </c>
      <c r="AI977">
        <v>9</v>
      </c>
      <c r="AJ977">
        <v>0</v>
      </c>
      <c r="AK977">
        <v>0</v>
      </c>
      <c r="AL977" t="s">
        <v>1006</v>
      </c>
      <c r="AM977" t="s">
        <v>1007</v>
      </c>
      <c r="AN977" t="s">
        <v>3294</v>
      </c>
      <c r="AO977" t="s">
        <v>3295</v>
      </c>
      <c r="AP977" t="s">
        <v>74</v>
      </c>
      <c r="AQ977" t="s">
        <v>74</v>
      </c>
      <c r="AR977" t="s">
        <v>3291</v>
      </c>
      <c r="AS977" t="s">
        <v>3296</v>
      </c>
      <c r="AT977" t="s">
        <v>3741</v>
      </c>
      <c r="AU977">
        <v>1988</v>
      </c>
      <c r="AV977">
        <v>165</v>
      </c>
      <c r="AW977" t="s">
        <v>74</v>
      </c>
      <c r="AX977" t="s">
        <v>74</v>
      </c>
      <c r="AY977" t="s">
        <v>74</v>
      </c>
      <c r="AZ977" t="s">
        <v>74</v>
      </c>
      <c r="BA977" t="s">
        <v>74</v>
      </c>
      <c r="BB977">
        <v>209</v>
      </c>
      <c r="BC977">
        <v>212</v>
      </c>
      <c r="BD977" t="s">
        <v>74</v>
      </c>
      <c r="BE977" t="s">
        <v>7609</v>
      </c>
      <c r="BF977" t="str">
        <f>HYPERLINK("http://dx.doi.org/10.1007/BF00025589","http://dx.doi.org/10.1007/BF00025589")</f>
        <v>http://dx.doi.org/10.1007/BF00025589</v>
      </c>
      <c r="BG977" t="s">
        <v>74</v>
      </c>
      <c r="BH977" t="s">
        <v>74</v>
      </c>
      <c r="BI977">
        <v>4</v>
      </c>
      <c r="BJ977" t="s">
        <v>481</v>
      </c>
      <c r="BK977" t="s">
        <v>92</v>
      </c>
      <c r="BL977" t="s">
        <v>481</v>
      </c>
      <c r="BM977" t="s">
        <v>7511</v>
      </c>
      <c r="BN977" t="s">
        <v>74</v>
      </c>
      <c r="BO977" t="s">
        <v>74</v>
      </c>
      <c r="BP977" t="s">
        <v>74</v>
      </c>
      <c r="BQ977" t="s">
        <v>74</v>
      </c>
      <c r="BR977" t="s">
        <v>95</v>
      </c>
      <c r="BS977" t="s">
        <v>7610</v>
      </c>
      <c r="BT977" t="str">
        <f>HYPERLINK("https%3A%2F%2Fwww.webofscience.com%2Fwos%2Fwoscc%2Ffull-record%2FWOS:A1988Q014900023","View Full Record in Web of Science")</f>
        <v>View Full Record in Web of Science</v>
      </c>
    </row>
    <row r="978" spans="1:72" x14ac:dyDescent="0.15">
      <c r="A978" t="s">
        <v>72</v>
      </c>
      <c r="B978" t="s">
        <v>7611</v>
      </c>
      <c r="C978" t="s">
        <v>74</v>
      </c>
      <c r="D978" t="s">
        <v>74</v>
      </c>
      <c r="E978" t="s">
        <v>74</v>
      </c>
      <c r="F978" t="s">
        <v>7611</v>
      </c>
      <c r="G978" t="s">
        <v>74</v>
      </c>
      <c r="H978" t="s">
        <v>74</v>
      </c>
      <c r="I978" t="s">
        <v>7612</v>
      </c>
      <c r="J978" t="s">
        <v>3291</v>
      </c>
      <c r="K978" t="s">
        <v>74</v>
      </c>
      <c r="L978" t="s">
        <v>74</v>
      </c>
      <c r="M978" t="s">
        <v>77</v>
      </c>
      <c r="N978" t="s">
        <v>78</v>
      </c>
      <c r="O978" t="s">
        <v>74</v>
      </c>
      <c r="P978" t="s">
        <v>74</v>
      </c>
      <c r="Q978" t="s">
        <v>74</v>
      </c>
      <c r="R978" t="s">
        <v>74</v>
      </c>
      <c r="S978" t="s">
        <v>74</v>
      </c>
      <c r="T978" t="s">
        <v>74</v>
      </c>
      <c r="U978" t="s">
        <v>74</v>
      </c>
      <c r="V978" t="s">
        <v>74</v>
      </c>
      <c r="W978" t="s">
        <v>74</v>
      </c>
      <c r="X978" t="s">
        <v>74</v>
      </c>
      <c r="Y978" t="s">
        <v>7613</v>
      </c>
      <c r="Z978" t="s">
        <v>74</v>
      </c>
      <c r="AA978" t="s">
        <v>74</v>
      </c>
      <c r="AB978" t="s">
        <v>74</v>
      </c>
      <c r="AC978" t="s">
        <v>74</v>
      </c>
      <c r="AD978" t="s">
        <v>74</v>
      </c>
      <c r="AE978" t="s">
        <v>74</v>
      </c>
      <c r="AF978" t="s">
        <v>74</v>
      </c>
      <c r="AG978">
        <v>29</v>
      </c>
      <c r="AH978">
        <v>6</v>
      </c>
      <c r="AI978">
        <v>6</v>
      </c>
      <c r="AJ978">
        <v>0</v>
      </c>
      <c r="AK978">
        <v>0</v>
      </c>
      <c r="AL978" t="s">
        <v>1006</v>
      </c>
      <c r="AM978" t="s">
        <v>1007</v>
      </c>
      <c r="AN978" t="s">
        <v>3294</v>
      </c>
      <c r="AO978" t="s">
        <v>3295</v>
      </c>
      <c r="AP978" t="s">
        <v>74</v>
      </c>
      <c r="AQ978" t="s">
        <v>74</v>
      </c>
      <c r="AR978" t="s">
        <v>3291</v>
      </c>
      <c r="AS978" t="s">
        <v>3296</v>
      </c>
      <c r="AT978" t="s">
        <v>3741</v>
      </c>
      <c r="AU978">
        <v>1988</v>
      </c>
      <c r="AV978">
        <v>165</v>
      </c>
      <c r="AW978" t="s">
        <v>74</v>
      </c>
      <c r="AX978" t="s">
        <v>74</v>
      </c>
      <c r="AY978" t="s">
        <v>74</v>
      </c>
      <c r="AZ978" t="s">
        <v>74</v>
      </c>
      <c r="BA978" t="s">
        <v>74</v>
      </c>
      <c r="BB978">
        <v>213</v>
      </c>
      <c r="BC978">
        <v>220</v>
      </c>
      <c r="BD978" t="s">
        <v>74</v>
      </c>
      <c r="BE978" t="s">
        <v>7614</v>
      </c>
      <c r="BF978" t="str">
        <f>HYPERLINK("http://dx.doi.org/10.1007/BF00025590","http://dx.doi.org/10.1007/BF00025590")</f>
        <v>http://dx.doi.org/10.1007/BF00025590</v>
      </c>
      <c r="BG978" t="s">
        <v>74</v>
      </c>
      <c r="BH978" t="s">
        <v>74</v>
      </c>
      <c r="BI978">
        <v>8</v>
      </c>
      <c r="BJ978" t="s">
        <v>481</v>
      </c>
      <c r="BK978" t="s">
        <v>92</v>
      </c>
      <c r="BL978" t="s">
        <v>481</v>
      </c>
      <c r="BM978" t="s">
        <v>7511</v>
      </c>
      <c r="BN978" t="s">
        <v>74</v>
      </c>
      <c r="BO978" t="s">
        <v>74</v>
      </c>
      <c r="BP978" t="s">
        <v>74</v>
      </c>
      <c r="BQ978" t="s">
        <v>74</v>
      </c>
      <c r="BR978" t="s">
        <v>95</v>
      </c>
      <c r="BS978" t="s">
        <v>7615</v>
      </c>
      <c r="BT978" t="str">
        <f>HYPERLINK("https%3A%2F%2Fwww.webofscience.com%2Fwos%2Fwoscc%2Ffull-record%2FWOS:A1988Q014900024","View Full Record in Web of Science")</f>
        <v>View Full Record in Web of Science</v>
      </c>
    </row>
    <row r="979" spans="1:72" x14ac:dyDescent="0.15">
      <c r="A979" t="s">
        <v>72</v>
      </c>
      <c r="B979" t="s">
        <v>7616</v>
      </c>
      <c r="C979" t="s">
        <v>74</v>
      </c>
      <c r="D979" t="s">
        <v>74</v>
      </c>
      <c r="E979" t="s">
        <v>74</v>
      </c>
      <c r="F979" t="s">
        <v>7616</v>
      </c>
      <c r="G979" t="s">
        <v>74</v>
      </c>
      <c r="H979" t="s">
        <v>74</v>
      </c>
      <c r="I979" t="s">
        <v>7617</v>
      </c>
      <c r="J979" t="s">
        <v>3291</v>
      </c>
      <c r="K979" t="s">
        <v>74</v>
      </c>
      <c r="L979" t="s">
        <v>74</v>
      </c>
      <c r="M979" t="s">
        <v>77</v>
      </c>
      <c r="N979" t="s">
        <v>78</v>
      </c>
      <c r="O979" t="s">
        <v>74</v>
      </c>
      <c r="P979" t="s">
        <v>74</v>
      </c>
      <c r="Q979" t="s">
        <v>74</v>
      </c>
      <c r="R979" t="s">
        <v>74</v>
      </c>
      <c r="S979" t="s">
        <v>74</v>
      </c>
      <c r="T979" t="s">
        <v>74</v>
      </c>
      <c r="U979" t="s">
        <v>74</v>
      </c>
      <c r="V979" t="s">
        <v>74</v>
      </c>
      <c r="W979" t="s">
        <v>7508</v>
      </c>
      <c r="X979" t="s">
        <v>1514</v>
      </c>
      <c r="Y979" t="s">
        <v>74</v>
      </c>
      <c r="Z979" t="s">
        <v>74</v>
      </c>
      <c r="AA979" t="s">
        <v>74</v>
      </c>
      <c r="AB979" t="s">
        <v>74</v>
      </c>
      <c r="AC979" t="s">
        <v>74</v>
      </c>
      <c r="AD979" t="s">
        <v>74</v>
      </c>
      <c r="AE979" t="s">
        <v>74</v>
      </c>
      <c r="AF979" t="s">
        <v>74</v>
      </c>
      <c r="AG979">
        <v>33</v>
      </c>
      <c r="AH979">
        <v>13</v>
      </c>
      <c r="AI979">
        <v>13</v>
      </c>
      <c r="AJ979">
        <v>1</v>
      </c>
      <c r="AK979">
        <v>6</v>
      </c>
      <c r="AL979" t="s">
        <v>1006</v>
      </c>
      <c r="AM979" t="s">
        <v>1007</v>
      </c>
      <c r="AN979" t="s">
        <v>3294</v>
      </c>
      <c r="AO979" t="s">
        <v>3295</v>
      </c>
      <c r="AP979" t="s">
        <v>74</v>
      </c>
      <c r="AQ979" t="s">
        <v>74</v>
      </c>
      <c r="AR979" t="s">
        <v>3291</v>
      </c>
      <c r="AS979" t="s">
        <v>3296</v>
      </c>
      <c r="AT979" t="s">
        <v>3741</v>
      </c>
      <c r="AU979">
        <v>1988</v>
      </c>
      <c r="AV979">
        <v>165</v>
      </c>
      <c r="AW979" t="s">
        <v>74</v>
      </c>
      <c r="AX979" t="s">
        <v>74</v>
      </c>
      <c r="AY979" t="s">
        <v>74</v>
      </c>
      <c r="AZ979" t="s">
        <v>74</v>
      </c>
      <c r="BA979" t="s">
        <v>74</v>
      </c>
      <c r="BB979">
        <v>227</v>
      </c>
      <c r="BC979">
        <v>237</v>
      </c>
      <c r="BD979" t="s">
        <v>74</v>
      </c>
      <c r="BE979" t="s">
        <v>7618</v>
      </c>
      <c r="BF979" t="str">
        <f>HYPERLINK("http://dx.doi.org/10.1007/BF00025592","http://dx.doi.org/10.1007/BF00025592")</f>
        <v>http://dx.doi.org/10.1007/BF00025592</v>
      </c>
      <c r="BG979" t="s">
        <v>74</v>
      </c>
      <c r="BH979" t="s">
        <v>74</v>
      </c>
      <c r="BI979">
        <v>11</v>
      </c>
      <c r="BJ979" t="s">
        <v>481</v>
      </c>
      <c r="BK979" t="s">
        <v>92</v>
      </c>
      <c r="BL979" t="s">
        <v>481</v>
      </c>
      <c r="BM979" t="s">
        <v>7511</v>
      </c>
      <c r="BN979" t="s">
        <v>74</v>
      </c>
      <c r="BO979" t="s">
        <v>74</v>
      </c>
      <c r="BP979" t="s">
        <v>74</v>
      </c>
      <c r="BQ979" t="s">
        <v>74</v>
      </c>
      <c r="BR979" t="s">
        <v>95</v>
      </c>
      <c r="BS979" t="s">
        <v>7619</v>
      </c>
      <c r="BT979" t="str">
        <f>HYPERLINK("https%3A%2F%2Fwww.webofscience.com%2Fwos%2Fwoscc%2Ffull-record%2FWOS:A1988Q014900026","View Full Record in Web of Science")</f>
        <v>View Full Record in Web of Science</v>
      </c>
    </row>
    <row r="980" spans="1:72" x14ac:dyDescent="0.15">
      <c r="A980" t="s">
        <v>72</v>
      </c>
      <c r="B980" t="s">
        <v>7620</v>
      </c>
      <c r="C980" t="s">
        <v>74</v>
      </c>
      <c r="D980" t="s">
        <v>74</v>
      </c>
      <c r="E980" t="s">
        <v>74</v>
      </c>
      <c r="F980" t="s">
        <v>7620</v>
      </c>
      <c r="G980" t="s">
        <v>74</v>
      </c>
      <c r="H980" t="s">
        <v>74</v>
      </c>
      <c r="I980" t="s">
        <v>7621</v>
      </c>
      <c r="J980" t="s">
        <v>3291</v>
      </c>
      <c r="K980" t="s">
        <v>74</v>
      </c>
      <c r="L980" t="s">
        <v>74</v>
      </c>
      <c r="M980" t="s">
        <v>77</v>
      </c>
      <c r="N980" t="s">
        <v>78</v>
      </c>
      <c r="O980" t="s">
        <v>74</v>
      </c>
      <c r="P980" t="s">
        <v>74</v>
      </c>
      <c r="Q980" t="s">
        <v>74</v>
      </c>
      <c r="R980" t="s">
        <v>74</v>
      </c>
      <c r="S980" t="s">
        <v>74</v>
      </c>
      <c r="T980" t="s">
        <v>74</v>
      </c>
      <c r="U980" t="s">
        <v>74</v>
      </c>
      <c r="V980" t="s">
        <v>74</v>
      </c>
      <c r="W980" t="s">
        <v>7508</v>
      </c>
      <c r="X980" t="s">
        <v>1514</v>
      </c>
      <c r="Y980" t="s">
        <v>74</v>
      </c>
      <c r="Z980" t="s">
        <v>74</v>
      </c>
      <c r="AA980" t="s">
        <v>74</v>
      </c>
      <c r="AB980" t="s">
        <v>74</v>
      </c>
      <c r="AC980" t="s">
        <v>74</v>
      </c>
      <c r="AD980" t="s">
        <v>74</v>
      </c>
      <c r="AE980" t="s">
        <v>74</v>
      </c>
      <c r="AF980" t="s">
        <v>74</v>
      </c>
      <c r="AG980">
        <v>45</v>
      </c>
      <c r="AH980">
        <v>36</v>
      </c>
      <c r="AI980">
        <v>37</v>
      </c>
      <c r="AJ980">
        <v>0</v>
      </c>
      <c r="AK980">
        <v>4</v>
      </c>
      <c r="AL980" t="s">
        <v>1006</v>
      </c>
      <c r="AM980" t="s">
        <v>1007</v>
      </c>
      <c r="AN980" t="s">
        <v>3294</v>
      </c>
      <c r="AO980" t="s">
        <v>3295</v>
      </c>
      <c r="AP980" t="s">
        <v>74</v>
      </c>
      <c r="AQ980" t="s">
        <v>74</v>
      </c>
      <c r="AR980" t="s">
        <v>3291</v>
      </c>
      <c r="AS980" t="s">
        <v>3296</v>
      </c>
      <c r="AT980" t="s">
        <v>3741</v>
      </c>
      <c r="AU980">
        <v>1988</v>
      </c>
      <c r="AV980">
        <v>165</v>
      </c>
      <c r="AW980" t="s">
        <v>74</v>
      </c>
      <c r="AX980" t="s">
        <v>74</v>
      </c>
      <c r="AY980" t="s">
        <v>74</v>
      </c>
      <c r="AZ980" t="s">
        <v>74</v>
      </c>
      <c r="BA980" t="s">
        <v>74</v>
      </c>
      <c r="BB980">
        <v>239</v>
      </c>
      <c r="BC980">
        <v>253</v>
      </c>
      <c r="BD980" t="s">
        <v>74</v>
      </c>
      <c r="BE980" t="s">
        <v>7622</v>
      </c>
      <c r="BF980" t="str">
        <f>HYPERLINK("http://dx.doi.org/10.1007/BF00025593","http://dx.doi.org/10.1007/BF00025593")</f>
        <v>http://dx.doi.org/10.1007/BF00025593</v>
      </c>
      <c r="BG980" t="s">
        <v>74</v>
      </c>
      <c r="BH980" t="s">
        <v>74</v>
      </c>
      <c r="BI980">
        <v>15</v>
      </c>
      <c r="BJ980" t="s">
        <v>481</v>
      </c>
      <c r="BK980" t="s">
        <v>92</v>
      </c>
      <c r="BL980" t="s">
        <v>481</v>
      </c>
      <c r="BM980" t="s">
        <v>7511</v>
      </c>
      <c r="BN980" t="s">
        <v>74</v>
      </c>
      <c r="BO980" t="s">
        <v>74</v>
      </c>
      <c r="BP980" t="s">
        <v>74</v>
      </c>
      <c r="BQ980" t="s">
        <v>74</v>
      </c>
      <c r="BR980" t="s">
        <v>95</v>
      </c>
      <c r="BS980" t="s">
        <v>7623</v>
      </c>
      <c r="BT980" t="str">
        <f>HYPERLINK("https%3A%2F%2Fwww.webofscience.com%2Fwos%2Fwoscc%2Ffull-record%2FWOS:A1988Q014900027","View Full Record in Web of Science")</f>
        <v>View Full Record in Web of Science</v>
      </c>
    </row>
    <row r="981" spans="1:72" x14ac:dyDescent="0.15">
      <c r="A981" t="s">
        <v>72</v>
      </c>
      <c r="B981" t="s">
        <v>7624</v>
      </c>
      <c r="C981" t="s">
        <v>74</v>
      </c>
      <c r="D981" t="s">
        <v>74</v>
      </c>
      <c r="E981" t="s">
        <v>74</v>
      </c>
      <c r="F981" t="s">
        <v>7624</v>
      </c>
      <c r="G981" t="s">
        <v>74</v>
      </c>
      <c r="H981" t="s">
        <v>74</v>
      </c>
      <c r="I981" t="s">
        <v>7625</v>
      </c>
      <c r="J981" t="s">
        <v>3291</v>
      </c>
      <c r="K981" t="s">
        <v>74</v>
      </c>
      <c r="L981" t="s">
        <v>74</v>
      </c>
      <c r="M981" t="s">
        <v>77</v>
      </c>
      <c r="N981" t="s">
        <v>78</v>
      </c>
      <c r="O981" t="s">
        <v>74</v>
      </c>
      <c r="P981" t="s">
        <v>74</v>
      </c>
      <c r="Q981" t="s">
        <v>74</v>
      </c>
      <c r="R981" t="s">
        <v>74</v>
      </c>
      <c r="S981" t="s">
        <v>74</v>
      </c>
      <c r="T981" t="s">
        <v>74</v>
      </c>
      <c r="U981" t="s">
        <v>74</v>
      </c>
      <c r="V981" t="s">
        <v>74</v>
      </c>
      <c r="W981" t="s">
        <v>7626</v>
      </c>
      <c r="X981" t="s">
        <v>1514</v>
      </c>
      <c r="Y981" t="s">
        <v>74</v>
      </c>
      <c r="Z981" t="s">
        <v>74</v>
      </c>
      <c r="AA981" t="s">
        <v>74</v>
      </c>
      <c r="AB981" t="s">
        <v>74</v>
      </c>
      <c r="AC981" t="s">
        <v>74</v>
      </c>
      <c r="AD981" t="s">
        <v>74</v>
      </c>
      <c r="AE981" t="s">
        <v>74</v>
      </c>
      <c r="AF981" t="s">
        <v>74</v>
      </c>
      <c r="AG981">
        <v>8</v>
      </c>
      <c r="AH981">
        <v>28</v>
      </c>
      <c r="AI981">
        <v>30</v>
      </c>
      <c r="AJ981">
        <v>0</v>
      </c>
      <c r="AK981">
        <v>4</v>
      </c>
      <c r="AL981" t="s">
        <v>1006</v>
      </c>
      <c r="AM981" t="s">
        <v>1007</v>
      </c>
      <c r="AN981" t="s">
        <v>3294</v>
      </c>
      <c r="AO981" t="s">
        <v>3295</v>
      </c>
      <c r="AP981" t="s">
        <v>74</v>
      </c>
      <c r="AQ981" t="s">
        <v>74</v>
      </c>
      <c r="AR981" t="s">
        <v>3291</v>
      </c>
      <c r="AS981" t="s">
        <v>3296</v>
      </c>
      <c r="AT981" t="s">
        <v>3741</v>
      </c>
      <c r="AU981">
        <v>1988</v>
      </c>
      <c r="AV981">
        <v>165</v>
      </c>
      <c r="AW981" t="s">
        <v>74</v>
      </c>
      <c r="AX981" t="s">
        <v>74</v>
      </c>
      <c r="AY981" t="s">
        <v>74</v>
      </c>
      <c r="AZ981" t="s">
        <v>74</v>
      </c>
      <c r="BA981" t="s">
        <v>74</v>
      </c>
      <c r="BB981">
        <v>279</v>
      </c>
      <c r="BC981">
        <v>284</v>
      </c>
      <c r="BD981" t="s">
        <v>74</v>
      </c>
      <c r="BE981" t="s">
        <v>7627</v>
      </c>
      <c r="BF981" t="str">
        <f>HYPERLINK("http://dx.doi.org/10.1007/BF00025597","http://dx.doi.org/10.1007/BF00025597")</f>
        <v>http://dx.doi.org/10.1007/BF00025597</v>
      </c>
      <c r="BG981" t="s">
        <v>74</v>
      </c>
      <c r="BH981" t="s">
        <v>74</v>
      </c>
      <c r="BI981">
        <v>6</v>
      </c>
      <c r="BJ981" t="s">
        <v>481</v>
      </c>
      <c r="BK981" t="s">
        <v>92</v>
      </c>
      <c r="BL981" t="s">
        <v>481</v>
      </c>
      <c r="BM981" t="s">
        <v>7511</v>
      </c>
      <c r="BN981" t="s">
        <v>74</v>
      </c>
      <c r="BO981" t="s">
        <v>74</v>
      </c>
      <c r="BP981" t="s">
        <v>74</v>
      </c>
      <c r="BQ981" t="s">
        <v>74</v>
      </c>
      <c r="BR981" t="s">
        <v>95</v>
      </c>
      <c r="BS981" t="s">
        <v>7628</v>
      </c>
      <c r="BT981" t="str">
        <f>HYPERLINK("https%3A%2F%2Fwww.webofscience.com%2Fwos%2Fwoscc%2Ffull-record%2FWOS:A1988Q014900031","View Full Record in Web of Science")</f>
        <v>View Full Record in Web of Science</v>
      </c>
    </row>
    <row r="982" spans="1:72" x14ac:dyDescent="0.15">
      <c r="A982" t="s">
        <v>72</v>
      </c>
      <c r="B982" t="s">
        <v>7629</v>
      </c>
      <c r="C982" t="s">
        <v>74</v>
      </c>
      <c r="D982" t="s">
        <v>74</v>
      </c>
      <c r="E982" t="s">
        <v>74</v>
      </c>
      <c r="F982" t="s">
        <v>7629</v>
      </c>
      <c r="G982" t="s">
        <v>74</v>
      </c>
      <c r="H982" t="s">
        <v>74</v>
      </c>
      <c r="I982" t="s">
        <v>6892</v>
      </c>
      <c r="J982" t="s">
        <v>6893</v>
      </c>
      <c r="K982" t="s">
        <v>74</v>
      </c>
      <c r="L982" t="s">
        <v>74</v>
      </c>
      <c r="M982" t="s">
        <v>77</v>
      </c>
      <c r="N982" t="s">
        <v>110</v>
      </c>
      <c r="O982" t="s">
        <v>74</v>
      </c>
      <c r="P982" t="s">
        <v>74</v>
      </c>
      <c r="Q982" t="s">
        <v>74</v>
      </c>
      <c r="R982" t="s">
        <v>74</v>
      </c>
      <c r="S982" t="s">
        <v>74</v>
      </c>
      <c r="T982" t="s">
        <v>74</v>
      </c>
      <c r="U982" t="s">
        <v>74</v>
      </c>
      <c r="V982" t="s">
        <v>74</v>
      </c>
      <c r="W982" t="s">
        <v>7630</v>
      </c>
      <c r="X982" t="s">
        <v>1541</v>
      </c>
      <c r="Y982" t="s">
        <v>7631</v>
      </c>
      <c r="Z982" t="s">
        <v>74</v>
      </c>
      <c r="AA982" t="s">
        <v>74</v>
      </c>
      <c r="AB982" t="s">
        <v>74</v>
      </c>
      <c r="AC982" t="s">
        <v>74</v>
      </c>
      <c r="AD982" t="s">
        <v>74</v>
      </c>
      <c r="AE982" t="s">
        <v>74</v>
      </c>
      <c r="AF982" t="s">
        <v>74</v>
      </c>
      <c r="AG982">
        <v>12</v>
      </c>
      <c r="AH982">
        <v>33</v>
      </c>
      <c r="AI982">
        <v>33</v>
      </c>
      <c r="AJ982">
        <v>0</v>
      </c>
      <c r="AK982">
        <v>0</v>
      </c>
      <c r="AL982" t="s">
        <v>6895</v>
      </c>
      <c r="AM982" t="s">
        <v>361</v>
      </c>
      <c r="AN982" t="s">
        <v>6896</v>
      </c>
      <c r="AO982" t="s">
        <v>6897</v>
      </c>
      <c r="AP982" t="s">
        <v>74</v>
      </c>
      <c r="AQ982" t="s">
        <v>74</v>
      </c>
      <c r="AR982" t="s">
        <v>6898</v>
      </c>
      <c r="AS982" t="s">
        <v>6899</v>
      </c>
      <c r="AT982" t="s">
        <v>7632</v>
      </c>
      <c r="AU982">
        <v>1988</v>
      </c>
      <c r="AV982">
        <v>297</v>
      </c>
      <c r="AW982">
        <v>6645</v>
      </c>
      <c r="AX982" t="s">
        <v>74</v>
      </c>
      <c r="AY982" t="s">
        <v>74</v>
      </c>
      <c r="AZ982" t="s">
        <v>74</v>
      </c>
      <c r="BA982" t="s">
        <v>74</v>
      </c>
      <c r="BB982">
        <v>369</v>
      </c>
      <c r="BC982">
        <v>370</v>
      </c>
      <c r="BD982" t="s">
        <v>74</v>
      </c>
      <c r="BE982" t="s">
        <v>7633</v>
      </c>
      <c r="BF982" t="str">
        <f>HYPERLINK("http://dx.doi.org/10.1136/bmj.297.6645.369","http://dx.doi.org/10.1136/bmj.297.6645.369")</f>
        <v>http://dx.doi.org/10.1136/bmj.297.6645.369</v>
      </c>
      <c r="BG982" t="s">
        <v>74</v>
      </c>
      <c r="BH982" t="s">
        <v>74</v>
      </c>
      <c r="BI982">
        <v>2</v>
      </c>
      <c r="BJ982" t="s">
        <v>2318</v>
      </c>
      <c r="BK982" t="s">
        <v>92</v>
      </c>
      <c r="BL982" t="s">
        <v>2319</v>
      </c>
      <c r="BM982" t="s">
        <v>7634</v>
      </c>
      <c r="BN982">
        <v>3408972</v>
      </c>
      <c r="BO982" t="s">
        <v>5233</v>
      </c>
      <c r="BP982" t="s">
        <v>74</v>
      </c>
      <c r="BQ982" t="s">
        <v>74</v>
      </c>
      <c r="BR982" t="s">
        <v>95</v>
      </c>
      <c r="BS982" t="s">
        <v>7635</v>
      </c>
      <c r="BT982" t="str">
        <f>HYPERLINK("https%3A%2F%2Fwww.webofscience.com%2Fwos%2Fwoscc%2Ffull-record%2FWOS:A1988P545000001","View Full Record in Web of Science")</f>
        <v>View Full Record in Web of Science</v>
      </c>
    </row>
    <row r="983" spans="1:72" x14ac:dyDescent="0.15">
      <c r="A983" t="s">
        <v>72</v>
      </c>
      <c r="B983" t="s">
        <v>7636</v>
      </c>
      <c r="C983" t="s">
        <v>74</v>
      </c>
      <c r="D983" t="s">
        <v>74</v>
      </c>
      <c r="E983" t="s">
        <v>74</v>
      </c>
      <c r="F983" t="s">
        <v>7636</v>
      </c>
      <c r="G983" t="s">
        <v>74</v>
      </c>
      <c r="H983" t="s">
        <v>74</v>
      </c>
      <c r="I983" t="s">
        <v>7637</v>
      </c>
      <c r="J983" t="s">
        <v>6926</v>
      </c>
      <c r="K983" t="s">
        <v>74</v>
      </c>
      <c r="L983" t="s">
        <v>74</v>
      </c>
      <c r="M983" t="s">
        <v>77</v>
      </c>
      <c r="N983" t="s">
        <v>78</v>
      </c>
      <c r="O983" t="s">
        <v>74</v>
      </c>
      <c r="P983" t="s">
        <v>74</v>
      </c>
      <c r="Q983" t="s">
        <v>74</v>
      </c>
      <c r="R983" t="s">
        <v>74</v>
      </c>
      <c r="S983" t="s">
        <v>74</v>
      </c>
      <c r="T983" t="s">
        <v>74</v>
      </c>
      <c r="U983" t="s">
        <v>74</v>
      </c>
      <c r="V983" t="s">
        <v>74</v>
      </c>
      <c r="W983" t="s">
        <v>7638</v>
      </c>
      <c r="X983" t="s">
        <v>7639</v>
      </c>
      <c r="Y983" t="s">
        <v>7640</v>
      </c>
      <c r="Z983" t="s">
        <v>74</v>
      </c>
      <c r="AA983" t="s">
        <v>74</v>
      </c>
      <c r="AB983" t="s">
        <v>1374</v>
      </c>
      <c r="AC983" t="s">
        <v>74</v>
      </c>
      <c r="AD983" t="s">
        <v>74</v>
      </c>
      <c r="AE983" t="s">
        <v>74</v>
      </c>
      <c r="AF983" t="s">
        <v>74</v>
      </c>
      <c r="AG983">
        <v>46</v>
      </c>
      <c r="AH983">
        <v>5</v>
      </c>
      <c r="AI983">
        <v>6</v>
      </c>
      <c r="AJ983">
        <v>0</v>
      </c>
      <c r="AK983">
        <v>1</v>
      </c>
      <c r="AL983" t="s">
        <v>6928</v>
      </c>
      <c r="AM983" t="s">
        <v>1474</v>
      </c>
      <c r="AN983" t="s">
        <v>6929</v>
      </c>
      <c r="AO983" t="s">
        <v>6930</v>
      </c>
      <c r="AP983" t="s">
        <v>74</v>
      </c>
      <c r="AQ983" t="s">
        <v>74</v>
      </c>
      <c r="AR983" t="s">
        <v>6931</v>
      </c>
      <c r="AS983" t="s">
        <v>74</v>
      </c>
      <c r="AT983" t="s">
        <v>3779</v>
      </c>
      <c r="AU983">
        <v>1988</v>
      </c>
      <c r="AV983" t="s">
        <v>74</v>
      </c>
      <c r="AW983">
        <v>80</v>
      </c>
      <c r="AX983" t="s">
        <v>74</v>
      </c>
      <c r="AY983" t="s">
        <v>74</v>
      </c>
      <c r="AZ983" t="s">
        <v>74</v>
      </c>
      <c r="BA983" t="s">
        <v>74</v>
      </c>
      <c r="BB983">
        <v>1</v>
      </c>
      <c r="BC983">
        <v>19</v>
      </c>
      <c r="BD983" t="s">
        <v>74</v>
      </c>
      <c r="BE983" t="s">
        <v>74</v>
      </c>
      <c r="BF983" t="s">
        <v>74</v>
      </c>
      <c r="BG983" t="s">
        <v>74</v>
      </c>
      <c r="BH983" t="s">
        <v>74</v>
      </c>
      <c r="BI983">
        <v>19</v>
      </c>
      <c r="BJ983" t="s">
        <v>366</v>
      </c>
      <c r="BK983" t="s">
        <v>92</v>
      </c>
      <c r="BL983" t="s">
        <v>367</v>
      </c>
      <c r="BM983" t="s">
        <v>7641</v>
      </c>
      <c r="BN983" t="s">
        <v>74</v>
      </c>
      <c r="BO983" t="s">
        <v>74</v>
      </c>
      <c r="BP983" t="s">
        <v>74</v>
      </c>
      <c r="BQ983" t="s">
        <v>74</v>
      </c>
      <c r="BR983" t="s">
        <v>95</v>
      </c>
      <c r="BS983" t="s">
        <v>7642</v>
      </c>
      <c r="BT983" t="str">
        <f>HYPERLINK("https%3A%2F%2Fwww.webofscience.com%2Fwos%2Fwoscc%2Ffull-record%2FWOS:A1988P662100001","View Full Record in Web of Science")</f>
        <v>View Full Record in Web of Science</v>
      </c>
    </row>
    <row r="984" spans="1:72" x14ac:dyDescent="0.15">
      <c r="A984" t="s">
        <v>72</v>
      </c>
      <c r="B984" t="s">
        <v>7643</v>
      </c>
      <c r="C984" t="s">
        <v>74</v>
      </c>
      <c r="D984" t="s">
        <v>74</v>
      </c>
      <c r="E984" t="s">
        <v>74</v>
      </c>
      <c r="F984" t="s">
        <v>7643</v>
      </c>
      <c r="G984" t="s">
        <v>74</v>
      </c>
      <c r="H984" t="s">
        <v>74</v>
      </c>
      <c r="I984" t="s">
        <v>7644</v>
      </c>
      <c r="J984" t="s">
        <v>6926</v>
      </c>
      <c r="K984" t="s">
        <v>74</v>
      </c>
      <c r="L984" t="s">
        <v>74</v>
      </c>
      <c r="M984" t="s">
        <v>77</v>
      </c>
      <c r="N984" t="s">
        <v>689</v>
      </c>
      <c r="O984" t="s">
        <v>74</v>
      </c>
      <c r="P984" t="s">
        <v>74</v>
      </c>
      <c r="Q984" t="s">
        <v>74</v>
      </c>
      <c r="R984" t="s">
        <v>74</v>
      </c>
      <c r="S984" t="s">
        <v>74</v>
      </c>
      <c r="T984" t="s">
        <v>74</v>
      </c>
      <c r="U984" t="s">
        <v>74</v>
      </c>
      <c r="V984" t="s">
        <v>74</v>
      </c>
      <c r="W984" t="s">
        <v>7645</v>
      </c>
      <c r="X984" t="s">
        <v>1541</v>
      </c>
      <c r="Y984" t="s">
        <v>6969</v>
      </c>
      <c r="Z984" t="s">
        <v>74</v>
      </c>
      <c r="AA984" t="s">
        <v>74</v>
      </c>
      <c r="AB984" t="s">
        <v>488</v>
      </c>
      <c r="AC984" t="s">
        <v>74</v>
      </c>
      <c r="AD984" t="s">
        <v>74</v>
      </c>
      <c r="AE984" t="s">
        <v>74</v>
      </c>
      <c r="AF984" t="s">
        <v>74</v>
      </c>
      <c r="AG984">
        <v>98</v>
      </c>
      <c r="AH984">
        <v>20</v>
      </c>
      <c r="AI984">
        <v>20</v>
      </c>
      <c r="AJ984">
        <v>0</v>
      </c>
      <c r="AK984">
        <v>1</v>
      </c>
      <c r="AL984" t="s">
        <v>6928</v>
      </c>
      <c r="AM984" t="s">
        <v>1474</v>
      </c>
      <c r="AN984" t="s">
        <v>6929</v>
      </c>
      <c r="AO984" t="s">
        <v>6930</v>
      </c>
      <c r="AP984" t="s">
        <v>74</v>
      </c>
      <c r="AQ984" t="s">
        <v>74</v>
      </c>
      <c r="AR984" t="s">
        <v>6931</v>
      </c>
      <c r="AS984" t="s">
        <v>74</v>
      </c>
      <c r="AT984" t="s">
        <v>3779</v>
      </c>
      <c r="AU984">
        <v>1988</v>
      </c>
      <c r="AV984" t="s">
        <v>74</v>
      </c>
      <c r="AW984">
        <v>80</v>
      </c>
      <c r="AX984" t="s">
        <v>74</v>
      </c>
      <c r="AY984" t="s">
        <v>74</v>
      </c>
      <c r="AZ984" t="s">
        <v>74</v>
      </c>
      <c r="BA984" t="s">
        <v>74</v>
      </c>
      <c r="BB984">
        <v>21</v>
      </c>
      <c r="BC984">
        <v>49</v>
      </c>
      <c r="BD984" t="s">
        <v>74</v>
      </c>
      <c r="BE984" t="s">
        <v>74</v>
      </c>
      <c r="BF984" t="s">
        <v>74</v>
      </c>
      <c r="BG984" t="s">
        <v>74</v>
      </c>
      <c r="BH984" t="s">
        <v>74</v>
      </c>
      <c r="BI984">
        <v>29</v>
      </c>
      <c r="BJ984" t="s">
        <v>366</v>
      </c>
      <c r="BK984" t="s">
        <v>92</v>
      </c>
      <c r="BL984" t="s">
        <v>367</v>
      </c>
      <c r="BM984" t="s">
        <v>7641</v>
      </c>
      <c r="BN984" t="s">
        <v>74</v>
      </c>
      <c r="BO984" t="s">
        <v>74</v>
      </c>
      <c r="BP984" t="s">
        <v>74</v>
      </c>
      <c r="BQ984" t="s">
        <v>74</v>
      </c>
      <c r="BR984" t="s">
        <v>95</v>
      </c>
      <c r="BS984" t="s">
        <v>7646</v>
      </c>
      <c r="BT984" t="str">
        <f>HYPERLINK("https%3A%2F%2Fwww.webofscience.com%2Fwos%2Fwoscc%2Ffull-record%2FWOS:A1988P662100002","View Full Record in Web of Science")</f>
        <v>View Full Record in Web of Science</v>
      </c>
    </row>
    <row r="985" spans="1:72" x14ac:dyDescent="0.15">
      <c r="A985" t="s">
        <v>72</v>
      </c>
      <c r="B985" t="s">
        <v>7647</v>
      </c>
      <c r="C985" t="s">
        <v>74</v>
      </c>
      <c r="D985" t="s">
        <v>74</v>
      </c>
      <c r="E985" t="s">
        <v>74</v>
      </c>
      <c r="F985" t="s">
        <v>7647</v>
      </c>
      <c r="G985" t="s">
        <v>74</v>
      </c>
      <c r="H985" t="s">
        <v>74</v>
      </c>
      <c r="I985" t="s">
        <v>7648</v>
      </c>
      <c r="J985" t="s">
        <v>6926</v>
      </c>
      <c r="K985" t="s">
        <v>74</v>
      </c>
      <c r="L985" t="s">
        <v>74</v>
      </c>
      <c r="M985" t="s">
        <v>77</v>
      </c>
      <c r="N985" t="s">
        <v>78</v>
      </c>
      <c r="O985" t="s">
        <v>74</v>
      </c>
      <c r="P985" t="s">
        <v>74</v>
      </c>
      <c r="Q985" t="s">
        <v>74</v>
      </c>
      <c r="R985" t="s">
        <v>74</v>
      </c>
      <c r="S985" t="s">
        <v>74</v>
      </c>
      <c r="T985" t="s">
        <v>74</v>
      </c>
      <c r="U985" t="s">
        <v>74</v>
      </c>
      <c r="V985" t="s">
        <v>74</v>
      </c>
      <c r="W985" t="s">
        <v>74</v>
      </c>
      <c r="X985" t="s">
        <v>74</v>
      </c>
      <c r="Y985" t="s">
        <v>7649</v>
      </c>
      <c r="Z985" t="s">
        <v>74</v>
      </c>
      <c r="AA985" t="s">
        <v>74</v>
      </c>
      <c r="AB985" t="s">
        <v>74</v>
      </c>
      <c r="AC985" t="s">
        <v>74</v>
      </c>
      <c r="AD985" t="s">
        <v>74</v>
      </c>
      <c r="AE985" t="s">
        <v>74</v>
      </c>
      <c r="AF985" t="s">
        <v>74</v>
      </c>
      <c r="AG985">
        <v>12</v>
      </c>
      <c r="AH985">
        <v>13</v>
      </c>
      <c r="AI985">
        <v>13</v>
      </c>
      <c r="AJ985">
        <v>0</v>
      </c>
      <c r="AK985">
        <v>0</v>
      </c>
      <c r="AL985" t="s">
        <v>6928</v>
      </c>
      <c r="AM985" t="s">
        <v>1474</v>
      </c>
      <c r="AN985" t="s">
        <v>6929</v>
      </c>
      <c r="AO985" t="s">
        <v>6930</v>
      </c>
      <c r="AP985" t="s">
        <v>74</v>
      </c>
      <c r="AQ985" t="s">
        <v>74</v>
      </c>
      <c r="AR985" t="s">
        <v>6931</v>
      </c>
      <c r="AS985" t="s">
        <v>74</v>
      </c>
      <c r="AT985" t="s">
        <v>3779</v>
      </c>
      <c r="AU985">
        <v>1988</v>
      </c>
      <c r="AV985" t="s">
        <v>74</v>
      </c>
      <c r="AW985">
        <v>80</v>
      </c>
      <c r="AX985" t="s">
        <v>74</v>
      </c>
      <c r="AY985" t="s">
        <v>74</v>
      </c>
      <c r="AZ985" t="s">
        <v>74</v>
      </c>
      <c r="BA985" t="s">
        <v>74</v>
      </c>
      <c r="BB985">
        <v>51</v>
      </c>
      <c r="BC985">
        <v>56</v>
      </c>
      <c r="BD985" t="s">
        <v>74</v>
      </c>
      <c r="BE985" t="s">
        <v>74</v>
      </c>
      <c r="BF985" t="s">
        <v>74</v>
      </c>
      <c r="BG985" t="s">
        <v>74</v>
      </c>
      <c r="BH985" t="s">
        <v>74</v>
      </c>
      <c r="BI985">
        <v>6</v>
      </c>
      <c r="BJ985" t="s">
        <v>366</v>
      </c>
      <c r="BK985" t="s">
        <v>92</v>
      </c>
      <c r="BL985" t="s">
        <v>367</v>
      </c>
      <c r="BM985" t="s">
        <v>7641</v>
      </c>
      <c r="BN985" t="s">
        <v>74</v>
      </c>
      <c r="BO985" t="s">
        <v>74</v>
      </c>
      <c r="BP985" t="s">
        <v>74</v>
      </c>
      <c r="BQ985" t="s">
        <v>74</v>
      </c>
      <c r="BR985" t="s">
        <v>95</v>
      </c>
      <c r="BS985" t="s">
        <v>7650</v>
      </c>
      <c r="BT985" t="str">
        <f>HYPERLINK("https%3A%2F%2Fwww.webofscience.com%2Fwos%2Fwoscc%2Ffull-record%2FWOS:A1988P662100003","View Full Record in Web of Science")</f>
        <v>View Full Record in Web of Science</v>
      </c>
    </row>
    <row r="986" spans="1:72" x14ac:dyDescent="0.15">
      <c r="A986" t="s">
        <v>72</v>
      </c>
      <c r="B986" t="s">
        <v>7651</v>
      </c>
      <c r="C986" t="s">
        <v>74</v>
      </c>
      <c r="D986" t="s">
        <v>74</v>
      </c>
      <c r="E986" t="s">
        <v>74</v>
      </c>
      <c r="F986" t="s">
        <v>7651</v>
      </c>
      <c r="G986" t="s">
        <v>74</v>
      </c>
      <c r="H986" t="s">
        <v>74</v>
      </c>
      <c r="I986" t="s">
        <v>7652</v>
      </c>
      <c r="J986" t="s">
        <v>6926</v>
      </c>
      <c r="K986" t="s">
        <v>74</v>
      </c>
      <c r="L986" t="s">
        <v>74</v>
      </c>
      <c r="M986" t="s">
        <v>77</v>
      </c>
      <c r="N986" t="s">
        <v>78</v>
      </c>
      <c r="O986" t="s">
        <v>74</v>
      </c>
      <c r="P986" t="s">
        <v>74</v>
      </c>
      <c r="Q986" t="s">
        <v>74</v>
      </c>
      <c r="R986" t="s">
        <v>74</v>
      </c>
      <c r="S986" t="s">
        <v>74</v>
      </c>
      <c r="T986" t="s">
        <v>74</v>
      </c>
      <c r="U986" t="s">
        <v>74</v>
      </c>
      <c r="V986" t="s">
        <v>74</v>
      </c>
      <c r="W986" t="s">
        <v>74</v>
      </c>
      <c r="X986" t="s">
        <v>74</v>
      </c>
      <c r="Y986" t="s">
        <v>7653</v>
      </c>
      <c r="Z986" t="s">
        <v>74</v>
      </c>
      <c r="AA986" t="s">
        <v>74</v>
      </c>
      <c r="AB986" t="s">
        <v>74</v>
      </c>
      <c r="AC986" t="s">
        <v>74</v>
      </c>
      <c r="AD986" t="s">
        <v>74</v>
      </c>
      <c r="AE986" t="s">
        <v>74</v>
      </c>
      <c r="AF986" t="s">
        <v>74</v>
      </c>
      <c r="AG986">
        <v>10</v>
      </c>
      <c r="AH986">
        <v>6</v>
      </c>
      <c r="AI986">
        <v>6</v>
      </c>
      <c r="AJ986">
        <v>0</v>
      </c>
      <c r="AK986">
        <v>1</v>
      </c>
      <c r="AL986" t="s">
        <v>6928</v>
      </c>
      <c r="AM986" t="s">
        <v>1474</v>
      </c>
      <c r="AN986" t="s">
        <v>6929</v>
      </c>
      <c r="AO986" t="s">
        <v>6930</v>
      </c>
      <c r="AP986" t="s">
        <v>74</v>
      </c>
      <c r="AQ986" t="s">
        <v>74</v>
      </c>
      <c r="AR986" t="s">
        <v>6931</v>
      </c>
      <c r="AS986" t="s">
        <v>74</v>
      </c>
      <c r="AT986" t="s">
        <v>3779</v>
      </c>
      <c r="AU986">
        <v>1988</v>
      </c>
      <c r="AV986" t="s">
        <v>74</v>
      </c>
      <c r="AW986">
        <v>80</v>
      </c>
      <c r="AX986" t="s">
        <v>74</v>
      </c>
      <c r="AY986" t="s">
        <v>74</v>
      </c>
      <c r="AZ986" t="s">
        <v>74</v>
      </c>
      <c r="BA986" t="s">
        <v>74</v>
      </c>
      <c r="BB986">
        <v>57</v>
      </c>
      <c r="BC986">
        <v>64</v>
      </c>
      <c r="BD986" t="s">
        <v>74</v>
      </c>
      <c r="BE986" t="s">
        <v>74</v>
      </c>
      <c r="BF986" t="s">
        <v>74</v>
      </c>
      <c r="BG986" t="s">
        <v>74</v>
      </c>
      <c r="BH986" t="s">
        <v>74</v>
      </c>
      <c r="BI986">
        <v>8</v>
      </c>
      <c r="BJ986" t="s">
        <v>366</v>
      </c>
      <c r="BK986" t="s">
        <v>92</v>
      </c>
      <c r="BL986" t="s">
        <v>367</v>
      </c>
      <c r="BM986" t="s">
        <v>7641</v>
      </c>
      <c r="BN986" t="s">
        <v>74</v>
      </c>
      <c r="BO986" t="s">
        <v>74</v>
      </c>
      <c r="BP986" t="s">
        <v>74</v>
      </c>
      <c r="BQ986" t="s">
        <v>74</v>
      </c>
      <c r="BR986" t="s">
        <v>95</v>
      </c>
      <c r="BS986" t="s">
        <v>7654</v>
      </c>
      <c r="BT986" t="str">
        <f>HYPERLINK("https%3A%2F%2Fwww.webofscience.com%2Fwos%2Fwoscc%2Ffull-record%2FWOS:A1988P662100004","View Full Record in Web of Science")</f>
        <v>View Full Record in Web of Science</v>
      </c>
    </row>
    <row r="987" spans="1:72" x14ac:dyDescent="0.15">
      <c r="A987" t="s">
        <v>72</v>
      </c>
      <c r="B987" t="s">
        <v>7655</v>
      </c>
      <c r="C987" t="s">
        <v>74</v>
      </c>
      <c r="D987" t="s">
        <v>74</v>
      </c>
      <c r="E987" t="s">
        <v>74</v>
      </c>
      <c r="F987" t="s">
        <v>7655</v>
      </c>
      <c r="G987" t="s">
        <v>74</v>
      </c>
      <c r="H987" t="s">
        <v>74</v>
      </c>
      <c r="I987" t="s">
        <v>7656</v>
      </c>
      <c r="J987" t="s">
        <v>6926</v>
      </c>
      <c r="K987" t="s">
        <v>74</v>
      </c>
      <c r="L987" t="s">
        <v>74</v>
      </c>
      <c r="M987" t="s">
        <v>77</v>
      </c>
      <c r="N987" t="s">
        <v>78</v>
      </c>
      <c r="O987" t="s">
        <v>74</v>
      </c>
      <c r="P987" t="s">
        <v>74</v>
      </c>
      <c r="Q987" t="s">
        <v>74</v>
      </c>
      <c r="R987" t="s">
        <v>74</v>
      </c>
      <c r="S987" t="s">
        <v>74</v>
      </c>
      <c r="T987" t="s">
        <v>74</v>
      </c>
      <c r="U987" t="s">
        <v>74</v>
      </c>
      <c r="V987" t="s">
        <v>74</v>
      </c>
      <c r="W987" t="s">
        <v>74</v>
      </c>
      <c r="X987" t="s">
        <v>74</v>
      </c>
      <c r="Y987" t="s">
        <v>1583</v>
      </c>
      <c r="Z987" t="s">
        <v>74</v>
      </c>
      <c r="AA987" t="s">
        <v>74</v>
      </c>
      <c r="AB987" t="s">
        <v>74</v>
      </c>
      <c r="AC987" t="s">
        <v>74</v>
      </c>
      <c r="AD987" t="s">
        <v>74</v>
      </c>
      <c r="AE987" t="s">
        <v>74</v>
      </c>
      <c r="AF987" t="s">
        <v>74</v>
      </c>
      <c r="AG987">
        <v>31</v>
      </c>
      <c r="AH987">
        <v>39</v>
      </c>
      <c r="AI987">
        <v>44</v>
      </c>
      <c r="AJ987">
        <v>0</v>
      </c>
      <c r="AK987">
        <v>2</v>
      </c>
      <c r="AL987" t="s">
        <v>6928</v>
      </c>
      <c r="AM987" t="s">
        <v>1474</v>
      </c>
      <c r="AN987" t="s">
        <v>6929</v>
      </c>
      <c r="AO987" t="s">
        <v>6930</v>
      </c>
      <c r="AP987" t="s">
        <v>74</v>
      </c>
      <c r="AQ987" t="s">
        <v>74</v>
      </c>
      <c r="AR987" t="s">
        <v>6931</v>
      </c>
      <c r="AS987" t="s">
        <v>74</v>
      </c>
      <c r="AT987" t="s">
        <v>3779</v>
      </c>
      <c r="AU987">
        <v>1988</v>
      </c>
      <c r="AV987" t="s">
        <v>74</v>
      </c>
      <c r="AW987">
        <v>80</v>
      </c>
      <c r="AX987" t="s">
        <v>74</v>
      </c>
      <c r="AY987" t="s">
        <v>74</v>
      </c>
      <c r="AZ987" t="s">
        <v>74</v>
      </c>
      <c r="BA987" t="s">
        <v>74</v>
      </c>
      <c r="BB987">
        <v>65</v>
      </c>
      <c r="BC987">
        <v>86</v>
      </c>
      <c r="BD987" t="s">
        <v>74</v>
      </c>
      <c r="BE987" t="s">
        <v>74</v>
      </c>
      <c r="BF987" t="s">
        <v>74</v>
      </c>
      <c r="BG987" t="s">
        <v>74</v>
      </c>
      <c r="BH987" t="s">
        <v>74</v>
      </c>
      <c r="BI987">
        <v>22</v>
      </c>
      <c r="BJ987" t="s">
        <v>366</v>
      </c>
      <c r="BK987" t="s">
        <v>92</v>
      </c>
      <c r="BL987" t="s">
        <v>367</v>
      </c>
      <c r="BM987" t="s">
        <v>7641</v>
      </c>
      <c r="BN987" t="s">
        <v>74</v>
      </c>
      <c r="BO987" t="s">
        <v>74</v>
      </c>
      <c r="BP987" t="s">
        <v>74</v>
      </c>
      <c r="BQ987" t="s">
        <v>74</v>
      </c>
      <c r="BR987" t="s">
        <v>95</v>
      </c>
      <c r="BS987" t="s">
        <v>7657</v>
      </c>
      <c r="BT987" t="str">
        <f>HYPERLINK("https%3A%2F%2Fwww.webofscience.com%2Fwos%2Fwoscc%2Ffull-record%2FWOS:A1988P662100005","View Full Record in Web of Science")</f>
        <v>View Full Record in Web of Science</v>
      </c>
    </row>
    <row r="988" spans="1:72" x14ac:dyDescent="0.15">
      <c r="A988" t="s">
        <v>72</v>
      </c>
      <c r="B988" t="s">
        <v>7658</v>
      </c>
      <c r="C988" t="s">
        <v>74</v>
      </c>
      <c r="D988" t="s">
        <v>74</v>
      </c>
      <c r="E988" t="s">
        <v>74</v>
      </c>
      <c r="F988" t="s">
        <v>7658</v>
      </c>
      <c r="G988" t="s">
        <v>74</v>
      </c>
      <c r="H988" t="s">
        <v>74</v>
      </c>
      <c r="I988" t="s">
        <v>7659</v>
      </c>
      <c r="J988" t="s">
        <v>6926</v>
      </c>
      <c r="K988" t="s">
        <v>74</v>
      </c>
      <c r="L988" t="s">
        <v>74</v>
      </c>
      <c r="M988" t="s">
        <v>77</v>
      </c>
      <c r="N988" t="s">
        <v>689</v>
      </c>
      <c r="O988" t="s">
        <v>74</v>
      </c>
      <c r="P988" t="s">
        <v>74</v>
      </c>
      <c r="Q988" t="s">
        <v>74</v>
      </c>
      <c r="R988" t="s">
        <v>74</v>
      </c>
      <c r="S988" t="s">
        <v>74</v>
      </c>
      <c r="T988" t="s">
        <v>74</v>
      </c>
      <c r="U988" t="s">
        <v>74</v>
      </c>
      <c r="V988" t="s">
        <v>74</v>
      </c>
      <c r="W988" t="s">
        <v>74</v>
      </c>
      <c r="X988" t="s">
        <v>74</v>
      </c>
      <c r="Y988" t="s">
        <v>7660</v>
      </c>
      <c r="Z988" t="s">
        <v>74</v>
      </c>
      <c r="AA988" t="s">
        <v>74</v>
      </c>
      <c r="AB988" t="s">
        <v>74</v>
      </c>
      <c r="AC988" t="s">
        <v>74</v>
      </c>
      <c r="AD988" t="s">
        <v>74</v>
      </c>
      <c r="AE988" t="s">
        <v>74</v>
      </c>
      <c r="AF988" t="s">
        <v>74</v>
      </c>
      <c r="AG988">
        <v>130</v>
      </c>
      <c r="AH988">
        <v>14</v>
      </c>
      <c r="AI988">
        <v>19</v>
      </c>
      <c r="AJ988">
        <v>0</v>
      </c>
      <c r="AK988">
        <v>2</v>
      </c>
      <c r="AL988" t="s">
        <v>6928</v>
      </c>
      <c r="AM988" t="s">
        <v>1474</v>
      </c>
      <c r="AN988" t="s">
        <v>6929</v>
      </c>
      <c r="AO988" t="s">
        <v>6930</v>
      </c>
      <c r="AP988" t="s">
        <v>74</v>
      </c>
      <c r="AQ988" t="s">
        <v>74</v>
      </c>
      <c r="AR988" t="s">
        <v>6931</v>
      </c>
      <c r="AS988" t="s">
        <v>74</v>
      </c>
      <c r="AT988" t="s">
        <v>3779</v>
      </c>
      <c r="AU988">
        <v>1988</v>
      </c>
      <c r="AV988" t="s">
        <v>74</v>
      </c>
      <c r="AW988">
        <v>80</v>
      </c>
      <c r="AX988" t="s">
        <v>74</v>
      </c>
      <c r="AY988" t="s">
        <v>74</v>
      </c>
      <c r="AZ988" t="s">
        <v>74</v>
      </c>
      <c r="BA988" t="s">
        <v>74</v>
      </c>
      <c r="BB988">
        <v>87</v>
      </c>
      <c r="BC988">
        <v>119</v>
      </c>
      <c r="BD988" t="s">
        <v>74</v>
      </c>
      <c r="BE988" t="s">
        <v>74</v>
      </c>
      <c r="BF988" t="s">
        <v>74</v>
      </c>
      <c r="BG988" t="s">
        <v>74</v>
      </c>
      <c r="BH988" t="s">
        <v>74</v>
      </c>
      <c r="BI988">
        <v>33</v>
      </c>
      <c r="BJ988" t="s">
        <v>366</v>
      </c>
      <c r="BK988" t="s">
        <v>92</v>
      </c>
      <c r="BL988" t="s">
        <v>367</v>
      </c>
      <c r="BM988" t="s">
        <v>7641</v>
      </c>
      <c r="BN988" t="s">
        <v>74</v>
      </c>
      <c r="BO988" t="s">
        <v>74</v>
      </c>
      <c r="BP988" t="s">
        <v>74</v>
      </c>
      <c r="BQ988" t="s">
        <v>74</v>
      </c>
      <c r="BR988" t="s">
        <v>95</v>
      </c>
      <c r="BS988" t="s">
        <v>7661</v>
      </c>
      <c r="BT988" t="str">
        <f>HYPERLINK("https%3A%2F%2Fwww.webofscience.com%2Fwos%2Fwoscc%2Ffull-record%2FWOS:A1988P662100006","View Full Record in Web of Science")</f>
        <v>View Full Record in Web of Science</v>
      </c>
    </row>
    <row r="989" spans="1:72" x14ac:dyDescent="0.15">
      <c r="A989" t="s">
        <v>72</v>
      </c>
      <c r="B989" t="s">
        <v>7662</v>
      </c>
      <c r="C989" t="s">
        <v>74</v>
      </c>
      <c r="D989" t="s">
        <v>74</v>
      </c>
      <c r="E989" t="s">
        <v>74</v>
      </c>
      <c r="F989" t="s">
        <v>7662</v>
      </c>
      <c r="G989" t="s">
        <v>74</v>
      </c>
      <c r="H989" t="s">
        <v>74</v>
      </c>
      <c r="I989" t="s">
        <v>7663</v>
      </c>
      <c r="J989" t="s">
        <v>6926</v>
      </c>
      <c r="K989" t="s">
        <v>74</v>
      </c>
      <c r="L989" t="s">
        <v>74</v>
      </c>
      <c r="M989" t="s">
        <v>77</v>
      </c>
      <c r="N989" t="s">
        <v>78</v>
      </c>
      <c r="O989" t="s">
        <v>74</v>
      </c>
      <c r="P989" t="s">
        <v>74</v>
      </c>
      <c r="Q989" t="s">
        <v>74</v>
      </c>
      <c r="R989" t="s">
        <v>74</v>
      </c>
      <c r="S989" t="s">
        <v>74</v>
      </c>
      <c r="T989" t="s">
        <v>74</v>
      </c>
      <c r="U989" t="s">
        <v>74</v>
      </c>
      <c r="V989" t="s">
        <v>74</v>
      </c>
      <c r="W989" t="s">
        <v>7664</v>
      </c>
      <c r="X989" t="s">
        <v>7665</v>
      </c>
      <c r="Y989" t="s">
        <v>7666</v>
      </c>
      <c r="Z989" t="s">
        <v>74</v>
      </c>
      <c r="AA989" t="s">
        <v>74</v>
      </c>
      <c r="AB989" t="s">
        <v>7667</v>
      </c>
      <c r="AC989" t="s">
        <v>74</v>
      </c>
      <c r="AD989" t="s">
        <v>74</v>
      </c>
      <c r="AE989" t="s">
        <v>74</v>
      </c>
      <c r="AF989" t="s">
        <v>74</v>
      </c>
      <c r="AG989">
        <v>22</v>
      </c>
      <c r="AH989">
        <v>12</v>
      </c>
      <c r="AI989">
        <v>12</v>
      </c>
      <c r="AJ989">
        <v>0</v>
      </c>
      <c r="AK989">
        <v>0</v>
      </c>
      <c r="AL989" t="s">
        <v>6928</v>
      </c>
      <c r="AM989" t="s">
        <v>1474</v>
      </c>
      <c r="AN989" t="s">
        <v>6929</v>
      </c>
      <c r="AO989" t="s">
        <v>6930</v>
      </c>
      <c r="AP989" t="s">
        <v>74</v>
      </c>
      <c r="AQ989" t="s">
        <v>74</v>
      </c>
      <c r="AR989" t="s">
        <v>6931</v>
      </c>
      <c r="AS989" t="s">
        <v>74</v>
      </c>
      <c r="AT989" t="s">
        <v>3779</v>
      </c>
      <c r="AU989">
        <v>1988</v>
      </c>
      <c r="AV989" t="s">
        <v>74</v>
      </c>
      <c r="AW989">
        <v>80</v>
      </c>
      <c r="AX989" t="s">
        <v>74</v>
      </c>
      <c r="AY989" t="s">
        <v>74</v>
      </c>
      <c r="AZ989" t="s">
        <v>74</v>
      </c>
      <c r="BA989" t="s">
        <v>74</v>
      </c>
      <c r="BB989">
        <v>121</v>
      </c>
      <c r="BC989">
        <v>127</v>
      </c>
      <c r="BD989" t="s">
        <v>74</v>
      </c>
      <c r="BE989" t="s">
        <v>74</v>
      </c>
      <c r="BF989" t="s">
        <v>74</v>
      </c>
      <c r="BG989" t="s">
        <v>74</v>
      </c>
      <c r="BH989" t="s">
        <v>74</v>
      </c>
      <c r="BI989">
        <v>7</v>
      </c>
      <c r="BJ989" t="s">
        <v>366</v>
      </c>
      <c r="BK989" t="s">
        <v>92</v>
      </c>
      <c r="BL989" t="s">
        <v>367</v>
      </c>
      <c r="BM989" t="s">
        <v>7641</v>
      </c>
      <c r="BN989" t="s">
        <v>74</v>
      </c>
      <c r="BO989" t="s">
        <v>74</v>
      </c>
      <c r="BP989" t="s">
        <v>74</v>
      </c>
      <c r="BQ989" t="s">
        <v>74</v>
      </c>
      <c r="BR989" t="s">
        <v>95</v>
      </c>
      <c r="BS989" t="s">
        <v>7668</v>
      </c>
      <c r="BT989" t="str">
        <f>HYPERLINK("https%3A%2F%2Fwww.webofscience.com%2Fwos%2Fwoscc%2Ffull-record%2FWOS:A1988P662100007","View Full Record in Web of Science")</f>
        <v>View Full Record in Web of Science</v>
      </c>
    </row>
    <row r="990" spans="1:72" x14ac:dyDescent="0.15">
      <c r="A990" t="s">
        <v>72</v>
      </c>
      <c r="B990" t="s">
        <v>7293</v>
      </c>
      <c r="C990" t="s">
        <v>74</v>
      </c>
      <c r="D990" t="s">
        <v>74</v>
      </c>
      <c r="E990" t="s">
        <v>74</v>
      </c>
      <c r="F990" t="s">
        <v>7293</v>
      </c>
      <c r="G990" t="s">
        <v>74</v>
      </c>
      <c r="H990" t="s">
        <v>74</v>
      </c>
      <c r="I990" t="s">
        <v>7669</v>
      </c>
      <c r="J990" t="s">
        <v>6926</v>
      </c>
      <c r="K990" t="s">
        <v>74</v>
      </c>
      <c r="L990" t="s">
        <v>74</v>
      </c>
      <c r="M990" t="s">
        <v>77</v>
      </c>
      <c r="N990" t="s">
        <v>414</v>
      </c>
      <c r="O990" t="s">
        <v>74</v>
      </c>
      <c r="P990" t="s">
        <v>74</v>
      </c>
      <c r="Q990" t="s">
        <v>74</v>
      </c>
      <c r="R990" t="s">
        <v>74</v>
      </c>
      <c r="S990" t="s">
        <v>74</v>
      </c>
      <c r="T990" t="s">
        <v>74</v>
      </c>
      <c r="U990" t="s">
        <v>74</v>
      </c>
      <c r="V990" t="s">
        <v>74</v>
      </c>
      <c r="W990" t="s">
        <v>74</v>
      </c>
      <c r="X990" t="s">
        <v>74</v>
      </c>
      <c r="Y990" t="s">
        <v>7670</v>
      </c>
      <c r="Z990" t="s">
        <v>74</v>
      </c>
      <c r="AA990" t="s">
        <v>74</v>
      </c>
      <c r="AB990" t="s">
        <v>74</v>
      </c>
      <c r="AC990" t="s">
        <v>74</v>
      </c>
      <c r="AD990" t="s">
        <v>74</v>
      </c>
      <c r="AE990" t="s">
        <v>74</v>
      </c>
      <c r="AF990" t="s">
        <v>74</v>
      </c>
      <c r="AG990">
        <v>17</v>
      </c>
      <c r="AH990">
        <v>12</v>
      </c>
      <c r="AI990">
        <v>13</v>
      </c>
      <c r="AJ990">
        <v>0</v>
      </c>
      <c r="AK990">
        <v>0</v>
      </c>
      <c r="AL990" t="s">
        <v>6928</v>
      </c>
      <c r="AM990" t="s">
        <v>1474</v>
      </c>
      <c r="AN990" t="s">
        <v>6929</v>
      </c>
      <c r="AO990" t="s">
        <v>6930</v>
      </c>
      <c r="AP990" t="s">
        <v>74</v>
      </c>
      <c r="AQ990" t="s">
        <v>74</v>
      </c>
      <c r="AR990" t="s">
        <v>6931</v>
      </c>
      <c r="AS990" t="s">
        <v>74</v>
      </c>
      <c r="AT990" t="s">
        <v>3779</v>
      </c>
      <c r="AU990">
        <v>1988</v>
      </c>
      <c r="AV990" t="s">
        <v>74</v>
      </c>
      <c r="AW990">
        <v>80</v>
      </c>
      <c r="AX990" t="s">
        <v>74</v>
      </c>
      <c r="AY990" t="s">
        <v>74</v>
      </c>
      <c r="AZ990" t="s">
        <v>74</v>
      </c>
      <c r="BA990" t="s">
        <v>74</v>
      </c>
      <c r="BB990">
        <v>129</v>
      </c>
      <c r="BC990">
        <v>136</v>
      </c>
      <c r="BD990" t="s">
        <v>74</v>
      </c>
      <c r="BE990" t="s">
        <v>74</v>
      </c>
      <c r="BF990" t="s">
        <v>74</v>
      </c>
      <c r="BG990" t="s">
        <v>74</v>
      </c>
      <c r="BH990" t="s">
        <v>74</v>
      </c>
      <c r="BI990">
        <v>8</v>
      </c>
      <c r="BJ990" t="s">
        <v>366</v>
      </c>
      <c r="BK990" t="s">
        <v>92</v>
      </c>
      <c r="BL990" t="s">
        <v>367</v>
      </c>
      <c r="BM990" t="s">
        <v>7641</v>
      </c>
      <c r="BN990" t="s">
        <v>74</v>
      </c>
      <c r="BO990" t="s">
        <v>74</v>
      </c>
      <c r="BP990" t="s">
        <v>74</v>
      </c>
      <c r="BQ990" t="s">
        <v>74</v>
      </c>
      <c r="BR990" t="s">
        <v>95</v>
      </c>
      <c r="BS990" t="s">
        <v>7671</v>
      </c>
      <c r="BT990" t="str">
        <f>HYPERLINK("https%3A%2F%2Fwww.webofscience.com%2Fwos%2Fwoscc%2Ffull-record%2FWOS:A1988P662100008","View Full Record in Web of Science")</f>
        <v>View Full Record in Web of Science</v>
      </c>
    </row>
    <row r="991" spans="1:72" x14ac:dyDescent="0.15">
      <c r="A991" t="s">
        <v>72</v>
      </c>
      <c r="B991" t="s">
        <v>7672</v>
      </c>
      <c r="C991" t="s">
        <v>74</v>
      </c>
      <c r="D991" t="s">
        <v>74</v>
      </c>
      <c r="E991" t="s">
        <v>74</v>
      </c>
      <c r="F991" t="s">
        <v>7672</v>
      </c>
      <c r="G991" t="s">
        <v>74</v>
      </c>
      <c r="H991" t="s">
        <v>74</v>
      </c>
      <c r="I991" t="s">
        <v>7673</v>
      </c>
      <c r="J991" t="s">
        <v>7674</v>
      </c>
      <c r="K991" t="s">
        <v>74</v>
      </c>
      <c r="L991" t="s">
        <v>74</v>
      </c>
      <c r="M991" t="s">
        <v>77</v>
      </c>
      <c r="N991" t="s">
        <v>52</v>
      </c>
      <c r="O991" t="s">
        <v>74</v>
      </c>
      <c r="P991" t="s">
        <v>74</v>
      </c>
      <c r="Q991" t="s">
        <v>74</v>
      </c>
      <c r="R991" t="s">
        <v>74</v>
      </c>
      <c r="S991" t="s">
        <v>74</v>
      </c>
      <c r="T991" t="s">
        <v>74</v>
      </c>
      <c r="U991" t="s">
        <v>74</v>
      </c>
      <c r="V991" t="s">
        <v>74</v>
      </c>
      <c r="W991" t="s">
        <v>7675</v>
      </c>
      <c r="X991" t="s">
        <v>7676</v>
      </c>
      <c r="Y991" t="s">
        <v>74</v>
      </c>
      <c r="Z991" t="s">
        <v>74</v>
      </c>
      <c r="AA991" t="s">
        <v>74</v>
      </c>
      <c r="AB991" t="s">
        <v>74</v>
      </c>
      <c r="AC991" t="s">
        <v>74</v>
      </c>
      <c r="AD991" t="s">
        <v>74</v>
      </c>
      <c r="AE991" t="s">
        <v>74</v>
      </c>
      <c r="AF991" t="s">
        <v>74</v>
      </c>
      <c r="AG991">
        <v>0</v>
      </c>
      <c r="AH991">
        <v>0</v>
      </c>
      <c r="AI991">
        <v>0</v>
      </c>
      <c r="AJ991">
        <v>0</v>
      </c>
      <c r="AK991">
        <v>1</v>
      </c>
      <c r="AL991" t="s">
        <v>267</v>
      </c>
      <c r="AM991" t="s">
        <v>268</v>
      </c>
      <c r="AN991" t="s">
        <v>269</v>
      </c>
      <c r="AO991" t="s">
        <v>7677</v>
      </c>
      <c r="AP991" t="s">
        <v>74</v>
      </c>
      <c r="AQ991" t="s">
        <v>74</v>
      </c>
      <c r="AR991" t="s">
        <v>7678</v>
      </c>
      <c r="AS991" t="s">
        <v>7679</v>
      </c>
      <c r="AT991" t="s">
        <v>3763</v>
      </c>
      <c r="AU991">
        <v>1988</v>
      </c>
      <c r="AV991">
        <v>70</v>
      </c>
      <c r="AW991" t="s">
        <v>256</v>
      </c>
      <c r="AX991" t="s">
        <v>74</v>
      </c>
      <c r="AY991" t="s">
        <v>74</v>
      </c>
      <c r="AZ991" t="s">
        <v>74</v>
      </c>
      <c r="BA991" t="s">
        <v>74</v>
      </c>
      <c r="BB991">
        <v>40</v>
      </c>
      <c r="BC991">
        <v>40</v>
      </c>
      <c r="BD991" t="s">
        <v>74</v>
      </c>
      <c r="BE991" t="s">
        <v>7680</v>
      </c>
      <c r="BF991" t="str">
        <f>HYPERLINK("http://dx.doi.org/10.1016/0009-2541(88)90291-4","http://dx.doi.org/10.1016/0009-2541(88)90291-4")</f>
        <v>http://dx.doi.org/10.1016/0009-2541(88)90291-4</v>
      </c>
      <c r="BG991" t="s">
        <v>74</v>
      </c>
      <c r="BH991" t="s">
        <v>74</v>
      </c>
      <c r="BI991">
        <v>1</v>
      </c>
      <c r="BJ991" t="s">
        <v>288</v>
      </c>
      <c r="BK991" t="s">
        <v>92</v>
      </c>
      <c r="BL991" t="s">
        <v>288</v>
      </c>
      <c r="BM991" t="s">
        <v>7681</v>
      </c>
      <c r="BN991" t="s">
        <v>74</v>
      </c>
      <c r="BO991" t="s">
        <v>74</v>
      </c>
      <c r="BP991" t="s">
        <v>74</v>
      </c>
      <c r="BQ991" t="s">
        <v>74</v>
      </c>
      <c r="BR991" t="s">
        <v>95</v>
      </c>
      <c r="BS991" t="s">
        <v>7682</v>
      </c>
      <c r="BT991" t="str">
        <f>HYPERLINK("https%3A%2F%2Fwww.webofscience.com%2Fwos%2Fwoscc%2Ffull-record%2FWOS:A1988P673900123","View Full Record in Web of Science")</f>
        <v>View Full Record in Web of Science</v>
      </c>
    </row>
    <row r="992" spans="1:72" x14ac:dyDescent="0.15">
      <c r="A992" t="s">
        <v>72</v>
      </c>
      <c r="B992" t="s">
        <v>7683</v>
      </c>
      <c r="C992" t="s">
        <v>74</v>
      </c>
      <c r="D992" t="s">
        <v>74</v>
      </c>
      <c r="E992" t="s">
        <v>74</v>
      </c>
      <c r="F992" t="s">
        <v>7683</v>
      </c>
      <c r="G992" t="s">
        <v>74</v>
      </c>
      <c r="H992" t="s">
        <v>74</v>
      </c>
      <c r="I992" t="s">
        <v>7684</v>
      </c>
      <c r="J992" t="s">
        <v>7674</v>
      </c>
      <c r="K992" t="s">
        <v>74</v>
      </c>
      <c r="L992" t="s">
        <v>74</v>
      </c>
      <c r="M992" t="s">
        <v>77</v>
      </c>
      <c r="N992" t="s">
        <v>52</v>
      </c>
      <c r="O992" t="s">
        <v>74</v>
      </c>
      <c r="P992" t="s">
        <v>74</v>
      </c>
      <c r="Q992" t="s">
        <v>74</v>
      </c>
      <c r="R992" t="s">
        <v>74</v>
      </c>
      <c r="S992" t="s">
        <v>74</v>
      </c>
      <c r="T992" t="s">
        <v>74</v>
      </c>
      <c r="U992" t="s">
        <v>74</v>
      </c>
      <c r="V992" t="s">
        <v>74</v>
      </c>
      <c r="W992" t="s">
        <v>7685</v>
      </c>
      <c r="X992" t="s">
        <v>7278</v>
      </c>
      <c r="Y992" t="s">
        <v>74</v>
      </c>
      <c r="Z992" t="s">
        <v>74</v>
      </c>
      <c r="AA992" t="s">
        <v>7686</v>
      </c>
      <c r="AB992" t="s">
        <v>74</v>
      </c>
      <c r="AC992" t="s">
        <v>74</v>
      </c>
      <c r="AD992" t="s">
        <v>74</v>
      </c>
      <c r="AE992" t="s">
        <v>74</v>
      </c>
      <c r="AF992" t="s">
        <v>74</v>
      </c>
      <c r="AG992">
        <v>0</v>
      </c>
      <c r="AH992">
        <v>0</v>
      </c>
      <c r="AI992">
        <v>0</v>
      </c>
      <c r="AJ992">
        <v>0</v>
      </c>
      <c r="AK992">
        <v>1</v>
      </c>
      <c r="AL992" t="s">
        <v>267</v>
      </c>
      <c r="AM992" t="s">
        <v>268</v>
      </c>
      <c r="AN992" t="s">
        <v>269</v>
      </c>
      <c r="AO992" t="s">
        <v>7677</v>
      </c>
      <c r="AP992" t="s">
        <v>74</v>
      </c>
      <c r="AQ992" t="s">
        <v>74</v>
      </c>
      <c r="AR992" t="s">
        <v>7678</v>
      </c>
      <c r="AS992" t="s">
        <v>7679</v>
      </c>
      <c r="AT992" t="s">
        <v>3763</v>
      </c>
      <c r="AU992">
        <v>1988</v>
      </c>
      <c r="AV992">
        <v>70</v>
      </c>
      <c r="AW992" t="s">
        <v>256</v>
      </c>
      <c r="AX992" t="s">
        <v>74</v>
      </c>
      <c r="AY992" t="s">
        <v>74</v>
      </c>
      <c r="AZ992" t="s">
        <v>74</v>
      </c>
      <c r="BA992" t="s">
        <v>74</v>
      </c>
      <c r="BB992">
        <v>94</v>
      </c>
      <c r="BC992">
        <v>94</v>
      </c>
      <c r="BD992" t="s">
        <v>74</v>
      </c>
      <c r="BE992" t="s">
        <v>7687</v>
      </c>
      <c r="BF992" t="str">
        <f>HYPERLINK("http://dx.doi.org/10.1016/0009-2541(88)90461-5","http://dx.doi.org/10.1016/0009-2541(88)90461-5")</f>
        <v>http://dx.doi.org/10.1016/0009-2541(88)90461-5</v>
      </c>
      <c r="BG992" t="s">
        <v>74</v>
      </c>
      <c r="BH992" t="s">
        <v>74</v>
      </c>
      <c r="BI992">
        <v>1</v>
      </c>
      <c r="BJ992" t="s">
        <v>288</v>
      </c>
      <c r="BK992" t="s">
        <v>92</v>
      </c>
      <c r="BL992" t="s">
        <v>288</v>
      </c>
      <c r="BM992" t="s">
        <v>7681</v>
      </c>
      <c r="BN992" t="s">
        <v>74</v>
      </c>
      <c r="BO992" t="s">
        <v>74</v>
      </c>
      <c r="BP992" t="s">
        <v>74</v>
      </c>
      <c r="BQ992" t="s">
        <v>74</v>
      </c>
      <c r="BR992" t="s">
        <v>95</v>
      </c>
      <c r="BS992" t="s">
        <v>7688</v>
      </c>
      <c r="BT992" t="str">
        <f>HYPERLINK("https%3A%2F%2Fwww.webofscience.com%2Fwos%2Fwoscc%2Ffull-record%2FWOS:A1988P673900293","View Full Record in Web of Science")</f>
        <v>View Full Record in Web of Science</v>
      </c>
    </row>
    <row r="993" spans="1:72" x14ac:dyDescent="0.15">
      <c r="A993" t="s">
        <v>72</v>
      </c>
      <c r="B993" t="s">
        <v>7689</v>
      </c>
      <c r="C993" t="s">
        <v>74</v>
      </c>
      <c r="D993" t="s">
        <v>74</v>
      </c>
      <c r="E993" t="s">
        <v>74</v>
      </c>
      <c r="F993" t="s">
        <v>7689</v>
      </c>
      <c r="G993" t="s">
        <v>74</v>
      </c>
      <c r="H993" t="s">
        <v>74</v>
      </c>
      <c r="I993" t="s">
        <v>7690</v>
      </c>
      <c r="J993" t="s">
        <v>7674</v>
      </c>
      <c r="K993" t="s">
        <v>74</v>
      </c>
      <c r="L993" t="s">
        <v>74</v>
      </c>
      <c r="M993" t="s">
        <v>77</v>
      </c>
      <c r="N993" t="s">
        <v>52</v>
      </c>
      <c r="O993" t="s">
        <v>74</v>
      </c>
      <c r="P993" t="s">
        <v>74</v>
      </c>
      <c r="Q993" t="s">
        <v>74</v>
      </c>
      <c r="R993" t="s">
        <v>74</v>
      </c>
      <c r="S993" t="s">
        <v>74</v>
      </c>
      <c r="T993" t="s">
        <v>74</v>
      </c>
      <c r="U993" t="s">
        <v>74</v>
      </c>
      <c r="V993" t="s">
        <v>74</v>
      </c>
      <c r="W993" t="s">
        <v>7691</v>
      </c>
      <c r="X993" t="s">
        <v>74</v>
      </c>
      <c r="Y993" t="s">
        <v>74</v>
      </c>
      <c r="Z993" t="s">
        <v>74</v>
      </c>
      <c r="AA993" t="s">
        <v>74</v>
      </c>
      <c r="AB993" t="s">
        <v>74</v>
      </c>
      <c r="AC993" t="s">
        <v>74</v>
      </c>
      <c r="AD993" t="s">
        <v>74</v>
      </c>
      <c r="AE993" t="s">
        <v>74</v>
      </c>
      <c r="AF993" t="s">
        <v>74</v>
      </c>
      <c r="AG993">
        <v>0</v>
      </c>
      <c r="AH993">
        <v>0</v>
      </c>
      <c r="AI993">
        <v>0</v>
      </c>
      <c r="AJ993">
        <v>0</v>
      </c>
      <c r="AK993">
        <v>0</v>
      </c>
      <c r="AL993" t="s">
        <v>267</v>
      </c>
      <c r="AM993" t="s">
        <v>268</v>
      </c>
      <c r="AN993" t="s">
        <v>269</v>
      </c>
      <c r="AO993" t="s">
        <v>7677</v>
      </c>
      <c r="AP993" t="s">
        <v>74</v>
      </c>
      <c r="AQ993" t="s">
        <v>74</v>
      </c>
      <c r="AR993" t="s">
        <v>7678</v>
      </c>
      <c r="AS993" t="s">
        <v>7679</v>
      </c>
      <c r="AT993" t="s">
        <v>3763</v>
      </c>
      <c r="AU993">
        <v>1988</v>
      </c>
      <c r="AV993">
        <v>70</v>
      </c>
      <c r="AW993" t="s">
        <v>256</v>
      </c>
      <c r="AX993" t="s">
        <v>74</v>
      </c>
      <c r="AY993" t="s">
        <v>74</v>
      </c>
      <c r="AZ993" t="s">
        <v>74</v>
      </c>
      <c r="BA993" t="s">
        <v>74</v>
      </c>
      <c r="BB993">
        <v>97</v>
      </c>
      <c r="BC993">
        <v>97</v>
      </c>
      <c r="BD993" t="s">
        <v>74</v>
      </c>
      <c r="BE993" t="s">
        <v>74</v>
      </c>
      <c r="BF993" t="s">
        <v>74</v>
      </c>
      <c r="BG993" t="s">
        <v>74</v>
      </c>
      <c r="BH993" t="s">
        <v>74</v>
      </c>
      <c r="BI993">
        <v>1</v>
      </c>
      <c r="BJ993" t="s">
        <v>288</v>
      </c>
      <c r="BK993" t="s">
        <v>92</v>
      </c>
      <c r="BL993" t="s">
        <v>288</v>
      </c>
      <c r="BM993" t="s">
        <v>7681</v>
      </c>
      <c r="BN993" t="s">
        <v>74</v>
      </c>
      <c r="BO993" t="s">
        <v>74</v>
      </c>
      <c r="BP993" t="s">
        <v>74</v>
      </c>
      <c r="BQ993" t="s">
        <v>74</v>
      </c>
      <c r="BR993" t="s">
        <v>95</v>
      </c>
      <c r="BS993" t="s">
        <v>7692</v>
      </c>
      <c r="BT993" t="str">
        <f>HYPERLINK("https%3A%2F%2Fwww.webofscience.com%2Fwos%2Fwoscc%2Ffull-record%2FWOS:A1988P673900304","View Full Record in Web of Science")</f>
        <v>View Full Record in Web of Science</v>
      </c>
    </row>
    <row r="994" spans="1:72" x14ac:dyDescent="0.15">
      <c r="A994" t="s">
        <v>72</v>
      </c>
      <c r="B994" t="s">
        <v>7689</v>
      </c>
      <c r="C994" t="s">
        <v>74</v>
      </c>
      <c r="D994" t="s">
        <v>74</v>
      </c>
      <c r="E994" t="s">
        <v>74</v>
      </c>
      <c r="F994" t="s">
        <v>7689</v>
      </c>
      <c r="G994" t="s">
        <v>74</v>
      </c>
      <c r="H994" t="s">
        <v>74</v>
      </c>
      <c r="I994" t="s">
        <v>7693</v>
      </c>
      <c r="J994" t="s">
        <v>7674</v>
      </c>
      <c r="K994" t="s">
        <v>74</v>
      </c>
      <c r="L994" t="s">
        <v>74</v>
      </c>
      <c r="M994" t="s">
        <v>77</v>
      </c>
      <c r="N994" t="s">
        <v>52</v>
      </c>
      <c r="O994" t="s">
        <v>74</v>
      </c>
      <c r="P994" t="s">
        <v>74</v>
      </c>
      <c r="Q994" t="s">
        <v>74</v>
      </c>
      <c r="R994" t="s">
        <v>74</v>
      </c>
      <c r="S994" t="s">
        <v>74</v>
      </c>
      <c r="T994" t="s">
        <v>74</v>
      </c>
      <c r="U994" t="s">
        <v>74</v>
      </c>
      <c r="V994" t="s">
        <v>74</v>
      </c>
      <c r="W994" t="s">
        <v>7691</v>
      </c>
      <c r="X994" t="s">
        <v>74</v>
      </c>
      <c r="Y994" t="s">
        <v>74</v>
      </c>
      <c r="Z994" t="s">
        <v>74</v>
      </c>
      <c r="AA994" t="s">
        <v>74</v>
      </c>
      <c r="AB994" t="s">
        <v>74</v>
      </c>
      <c r="AC994" t="s">
        <v>74</v>
      </c>
      <c r="AD994" t="s">
        <v>74</v>
      </c>
      <c r="AE994" t="s">
        <v>74</v>
      </c>
      <c r="AF994" t="s">
        <v>74</v>
      </c>
      <c r="AG994">
        <v>0</v>
      </c>
      <c r="AH994">
        <v>0</v>
      </c>
      <c r="AI994">
        <v>0</v>
      </c>
      <c r="AJ994">
        <v>0</v>
      </c>
      <c r="AK994">
        <v>0</v>
      </c>
      <c r="AL994" t="s">
        <v>267</v>
      </c>
      <c r="AM994" t="s">
        <v>268</v>
      </c>
      <c r="AN994" t="s">
        <v>269</v>
      </c>
      <c r="AO994" t="s">
        <v>7677</v>
      </c>
      <c r="AP994" t="s">
        <v>74</v>
      </c>
      <c r="AQ994" t="s">
        <v>74</v>
      </c>
      <c r="AR994" t="s">
        <v>7678</v>
      </c>
      <c r="AS994" t="s">
        <v>7679</v>
      </c>
      <c r="AT994" t="s">
        <v>3763</v>
      </c>
      <c r="AU994">
        <v>1988</v>
      </c>
      <c r="AV994">
        <v>70</v>
      </c>
      <c r="AW994" t="s">
        <v>256</v>
      </c>
      <c r="AX994" t="s">
        <v>74</v>
      </c>
      <c r="AY994" t="s">
        <v>74</v>
      </c>
      <c r="AZ994" t="s">
        <v>74</v>
      </c>
      <c r="BA994" t="s">
        <v>74</v>
      </c>
      <c r="BB994">
        <v>97</v>
      </c>
      <c r="BC994">
        <v>97</v>
      </c>
      <c r="BD994" t="s">
        <v>74</v>
      </c>
      <c r="BE994" t="s">
        <v>74</v>
      </c>
      <c r="BF994" t="s">
        <v>74</v>
      </c>
      <c r="BG994" t="s">
        <v>74</v>
      </c>
      <c r="BH994" t="s">
        <v>74</v>
      </c>
      <c r="BI994">
        <v>1</v>
      </c>
      <c r="BJ994" t="s">
        <v>288</v>
      </c>
      <c r="BK994" t="s">
        <v>92</v>
      </c>
      <c r="BL994" t="s">
        <v>288</v>
      </c>
      <c r="BM994" t="s">
        <v>7681</v>
      </c>
      <c r="BN994" t="s">
        <v>74</v>
      </c>
      <c r="BO994" t="s">
        <v>74</v>
      </c>
      <c r="BP994" t="s">
        <v>74</v>
      </c>
      <c r="BQ994" t="s">
        <v>74</v>
      </c>
      <c r="BR994" t="s">
        <v>95</v>
      </c>
      <c r="BS994" t="s">
        <v>7694</v>
      </c>
      <c r="BT994" t="str">
        <f>HYPERLINK("https%3A%2F%2Fwww.webofscience.com%2Fwos%2Fwoscc%2Ffull-record%2FWOS:A1988P673900303","View Full Record in Web of Science")</f>
        <v>View Full Record in Web of Science</v>
      </c>
    </row>
    <row r="995" spans="1:72" x14ac:dyDescent="0.15">
      <c r="A995" t="s">
        <v>72</v>
      </c>
      <c r="B995" t="s">
        <v>7695</v>
      </c>
      <c r="C995" t="s">
        <v>74</v>
      </c>
      <c r="D995" t="s">
        <v>74</v>
      </c>
      <c r="E995" t="s">
        <v>74</v>
      </c>
      <c r="F995" t="s">
        <v>7695</v>
      </c>
      <c r="G995" t="s">
        <v>74</v>
      </c>
      <c r="H995" t="s">
        <v>74</v>
      </c>
      <c r="I995" t="s">
        <v>7696</v>
      </c>
      <c r="J995" t="s">
        <v>7674</v>
      </c>
      <c r="K995" t="s">
        <v>74</v>
      </c>
      <c r="L995" t="s">
        <v>74</v>
      </c>
      <c r="M995" t="s">
        <v>77</v>
      </c>
      <c r="N995" t="s">
        <v>52</v>
      </c>
      <c r="O995" t="s">
        <v>74</v>
      </c>
      <c r="P995" t="s">
        <v>74</v>
      </c>
      <c r="Q995" t="s">
        <v>74</v>
      </c>
      <c r="R995" t="s">
        <v>74</v>
      </c>
      <c r="S995" t="s">
        <v>74</v>
      </c>
      <c r="T995" t="s">
        <v>74</v>
      </c>
      <c r="U995" t="s">
        <v>74</v>
      </c>
      <c r="V995" t="s">
        <v>74</v>
      </c>
      <c r="W995" t="s">
        <v>7697</v>
      </c>
      <c r="X995" t="s">
        <v>7698</v>
      </c>
      <c r="Y995" t="s">
        <v>74</v>
      </c>
      <c r="Z995" t="s">
        <v>74</v>
      </c>
      <c r="AA995" t="s">
        <v>7699</v>
      </c>
      <c r="AB995" t="s">
        <v>7700</v>
      </c>
      <c r="AC995" t="s">
        <v>74</v>
      </c>
      <c r="AD995" t="s">
        <v>74</v>
      </c>
      <c r="AE995" t="s">
        <v>74</v>
      </c>
      <c r="AF995" t="s">
        <v>74</v>
      </c>
      <c r="AG995">
        <v>0</v>
      </c>
      <c r="AH995">
        <v>0</v>
      </c>
      <c r="AI995">
        <v>0</v>
      </c>
      <c r="AJ995">
        <v>0</v>
      </c>
      <c r="AK995">
        <v>0</v>
      </c>
      <c r="AL995" t="s">
        <v>267</v>
      </c>
      <c r="AM995" t="s">
        <v>268</v>
      </c>
      <c r="AN995" t="s">
        <v>269</v>
      </c>
      <c r="AO995" t="s">
        <v>7677</v>
      </c>
      <c r="AP995" t="s">
        <v>74</v>
      </c>
      <c r="AQ995" t="s">
        <v>74</v>
      </c>
      <c r="AR995" t="s">
        <v>7678</v>
      </c>
      <c r="AS995" t="s">
        <v>7679</v>
      </c>
      <c r="AT995" t="s">
        <v>3763</v>
      </c>
      <c r="AU995">
        <v>1988</v>
      </c>
      <c r="AV995">
        <v>70</v>
      </c>
      <c r="AW995" t="s">
        <v>256</v>
      </c>
      <c r="AX995" t="s">
        <v>74</v>
      </c>
      <c r="AY995" t="s">
        <v>74</v>
      </c>
      <c r="AZ995" t="s">
        <v>74</v>
      </c>
      <c r="BA995" t="s">
        <v>74</v>
      </c>
      <c r="BB995">
        <v>98</v>
      </c>
      <c r="BC995">
        <v>98</v>
      </c>
      <c r="BD995" t="s">
        <v>74</v>
      </c>
      <c r="BE995" t="s">
        <v>7701</v>
      </c>
      <c r="BF995" t="str">
        <f>HYPERLINK("http://dx.doi.org/10.1016/0009-2541(88)90474-3","http://dx.doi.org/10.1016/0009-2541(88)90474-3")</f>
        <v>http://dx.doi.org/10.1016/0009-2541(88)90474-3</v>
      </c>
      <c r="BG995" t="s">
        <v>74</v>
      </c>
      <c r="BH995" t="s">
        <v>74</v>
      </c>
      <c r="BI995">
        <v>1</v>
      </c>
      <c r="BJ995" t="s">
        <v>288</v>
      </c>
      <c r="BK995" t="s">
        <v>92</v>
      </c>
      <c r="BL995" t="s">
        <v>288</v>
      </c>
      <c r="BM995" t="s">
        <v>7681</v>
      </c>
      <c r="BN995" t="s">
        <v>74</v>
      </c>
      <c r="BO995" t="s">
        <v>74</v>
      </c>
      <c r="BP995" t="s">
        <v>74</v>
      </c>
      <c r="BQ995" t="s">
        <v>74</v>
      </c>
      <c r="BR995" t="s">
        <v>95</v>
      </c>
      <c r="BS995" t="s">
        <v>7702</v>
      </c>
      <c r="BT995" t="str">
        <f>HYPERLINK("https%3A%2F%2Fwww.webofscience.com%2Fwos%2Fwoscc%2Ffull-record%2FWOS:A1988P673900306","View Full Record in Web of Science")</f>
        <v>View Full Record in Web of Science</v>
      </c>
    </row>
    <row r="996" spans="1:72" x14ac:dyDescent="0.15">
      <c r="A996" t="s">
        <v>72</v>
      </c>
      <c r="B996" t="s">
        <v>7703</v>
      </c>
      <c r="C996" t="s">
        <v>74</v>
      </c>
      <c r="D996" t="s">
        <v>74</v>
      </c>
      <c r="E996" t="s">
        <v>74</v>
      </c>
      <c r="F996" t="s">
        <v>7703</v>
      </c>
      <c r="G996" t="s">
        <v>74</v>
      </c>
      <c r="H996" t="s">
        <v>74</v>
      </c>
      <c r="I996" t="s">
        <v>7704</v>
      </c>
      <c r="J996" t="s">
        <v>7674</v>
      </c>
      <c r="K996" t="s">
        <v>74</v>
      </c>
      <c r="L996" t="s">
        <v>74</v>
      </c>
      <c r="M996" t="s">
        <v>77</v>
      </c>
      <c r="N996" t="s">
        <v>52</v>
      </c>
      <c r="O996" t="s">
        <v>74</v>
      </c>
      <c r="P996" t="s">
        <v>74</v>
      </c>
      <c r="Q996" t="s">
        <v>74</v>
      </c>
      <c r="R996" t="s">
        <v>74</v>
      </c>
      <c r="S996" t="s">
        <v>74</v>
      </c>
      <c r="T996" t="s">
        <v>74</v>
      </c>
      <c r="U996" t="s">
        <v>74</v>
      </c>
      <c r="V996" t="s">
        <v>74</v>
      </c>
      <c r="W996" t="s">
        <v>7705</v>
      </c>
      <c r="X996" t="s">
        <v>7706</v>
      </c>
      <c r="Y996" t="s">
        <v>74</v>
      </c>
      <c r="Z996" t="s">
        <v>74</v>
      </c>
      <c r="AA996" t="s">
        <v>7707</v>
      </c>
      <c r="AB996" t="s">
        <v>7708</v>
      </c>
      <c r="AC996" t="s">
        <v>74</v>
      </c>
      <c r="AD996" t="s">
        <v>74</v>
      </c>
      <c r="AE996" t="s">
        <v>74</v>
      </c>
      <c r="AF996" t="s">
        <v>74</v>
      </c>
      <c r="AG996">
        <v>0</v>
      </c>
      <c r="AH996">
        <v>0</v>
      </c>
      <c r="AI996">
        <v>0</v>
      </c>
      <c r="AJ996">
        <v>0</v>
      </c>
      <c r="AK996">
        <v>0</v>
      </c>
      <c r="AL996" t="s">
        <v>267</v>
      </c>
      <c r="AM996" t="s">
        <v>268</v>
      </c>
      <c r="AN996" t="s">
        <v>269</v>
      </c>
      <c r="AO996" t="s">
        <v>7677</v>
      </c>
      <c r="AP996" t="s">
        <v>74</v>
      </c>
      <c r="AQ996" t="s">
        <v>74</v>
      </c>
      <c r="AR996" t="s">
        <v>7678</v>
      </c>
      <c r="AS996" t="s">
        <v>7679</v>
      </c>
      <c r="AT996" t="s">
        <v>3763</v>
      </c>
      <c r="AU996">
        <v>1988</v>
      </c>
      <c r="AV996">
        <v>70</v>
      </c>
      <c r="AW996" t="s">
        <v>256</v>
      </c>
      <c r="AX996" t="s">
        <v>74</v>
      </c>
      <c r="AY996" t="s">
        <v>74</v>
      </c>
      <c r="AZ996" t="s">
        <v>74</v>
      </c>
      <c r="BA996" t="s">
        <v>74</v>
      </c>
      <c r="BB996">
        <v>103</v>
      </c>
      <c r="BC996">
        <v>103</v>
      </c>
      <c r="BD996" t="s">
        <v>74</v>
      </c>
      <c r="BE996" t="s">
        <v>74</v>
      </c>
      <c r="BF996" t="s">
        <v>74</v>
      </c>
      <c r="BG996" t="s">
        <v>74</v>
      </c>
      <c r="BH996" t="s">
        <v>74</v>
      </c>
      <c r="BI996">
        <v>1</v>
      </c>
      <c r="BJ996" t="s">
        <v>288</v>
      </c>
      <c r="BK996" t="s">
        <v>92</v>
      </c>
      <c r="BL996" t="s">
        <v>288</v>
      </c>
      <c r="BM996" t="s">
        <v>7681</v>
      </c>
      <c r="BN996" t="s">
        <v>74</v>
      </c>
      <c r="BO996" t="s">
        <v>74</v>
      </c>
      <c r="BP996" t="s">
        <v>74</v>
      </c>
      <c r="BQ996" t="s">
        <v>74</v>
      </c>
      <c r="BR996" t="s">
        <v>95</v>
      </c>
      <c r="BS996" t="s">
        <v>7709</v>
      </c>
      <c r="BT996" t="str">
        <f>HYPERLINK("https%3A%2F%2Fwww.webofscience.com%2Fwos%2Fwoscc%2Ffull-record%2FWOS:A1988P673900326","View Full Record in Web of Science")</f>
        <v>View Full Record in Web of Science</v>
      </c>
    </row>
    <row r="997" spans="1:72" x14ac:dyDescent="0.15">
      <c r="A997" t="s">
        <v>72</v>
      </c>
      <c r="B997" t="s">
        <v>3341</v>
      </c>
      <c r="C997" t="s">
        <v>74</v>
      </c>
      <c r="D997" t="s">
        <v>74</v>
      </c>
      <c r="E997" t="s">
        <v>74</v>
      </c>
      <c r="F997" t="s">
        <v>3341</v>
      </c>
      <c r="G997" t="s">
        <v>74</v>
      </c>
      <c r="H997" t="s">
        <v>74</v>
      </c>
      <c r="I997" t="s">
        <v>7710</v>
      </c>
      <c r="J997" t="s">
        <v>7674</v>
      </c>
      <c r="K997" t="s">
        <v>74</v>
      </c>
      <c r="L997" t="s">
        <v>74</v>
      </c>
      <c r="M997" t="s">
        <v>77</v>
      </c>
      <c r="N997" t="s">
        <v>52</v>
      </c>
      <c r="O997" t="s">
        <v>74</v>
      </c>
      <c r="P997" t="s">
        <v>74</v>
      </c>
      <c r="Q997" t="s">
        <v>74</v>
      </c>
      <c r="R997" t="s">
        <v>74</v>
      </c>
      <c r="S997" t="s">
        <v>74</v>
      </c>
      <c r="T997" t="s">
        <v>74</v>
      </c>
      <c r="U997" t="s">
        <v>74</v>
      </c>
      <c r="V997" t="s">
        <v>74</v>
      </c>
      <c r="W997" t="s">
        <v>7711</v>
      </c>
      <c r="X997" t="s">
        <v>7712</v>
      </c>
      <c r="Y997" t="s">
        <v>74</v>
      </c>
      <c r="Z997" t="s">
        <v>74</v>
      </c>
      <c r="AA997" t="s">
        <v>74</v>
      </c>
      <c r="AB997" t="s">
        <v>74</v>
      </c>
      <c r="AC997" t="s">
        <v>74</v>
      </c>
      <c r="AD997" t="s">
        <v>74</v>
      </c>
      <c r="AE997" t="s">
        <v>74</v>
      </c>
      <c r="AF997" t="s">
        <v>74</v>
      </c>
      <c r="AG997">
        <v>0</v>
      </c>
      <c r="AH997">
        <v>0</v>
      </c>
      <c r="AI997">
        <v>0</v>
      </c>
      <c r="AJ997">
        <v>0</v>
      </c>
      <c r="AK997">
        <v>0</v>
      </c>
      <c r="AL997" t="s">
        <v>267</v>
      </c>
      <c r="AM997" t="s">
        <v>268</v>
      </c>
      <c r="AN997" t="s">
        <v>269</v>
      </c>
      <c r="AO997" t="s">
        <v>7677</v>
      </c>
      <c r="AP997" t="s">
        <v>74</v>
      </c>
      <c r="AQ997" t="s">
        <v>74</v>
      </c>
      <c r="AR997" t="s">
        <v>7678</v>
      </c>
      <c r="AS997" t="s">
        <v>7679</v>
      </c>
      <c r="AT997" t="s">
        <v>3763</v>
      </c>
      <c r="AU997">
        <v>1988</v>
      </c>
      <c r="AV997">
        <v>70</v>
      </c>
      <c r="AW997" t="s">
        <v>256</v>
      </c>
      <c r="AX997" t="s">
        <v>74</v>
      </c>
      <c r="AY997" t="s">
        <v>74</v>
      </c>
      <c r="AZ997" t="s">
        <v>74</v>
      </c>
      <c r="BA997" t="s">
        <v>74</v>
      </c>
      <c r="BB997">
        <v>104</v>
      </c>
      <c r="BC997">
        <v>104</v>
      </c>
      <c r="BD997" t="s">
        <v>74</v>
      </c>
      <c r="BE997" t="s">
        <v>7713</v>
      </c>
      <c r="BF997" t="str">
        <f>HYPERLINK("http://dx.doi.org/10.1016/0009-2541(88)90498-6","http://dx.doi.org/10.1016/0009-2541(88)90498-6")</f>
        <v>http://dx.doi.org/10.1016/0009-2541(88)90498-6</v>
      </c>
      <c r="BG997" t="s">
        <v>74</v>
      </c>
      <c r="BH997" t="s">
        <v>74</v>
      </c>
      <c r="BI997">
        <v>1</v>
      </c>
      <c r="BJ997" t="s">
        <v>288</v>
      </c>
      <c r="BK997" t="s">
        <v>92</v>
      </c>
      <c r="BL997" t="s">
        <v>288</v>
      </c>
      <c r="BM997" t="s">
        <v>7681</v>
      </c>
      <c r="BN997" t="s">
        <v>74</v>
      </c>
      <c r="BO997" t="s">
        <v>74</v>
      </c>
      <c r="BP997" t="s">
        <v>74</v>
      </c>
      <c r="BQ997" t="s">
        <v>74</v>
      </c>
      <c r="BR997" t="s">
        <v>95</v>
      </c>
      <c r="BS997" t="s">
        <v>7714</v>
      </c>
      <c r="BT997" t="str">
        <f>HYPERLINK("https%3A%2F%2Fwww.webofscience.com%2Fwos%2Fwoscc%2Ffull-record%2FWOS:A1988P673900330","View Full Record in Web of Science")</f>
        <v>View Full Record in Web of Science</v>
      </c>
    </row>
    <row r="998" spans="1:72" x14ac:dyDescent="0.15">
      <c r="A998" t="s">
        <v>72</v>
      </c>
      <c r="B998" t="s">
        <v>7715</v>
      </c>
      <c r="C998" t="s">
        <v>74</v>
      </c>
      <c r="D998" t="s">
        <v>74</v>
      </c>
      <c r="E998" t="s">
        <v>74</v>
      </c>
      <c r="F998" t="s">
        <v>7715</v>
      </c>
      <c r="G998" t="s">
        <v>74</v>
      </c>
      <c r="H998" t="s">
        <v>74</v>
      </c>
      <c r="I998" t="s">
        <v>7716</v>
      </c>
      <c r="J998" t="s">
        <v>7674</v>
      </c>
      <c r="K998" t="s">
        <v>74</v>
      </c>
      <c r="L998" t="s">
        <v>74</v>
      </c>
      <c r="M998" t="s">
        <v>77</v>
      </c>
      <c r="N998" t="s">
        <v>52</v>
      </c>
      <c r="O998" t="s">
        <v>74</v>
      </c>
      <c r="P998" t="s">
        <v>74</v>
      </c>
      <c r="Q998" t="s">
        <v>74</v>
      </c>
      <c r="R998" t="s">
        <v>74</v>
      </c>
      <c r="S998" t="s">
        <v>74</v>
      </c>
      <c r="T998" t="s">
        <v>74</v>
      </c>
      <c r="U998" t="s">
        <v>74</v>
      </c>
      <c r="V998" t="s">
        <v>74</v>
      </c>
      <c r="W998" t="s">
        <v>7717</v>
      </c>
      <c r="X998" t="s">
        <v>7718</v>
      </c>
      <c r="Y998" t="s">
        <v>74</v>
      </c>
      <c r="Z998" t="s">
        <v>74</v>
      </c>
      <c r="AA998" t="s">
        <v>74</v>
      </c>
      <c r="AB998" t="s">
        <v>74</v>
      </c>
      <c r="AC998" t="s">
        <v>74</v>
      </c>
      <c r="AD998" t="s">
        <v>74</v>
      </c>
      <c r="AE998" t="s">
        <v>74</v>
      </c>
      <c r="AF998" t="s">
        <v>74</v>
      </c>
      <c r="AG998">
        <v>0</v>
      </c>
      <c r="AH998">
        <v>1</v>
      </c>
      <c r="AI998">
        <v>1</v>
      </c>
      <c r="AJ998">
        <v>0</v>
      </c>
      <c r="AK998">
        <v>1</v>
      </c>
      <c r="AL998" t="s">
        <v>267</v>
      </c>
      <c r="AM998" t="s">
        <v>268</v>
      </c>
      <c r="AN998" t="s">
        <v>269</v>
      </c>
      <c r="AO998" t="s">
        <v>7677</v>
      </c>
      <c r="AP998" t="s">
        <v>74</v>
      </c>
      <c r="AQ998" t="s">
        <v>74</v>
      </c>
      <c r="AR998" t="s">
        <v>7678</v>
      </c>
      <c r="AS998" t="s">
        <v>7679</v>
      </c>
      <c r="AT998" t="s">
        <v>3763</v>
      </c>
      <c r="AU998">
        <v>1988</v>
      </c>
      <c r="AV998">
        <v>70</v>
      </c>
      <c r="AW998" t="s">
        <v>256</v>
      </c>
      <c r="AX998" t="s">
        <v>74</v>
      </c>
      <c r="AY998" t="s">
        <v>74</v>
      </c>
      <c r="AZ998" t="s">
        <v>74</v>
      </c>
      <c r="BA998" t="s">
        <v>74</v>
      </c>
      <c r="BB998">
        <v>105</v>
      </c>
      <c r="BC998">
        <v>105</v>
      </c>
      <c r="BD998" t="s">
        <v>74</v>
      </c>
      <c r="BE998" t="s">
        <v>7719</v>
      </c>
      <c r="BF998" t="str">
        <f>HYPERLINK("http://dx.doi.org/10.1016/0009-2541(88)90501-3","http://dx.doi.org/10.1016/0009-2541(88)90501-3")</f>
        <v>http://dx.doi.org/10.1016/0009-2541(88)90501-3</v>
      </c>
      <c r="BG998" t="s">
        <v>74</v>
      </c>
      <c r="BH998" t="s">
        <v>74</v>
      </c>
      <c r="BI998">
        <v>1</v>
      </c>
      <c r="BJ998" t="s">
        <v>288</v>
      </c>
      <c r="BK998" t="s">
        <v>92</v>
      </c>
      <c r="BL998" t="s">
        <v>288</v>
      </c>
      <c r="BM998" t="s">
        <v>7681</v>
      </c>
      <c r="BN998" t="s">
        <v>74</v>
      </c>
      <c r="BO998" t="s">
        <v>74</v>
      </c>
      <c r="BP998" t="s">
        <v>74</v>
      </c>
      <c r="BQ998" t="s">
        <v>74</v>
      </c>
      <c r="BR998" t="s">
        <v>95</v>
      </c>
      <c r="BS998" t="s">
        <v>7720</v>
      </c>
      <c r="BT998" t="str">
        <f>HYPERLINK("https%3A%2F%2Fwww.webofscience.com%2Fwos%2Fwoscc%2Ffull-record%2FWOS:A1988P673900333","View Full Record in Web of Science")</f>
        <v>View Full Record in Web of Science</v>
      </c>
    </row>
    <row r="999" spans="1:72" x14ac:dyDescent="0.15">
      <c r="A999" t="s">
        <v>72</v>
      </c>
      <c r="B999" t="s">
        <v>7721</v>
      </c>
      <c r="C999" t="s">
        <v>74</v>
      </c>
      <c r="D999" t="s">
        <v>74</v>
      </c>
      <c r="E999" t="s">
        <v>74</v>
      </c>
      <c r="F999" t="s">
        <v>7721</v>
      </c>
      <c r="G999" t="s">
        <v>74</v>
      </c>
      <c r="H999" t="s">
        <v>74</v>
      </c>
      <c r="I999" t="s">
        <v>7722</v>
      </c>
      <c r="J999" t="s">
        <v>7674</v>
      </c>
      <c r="K999" t="s">
        <v>74</v>
      </c>
      <c r="L999" t="s">
        <v>74</v>
      </c>
      <c r="M999" t="s">
        <v>77</v>
      </c>
      <c r="N999" t="s">
        <v>52</v>
      </c>
      <c r="O999" t="s">
        <v>74</v>
      </c>
      <c r="P999" t="s">
        <v>74</v>
      </c>
      <c r="Q999" t="s">
        <v>74</v>
      </c>
      <c r="R999" t="s">
        <v>74</v>
      </c>
      <c r="S999" t="s">
        <v>74</v>
      </c>
      <c r="T999" t="s">
        <v>74</v>
      </c>
      <c r="U999" t="s">
        <v>74</v>
      </c>
      <c r="V999" t="s">
        <v>74</v>
      </c>
      <c r="W999" t="s">
        <v>7723</v>
      </c>
      <c r="X999" t="s">
        <v>5013</v>
      </c>
      <c r="Y999" t="s">
        <v>74</v>
      </c>
      <c r="Z999" t="s">
        <v>74</v>
      </c>
      <c r="AA999" t="s">
        <v>74</v>
      </c>
      <c r="AB999" t="s">
        <v>74</v>
      </c>
      <c r="AC999" t="s">
        <v>74</v>
      </c>
      <c r="AD999" t="s">
        <v>74</v>
      </c>
      <c r="AE999" t="s">
        <v>74</v>
      </c>
      <c r="AF999" t="s">
        <v>74</v>
      </c>
      <c r="AG999">
        <v>0</v>
      </c>
      <c r="AH999">
        <v>0</v>
      </c>
      <c r="AI999">
        <v>0</v>
      </c>
      <c r="AJ999">
        <v>0</v>
      </c>
      <c r="AK999">
        <v>1</v>
      </c>
      <c r="AL999" t="s">
        <v>267</v>
      </c>
      <c r="AM999" t="s">
        <v>268</v>
      </c>
      <c r="AN999" t="s">
        <v>269</v>
      </c>
      <c r="AO999" t="s">
        <v>7677</v>
      </c>
      <c r="AP999" t="s">
        <v>74</v>
      </c>
      <c r="AQ999" t="s">
        <v>74</v>
      </c>
      <c r="AR999" t="s">
        <v>7678</v>
      </c>
      <c r="AS999" t="s">
        <v>7679</v>
      </c>
      <c r="AT999" t="s">
        <v>3763</v>
      </c>
      <c r="AU999">
        <v>1988</v>
      </c>
      <c r="AV999">
        <v>70</v>
      </c>
      <c r="AW999" t="s">
        <v>256</v>
      </c>
      <c r="AX999" t="s">
        <v>74</v>
      </c>
      <c r="AY999" t="s">
        <v>74</v>
      </c>
      <c r="AZ999" t="s">
        <v>74</v>
      </c>
      <c r="BA999" t="s">
        <v>74</v>
      </c>
      <c r="BB999">
        <v>110</v>
      </c>
      <c r="BC999">
        <v>110</v>
      </c>
      <c r="BD999" t="s">
        <v>74</v>
      </c>
      <c r="BE999" t="s">
        <v>7724</v>
      </c>
      <c r="BF999" t="str">
        <f>HYPERLINK("http://dx.doi.org/10.1016/0009-2541(88)90514-1","http://dx.doi.org/10.1016/0009-2541(88)90514-1")</f>
        <v>http://dx.doi.org/10.1016/0009-2541(88)90514-1</v>
      </c>
      <c r="BG999" t="s">
        <v>74</v>
      </c>
      <c r="BH999" t="s">
        <v>74</v>
      </c>
      <c r="BI999">
        <v>1</v>
      </c>
      <c r="BJ999" t="s">
        <v>288</v>
      </c>
      <c r="BK999" t="s">
        <v>92</v>
      </c>
      <c r="BL999" t="s">
        <v>288</v>
      </c>
      <c r="BM999" t="s">
        <v>7681</v>
      </c>
      <c r="BN999" t="s">
        <v>74</v>
      </c>
      <c r="BO999" t="s">
        <v>74</v>
      </c>
      <c r="BP999" t="s">
        <v>74</v>
      </c>
      <c r="BQ999" t="s">
        <v>74</v>
      </c>
      <c r="BR999" t="s">
        <v>95</v>
      </c>
      <c r="BS999" t="s">
        <v>7725</v>
      </c>
      <c r="BT999" t="str">
        <f>HYPERLINK("https%3A%2F%2Fwww.webofscience.com%2Fwos%2Fwoscc%2Ffull-record%2FWOS:A1988P673900346","View Full Record in Web of Science")</f>
        <v>View Full Record in Web of Science</v>
      </c>
    </row>
    <row r="1000" spans="1:72" x14ac:dyDescent="0.15">
      <c r="A1000" t="s">
        <v>72</v>
      </c>
      <c r="B1000" t="s">
        <v>2603</v>
      </c>
      <c r="C1000" t="s">
        <v>74</v>
      </c>
      <c r="D1000" t="s">
        <v>74</v>
      </c>
      <c r="E1000" t="s">
        <v>74</v>
      </c>
      <c r="F1000" t="s">
        <v>2603</v>
      </c>
      <c r="G1000" t="s">
        <v>74</v>
      </c>
      <c r="H1000" t="s">
        <v>74</v>
      </c>
      <c r="I1000" t="s">
        <v>7726</v>
      </c>
      <c r="J1000" t="s">
        <v>2605</v>
      </c>
      <c r="K1000" t="s">
        <v>74</v>
      </c>
      <c r="L1000" t="s">
        <v>74</v>
      </c>
      <c r="M1000" t="s">
        <v>77</v>
      </c>
      <c r="N1000" t="s">
        <v>78</v>
      </c>
      <c r="O1000" t="s">
        <v>74</v>
      </c>
      <c r="P1000" t="s">
        <v>74</v>
      </c>
      <c r="Q1000" t="s">
        <v>74</v>
      </c>
      <c r="R1000" t="s">
        <v>74</v>
      </c>
      <c r="S1000" t="s">
        <v>74</v>
      </c>
      <c r="T1000" t="s">
        <v>74</v>
      </c>
      <c r="U1000" t="s">
        <v>74</v>
      </c>
      <c r="V1000" t="s">
        <v>74</v>
      </c>
      <c r="W1000" t="s">
        <v>74</v>
      </c>
      <c r="X1000" t="s">
        <v>74</v>
      </c>
      <c r="Y1000" t="s">
        <v>7727</v>
      </c>
      <c r="Z1000" t="s">
        <v>74</v>
      </c>
      <c r="AA1000" t="s">
        <v>74</v>
      </c>
      <c r="AB1000" t="s">
        <v>74</v>
      </c>
      <c r="AC1000" t="s">
        <v>74</v>
      </c>
      <c r="AD1000" t="s">
        <v>74</v>
      </c>
      <c r="AE1000" t="s">
        <v>74</v>
      </c>
      <c r="AF1000" t="s">
        <v>74</v>
      </c>
      <c r="AG1000">
        <v>22</v>
      </c>
      <c r="AH1000">
        <v>10</v>
      </c>
      <c r="AI1000">
        <v>10</v>
      </c>
      <c r="AJ1000">
        <v>0</v>
      </c>
      <c r="AK1000">
        <v>0</v>
      </c>
      <c r="AL1000" t="s">
        <v>267</v>
      </c>
      <c r="AM1000" t="s">
        <v>268</v>
      </c>
      <c r="AN1000" t="s">
        <v>269</v>
      </c>
      <c r="AO1000" t="s">
        <v>2607</v>
      </c>
      <c r="AP1000" t="s">
        <v>74</v>
      </c>
      <c r="AQ1000" t="s">
        <v>74</v>
      </c>
      <c r="AR1000" t="s">
        <v>2608</v>
      </c>
      <c r="AS1000" t="s">
        <v>2609</v>
      </c>
      <c r="AT1000" t="s">
        <v>3779</v>
      </c>
      <c r="AU1000">
        <v>1988</v>
      </c>
      <c r="AV1000">
        <v>89</v>
      </c>
      <c r="AW1000" t="s">
        <v>273</v>
      </c>
      <c r="AX1000" t="s">
        <v>74</v>
      </c>
      <c r="AY1000" t="s">
        <v>74</v>
      </c>
      <c r="AZ1000" t="s">
        <v>74</v>
      </c>
      <c r="BA1000" t="s">
        <v>74</v>
      </c>
      <c r="BB1000">
        <v>398</v>
      </c>
      <c r="BC1000">
        <v>402</v>
      </c>
      <c r="BD1000" t="s">
        <v>74</v>
      </c>
      <c r="BE1000" t="s">
        <v>7728</v>
      </c>
      <c r="BF1000" t="str">
        <f>HYPERLINK("http://dx.doi.org/10.1016/0012-821X(88)90126-4","http://dx.doi.org/10.1016/0012-821X(88)90126-4")</f>
        <v>http://dx.doi.org/10.1016/0012-821X(88)90126-4</v>
      </c>
      <c r="BG1000" t="s">
        <v>74</v>
      </c>
      <c r="BH1000" t="s">
        <v>74</v>
      </c>
      <c r="BI1000">
        <v>5</v>
      </c>
      <c r="BJ1000" t="s">
        <v>288</v>
      </c>
      <c r="BK1000" t="s">
        <v>92</v>
      </c>
      <c r="BL1000" t="s">
        <v>288</v>
      </c>
      <c r="BM1000" t="s">
        <v>7729</v>
      </c>
      <c r="BN1000" t="s">
        <v>74</v>
      </c>
      <c r="BO1000" t="s">
        <v>74</v>
      </c>
      <c r="BP1000" t="s">
        <v>74</v>
      </c>
      <c r="BQ1000" t="s">
        <v>74</v>
      </c>
      <c r="BR1000" t="s">
        <v>95</v>
      </c>
      <c r="BS1000" t="s">
        <v>7730</v>
      </c>
      <c r="BT1000" t="str">
        <f>HYPERLINK("https%3A%2F%2Fwww.webofscience.com%2Fwos%2Fwoscc%2Ffull-record%2FWOS:A1988P945500012","View Full Record in Web of Science")</f>
        <v>View Full Record in Web of Science</v>
      </c>
    </row>
    <row r="1001" spans="1:72" x14ac:dyDescent="0.15">
      <c r="A1001" t="s">
        <v>72</v>
      </c>
      <c r="B1001" t="s">
        <v>7731</v>
      </c>
      <c r="C1001" t="s">
        <v>74</v>
      </c>
      <c r="D1001" t="s">
        <v>74</v>
      </c>
      <c r="E1001" t="s">
        <v>74</v>
      </c>
      <c r="F1001" t="s">
        <v>7731</v>
      </c>
      <c r="G1001" t="s">
        <v>74</v>
      </c>
      <c r="H1001" t="s">
        <v>74</v>
      </c>
      <c r="I1001" t="s">
        <v>7732</v>
      </c>
      <c r="J1001" t="s">
        <v>76</v>
      </c>
      <c r="K1001" t="s">
        <v>74</v>
      </c>
      <c r="L1001" t="s">
        <v>74</v>
      </c>
      <c r="M1001" t="s">
        <v>77</v>
      </c>
      <c r="N1001" t="s">
        <v>78</v>
      </c>
      <c r="O1001" t="s">
        <v>74</v>
      </c>
      <c r="P1001" t="s">
        <v>74</v>
      </c>
      <c r="Q1001" t="s">
        <v>74</v>
      </c>
      <c r="R1001" t="s">
        <v>74</v>
      </c>
      <c r="S1001" t="s">
        <v>74</v>
      </c>
      <c r="T1001" t="s">
        <v>74</v>
      </c>
      <c r="U1001" t="s">
        <v>74</v>
      </c>
      <c r="V1001" t="s">
        <v>74</v>
      </c>
      <c r="W1001" t="s">
        <v>74</v>
      </c>
      <c r="X1001" t="s">
        <v>74</v>
      </c>
      <c r="Y1001" t="s">
        <v>7733</v>
      </c>
      <c r="Z1001" t="s">
        <v>74</v>
      </c>
      <c r="AA1001" t="s">
        <v>74</v>
      </c>
      <c r="AB1001" t="s">
        <v>74</v>
      </c>
      <c r="AC1001" t="s">
        <v>74</v>
      </c>
      <c r="AD1001" t="s">
        <v>74</v>
      </c>
      <c r="AE1001" t="s">
        <v>74</v>
      </c>
      <c r="AF1001" t="s">
        <v>74</v>
      </c>
      <c r="AG1001">
        <v>22</v>
      </c>
      <c r="AH1001">
        <v>127</v>
      </c>
      <c r="AI1001">
        <v>136</v>
      </c>
      <c r="AJ1001">
        <v>0</v>
      </c>
      <c r="AK1001">
        <v>15</v>
      </c>
      <c r="AL1001" t="s">
        <v>82</v>
      </c>
      <c r="AM1001" t="s">
        <v>83</v>
      </c>
      <c r="AN1001" t="s">
        <v>84</v>
      </c>
      <c r="AO1001" t="s">
        <v>85</v>
      </c>
      <c r="AP1001" t="s">
        <v>74</v>
      </c>
      <c r="AQ1001" t="s">
        <v>74</v>
      </c>
      <c r="AR1001" t="s">
        <v>86</v>
      </c>
      <c r="AS1001" t="s">
        <v>87</v>
      </c>
      <c r="AT1001" t="s">
        <v>3779</v>
      </c>
      <c r="AU1001">
        <v>1988</v>
      </c>
      <c r="AV1001">
        <v>15</v>
      </c>
      <c r="AW1001">
        <v>8</v>
      </c>
      <c r="AX1001" t="s">
        <v>74</v>
      </c>
      <c r="AY1001" t="s">
        <v>74</v>
      </c>
      <c r="AZ1001" t="s">
        <v>74</v>
      </c>
      <c r="BA1001" t="s">
        <v>74</v>
      </c>
      <c r="BB1001">
        <v>851</v>
      </c>
      <c r="BC1001">
        <v>854</v>
      </c>
      <c r="BD1001" t="s">
        <v>74</v>
      </c>
      <c r="BE1001" t="s">
        <v>7734</v>
      </c>
      <c r="BF1001" t="str">
        <f>HYPERLINK("http://dx.doi.org/10.1029/GL015i008p00851","http://dx.doi.org/10.1029/GL015i008p00851")</f>
        <v>http://dx.doi.org/10.1029/GL015i008p00851</v>
      </c>
      <c r="BG1001" t="s">
        <v>74</v>
      </c>
      <c r="BH1001" t="s">
        <v>74</v>
      </c>
      <c r="BI1001">
        <v>4</v>
      </c>
      <c r="BJ1001" t="s">
        <v>91</v>
      </c>
      <c r="BK1001" t="s">
        <v>92</v>
      </c>
      <c r="BL1001" t="s">
        <v>93</v>
      </c>
      <c r="BM1001" t="s">
        <v>7735</v>
      </c>
      <c r="BN1001" t="s">
        <v>74</v>
      </c>
      <c r="BO1001" t="s">
        <v>74</v>
      </c>
      <c r="BP1001" t="s">
        <v>74</v>
      </c>
      <c r="BQ1001" t="s">
        <v>74</v>
      </c>
      <c r="BR1001" t="s">
        <v>95</v>
      </c>
      <c r="BS1001" t="s">
        <v>7736</v>
      </c>
      <c r="BT1001" t="str">
        <f>HYPERLINK("https%3A%2F%2Fwww.webofscience.com%2Fwos%2Fwoscc%2Ffull-record%2FWOS:A1988P507400033","View Full Record in Web of Science")</f>
        <v>View Full Record in Web of Science</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savedrecs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SULEYMAN BILGIN - Dijital Kanal Cozumleri (Satis Sonra</cp:lastModifiedBy>
  <dcterms:created xsi:type="dcterms:W3CDTF">2024-07-28T15:26:52Z</dcterms:created>
  <dcterms:modified xsi:type="dcterms:W3CDTF">2024-07-28T15:26:52Z</dcterms:modified>
</cp:coreProperties>
</file>