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_BILGIN6/Downloads/antarctic_data/"/>
    </mc:Choice>
  </mc:AlternateContent>
  <xr:revisionPtr revIDLastSave="0" documentId="8_{29FACA64-2632-DF4D-B34F-9B185E9F0F89}" xr6:coauthVersionLast="47" xr6:coauthVersionMax="47" xr10:uidLastSave="{00000000-0000-0000-0000-000000000000}"/>
  <bookViews>
    <workbookView xWindow="360" yWindow="880" windowWidth="14940" windowHeight="9160"/>
  </bookViews>
  <sheets>
    <sheet name="savedre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" i="1" l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F131" i="1"/>
  <c r="BT131" i="1"/>
  <c r="BF132" i="1"/>
  <c r="BT132" i="1"/>
  <c r="BF133" i="1"/>
  <c r="BT133" i="1"/>
  <c r="BF134" i="1"/>
  <c r="BT134" i="1"/>
  <c r="BF135" i="1"/>
  <c r="BT135" i="1"/>
  <c r="BF136" i="1"/>
  <c r="BT136" i="1"/>
  <c r="BF137" i="1"/>
  <c r="BT137" i="1"/>
  <c r="BT138" i="1"/>
  <c r="BF139" i="1"/>
  <c r="BT139" i="1"/>
  <c r="BT140" i="1"/>
  <c r="BF141" i="1"/>
  <c r="BT141" i="1"/>
  <c r="BF142" i="1"/>
  <c r="BT142" i="1"/>
  <c r="BF143" i="1"/>
  <c r="BT143" i="1"/>
  <c r="BF144" i="1"/>
  <c r="BT144" i="1"/>
  <c r="BF145" i="1"/>
  <c r="BT145" i="1"/>
  <c r="BF146" i="1"/>
  <c r="BT146" i="1"/>
  <c r="BF147" i="1"/>
  <c r="BT147" i="1"/>
  <c r="BF148" i="1"/>
  <c r="BT148" i="1"/>
  <c r="BF149" i="1"/>
  <c r="BT149" i="1"/>
  <c r="BF150" i="1"/>
  <c r="BT150" i="1"/>
  <c r="BF151" i="1"/>
  <c r="BT151" i="1"/>
  <c r="BF152" i="1"/>
  <c r="BT152" i="1"/>
  <c r="BF153" i="1"/>
  <c r="BT153" i="1"/>
  <c r="BT154" i="1"/>
  <c r="BF155" i="1"/>
  <c r="BT155" i="1"/>
  <c r="BF156" i="1"/>
  <c r="BT156" i="1"/>
  <c r="BF157" i="1"/>
  <c r="BT157" i="1"/>
  <c r="BF158" i="1"/>
  <c r="BT158" i="1"/>
  <c r="BT159" i="1"/>
  <c r="BT160" i="1"/>
  <c r="BT161" i="1"/>
  <c r="BT162" i="1"/>
  <c r="BF163" i="1"/>
  <c r="BT163" i="1"/>
  <c r="BF164" i="1"/>
  <c r="BT164" i="1"/>
  <c r="BF165" i="1"/>
  <c r="BT165" i="1"/>
  <c r="BF166" i="1"/>
  <c r="BT166" i="1"/>
  <c r="BF167" i="1"/>
  <c r="BT167" i="1"/>
  <c r="BT168" i="1"/>
  <c r="BF169" i="1"/>
  <c r="BT169" i="1"/>
  <c r="BT170" i="1"/>
  <c r="BT171" i="1"/>
  <c r="BT172" i="1"/>
  <c r="BT173" i="1"/>
  <c r="BT174" i="1"/>
  <c r="BT175" i="1"/>
  <c r="BT176" i="1"/>
  <c r="BT177" i="1"/>
  <c r="BT178" i="1"/>
  <c r="BT179" i="1"/>
  <c r="BF180" i="1"/>
  <c r="BT180" i="1"/>
  <c r="BF181" i="1"/>
  <c r="BT181" i="1"/>
  <c r="BT182" i="1"/>
  <c r="BT183" i="1"/>
  <c r="BT184" i="1"/>
  <c r="BT185" i="1"/>
  <c r="BT186" i="1"/>
  <c r="BF187" i="1"/>
  <c r="BT187" i="1"/>
  <c r="BT188" i="1"/>
  <c r="BF189" i="1"/>
  <c r="BT189" i="1"/>
  <c r="BF190" i="1"/>
  <c r="BT190" i="1"/>
  <c r="BF191" i="1"/>
  <c r="BT191" i="1"/>
  <c r="BT192" i="1"/>
  <c r="BF193" i="1"/>
  <c r="BT193" i="1"/>
  <c r="BF194" i="1"/>
  <c r="BT194" i="1"/>
  <c r="BF195" i="1"/>
  <c r="BT195" i="1"/>
  <c r="BF196" i="1"/>
  <c r="BT196" i="1"/>
  <c r="BT197" i="1"/>
  <c r="BF198" i="1"/>
  <c r="BT198" i="1"/>
  <c r="BT199" i="1"/>
  <c r="BT200" i="1"/>
  <c r="BT201" i="1"/>
  <c r="BF202" i="1"/>
  <c r="BT202" i="1"/>
  <c r="BF203" i="1"/>
  <c r="BT203" i="1"/>
  <c r="BT204" i="1"/>
  <c r="BT205" i="1"/>
  <c r="BT206" i="1"/>
  <c r="BT207" i="1"/>
  <c r="BF208" i="1"/>
  <c r="BT208" i="1"/>
  <c r="BF209" i="1"/>
  <c r="BT209" i="1"/>
  <c r="BF210" i="1"/>
  <c r="BT210" i="1"/>
  <c r="BF211" i="1"/>
  <c r="BT211" i="1"/>
  <c r="BT212" i="1"/>
  <c r="BF213" i="1"/>
  <c r="BT213" i="1"/>
  <c r="BF214" i="1"/>
  <c r="BT214" i="1"/>
  <c r="BF215" i="1"/>
  <c r="BT215" i="1"/>
  <c r="BF216" i="1"/>
  <c r="BT216" i="1"/>
  <c r="BT217" i="1"/>
  <c r="BF218" i="1"/>
  <c r="BT218" i="1"/>
  <c r="BF219" i="1"/>
  <c r="BT219" i="1"/>
  <c r="BF220" i="1"/>
  <c r="BT220" i="1"/>
  <c r="BT221" i="1"/>
  <c r="BT222" i="1"/>
  <c r="BT223" i="1"/>
  <c r="BT224" i="1"/>
  <c r="BF225" i="1"/>
  <c r="BT225" i="1"/>
  <c r="BT226" i="1"/>
  <c r="BT227" i="1"/>
  <c r="BF228" i="1"/>
  <c r="BT228" i="1"/>
  <c r="BF229" i="1"/>
  <c r="BT229" i="1"/>
  <c r="BT230" i="1"/>
  <c r="BT231" i="1"/>
  <c r="BT232" i="1"/>
  <c r="BT233" i="1"/>
  <c r="BT234" i="1"/>
  <c r="BF235" i="1"/>
  <c r="BT235" i="1"/>
  <c r="BF236" i="1"/>
  <c r="BT236" i="1"/>
  <c r="BT237" i="1"/>
  <c r="BT238" i="1"/>
  <c r="BT239" i="1"/>
  <c r="BT240" i="1"/>
  <c r="BT241" i="1"/>
  <c r="BF242" i="1"/>
  <c r="BT242" i="1"/>
  <c r="BT243" i="1"/>
  <c r="BF244" i="1"/>
  <c r="BT244" i="1"/>
  <c r="BT245" i="1"/>
  <c r="BT246" i="1"/>
  <c r="BT247" i="1"/>
  <c r="BT248" i="1"/>
  <c r="BT249" i="1"/>
  <c r="BT250" i="1"/>
  <c r="BT251" i="1"/>
  <c r="BT252" i="1"/>
  <c r="BF253" i="1"/>
  <c r="BT253" i="1"/>
  <c r="BF254" i="1"/>
  <c r="BT254" i="1"/>
  <c r="BF255" i="1"/>
  <c r="BT255" i="1"/>
  <c r="BF256" i="1"/>
  <c r="BT256" i="1"/>
  <c r="BF257" i="1"/>
  <c r="BT257" i="1"/>
  <c r="BT258" i="1"/>
  <c r="BF259" i="1"/>
  <c r="BT259" i="1"/>
  <c r="BF260" i="1"/>
  <c r="BT260" i="1"/>
  <c r="BF261" i="1"/>
  <c r="BT261" i="1"/>
  <c r="BF262" i="1"/>
  <c r="BT262" i="1"/>
  <c r="BT263" i="1"/>
  <c r="BT264" i="1"/>
  <c r="BF265" i="1"/>
  <c r="BT265" i="1"/>
  <c r="BF266" i="1"/>
  <c r="BT266" i="1"/>
  <c r="BF267" i="1"/>
  <c r="BT267" i="1"/>
  <c r="BF268" i="1"/>
  <c r="BT268" i="1"/>
  <c r="BF269" i="1"/>
  <c r="BT269" i="1"/>
  <c r="BT270" i="1"/>
  <c r="BT271" i="1"/>
  <c r="BF272" i="1"/>
  <c r="BT272" i="1"/>
  <c r="BF273" i="1"/>
  <c r="BT273" i="1"/>
  <c r="BF274" i="1"/>
  <c r="BT274" i="1"/>
  <c r="BF275" i="1"/>
  <c r="BT275" i="1"/>
  <c r="BF276" i="1"/>
  <c r="BT276" i="1"/>
  <c r="BF277" i="1"/>
  <c r="BT277" i="1"/>
  <c r="BT278" i="1"/>
  <c r="BT279" i="1"/>
  <c r="BT280" i="1"/>
  <c r="BF281" i="1"/>
  <c r="BT281" i="1"/>
  <c r="BT282" i="1"/>
  <c r="BT283" i="1"/>
  <c r="BF284" i="1"/>
  <c r="BT284" i="1"/>
  <c r="BT285" i="1"/>
  <c r="BT286" i="1"/>
  <c r="BF287" i="1"/>
  <c r="BT287" i="1"/>
  <c r="BT288" i="1"/>
  <c r="BT289" i="1"/>
  <c r="BF290" i="1"/>
  <c r="BT290" i="1"/>
  <c r="BT291" i="1"/>
  <c r="BT292" i="1"/>
  <c r="BF293" i="1"/>
  <c r="BT293" i="1"/>
  <c r="BT294" i="1"/>
  <c r="BT295" i="1"/>
  <c r="BT296" i="1"/>
  <c r="BF297" i="1"/>
  <c r="BT297" i="1"/>
  <c r="BF298" i="1"/>
  <c r="BT298" i="1"/>
  <c r="BF299" i="1"/>
  <c r="BT299" i="1"/>
  <c r="BT300" i="1"/>
  <c r="BT301" i="1"/>
  <c r="BT302" i="1"/>
  <c r="BT303" i="1"/>
  <c r="BF304" i="1"/>
  <c r="BT304" i="1"/>
  <c r="BT305" i="1"/>
  <c r="BF306" i="1"/>
  <c r="BT306" i="1"/>
  <c r="BF307" i="1"/>
  <c r="BT307" i="1"/>
  <c r="BT308" i="1"/>
  <c r="BT309" i="1"/>
  <c r="BT310" i="1"/>
  <c r="BF311" i="1"/>
  <c r="BT311" i="1"/>
  <c r="BF312" i="1"/>
  <c r="BT312" i="1"/>
  <c r="BT313" i="1"/>
  <c r="BF314" i="1"/>
  <c r="BT314" i="1"/>
  <c r="BF315" i="1"/>
  <c r="BT315" i="1"/>
  <c r="BF316" i="1"/>
  <c r="BT316" i="1"/>
  <c r="BT317" i="1"/>
  <c r="BT318" i="1"/>
  <c r="BT319" i="1"/>
  <c r="BT320" i="1"/>
  <c r="BF321" i="1"/>
  <c r="BT321" i="1"/>
  <c r="BT322" i="1"/>
  <c r="BF323" i="1"/>
  <c r="BT323" i="1"/>
  <c r="BF324" i="1"/>
  <c r="BT324" i="1"/>
  <c r="BF325" i="1"/>
  <c r="BT325" i="1"/>
  <c r="BF326" i="1"/>
  <c r="BT326" i="1"/>
  <c r="BT327" i="1"/>
  <c r="BF328" i="1"/>
  <c r="BT328" i="1"/>
  <c r="BF329" i="1"/>
  <c r="BT329" i="1"/>
  <c r="BT330" i="1"/>
  <c r="BT331" i="1"/>
  <c r="BT332" i="1"/>
  <c r="BT333" i="1"/>
  <c r="BF334" i="1"/>
  <c r="BT334" i="1"/>
  <c r="BF335" i="1"/>
  <c r="BT335" i="1"/>
  <c r="BT336" i="1"/>
  <c r="BF337" i="1"/>
  <c r="BT337" i="1"/>
  <c r="BF338" i="1"/>
  <c r="BT338" i="1"/>
  <c r="BF339" i="1"/>
  <c r="BT339" i="1"/>
  <c r="BF340" i="1"/>
  <c r="BT340" i="1"/>
  <c r="BF341" i="1"/>
  <c r="BT341" i="1"/>
  <c r="BF342" i="1"/>
  <c r="BT342" i="1"/>
  <c r="BT343" i="1"/>
  <c r="BT344" i="1"/>
  <c r="BF345" i="1"/>
  <c r="BT345" i="1"/>
  <c r="BF346" i="1"/>
  <c r="BT346" i="1"/>
  <c r="BF347" i="1"/>
  <c r="BT347" i="1"/>
  <c r="BF348" i="1"/>
  <c r="BT348" i="1"/>
  <c r="BF349" i="1"/>
  <c r="BT349" i="1"/>
  <c r="BT350" i="1"/>
  <c r="BT351" i="1"/>
  <c r="BT352" i="1"/>
  <c r="BT353" i="1"/>
  <c r="BT354" i="1"/>
  <c r="BF355" i="1"/>
  <c r="BT355" i="1"/>
  <c r="BF356" i="1"/>
  <c r="BT356" i="1"/>
  <c r="BF357" i="1"/>
  <c r="BT357" i="1"/>
  <c r="BF358" i="1"/>
  <c r="BT358" i="1"/>
  <c r="BF359" i="1"/>
  <c r="BT359" i="1"/>
  <c r="BF360" i="1"/>
  <c r="BT360" i="1"/>
  <c r="BF361" i="1"/>
  <c r="BT361" i="1"/>
  <c r="BT362" i="1"/>
  <c r="BT363" i="1"/>
  <c r="BF364" i="1"/>
  <c r="BT364" i="1"/>
  <c r="BT365" i="1"/>
  <c r="BT366" i="1"/>
  <c r="BT367" i="1"/>
  <c r="BF368" i="1"/>
  <c r="BT368" i="1"/>
  <c r="BT369" i="1"/>
  <c r="BT370" i="1"/>
  <c r="BT371" i="1"/>
  <c r="BT372" i="1"/>
  <c r="BF373" i="1"/>
  <c r="BT373" i="1"/>
  <c r="BF374" i="1"/>
  <c r="BT374" i="1"/>
  <c r="BF375" i="1"/>
  <c r="BT375" i="1"/>
  <c r="BF376" i="1"/>
  <c r="BT376" i="1"/>
  <c r="BF377" i="1"/>
  <c r="BT377" i="1"/>
  <c r="BF378" i="1"/>
  <c r="BT378" i="1"/>
  <c r="BT379" i="1"/>
  <c r="BT380" i="1"/>
  <c r="BT381" i="1"/>
  <c r="BT382" i="1"/>
  <c r="BF383" i="1"/>
  <c r="BT383" i="1"/>
  <c r="BF384" i="1"/>
  <c r="BT384" i="1"/>
  <c r="BT385" i="1"/>
  <c r="BT386" i="1"/>
  <c r="BT387" i="1"/>
  <c r="BT388" i="1"/>
  <c r="BF389" i="1"/>
  <c r="BT389" i="1"/>
  <c r="BF390" i="1"/>
  <c r="BT390" i="1"/>
  <c r="BF391" i="1"/>
  <c r="BT391" i="1"/>
  <c r="BF392" i="1"/>
  <c r="BT392" i="1"/>
  <c r="BF393" i="1"/>
  <c r="BT393" i="1"/>
  <c r="BF394" i="1"/>
  <c r="BT394" i="1"/>
  <c r="BT395" i="1"/>
  <c r="BT396" i="1"/>
  <c r="BT397" i="1"/>
  <c r="BT398" i="1"/>
  <c r="BT399" i="1"/>
  <c r="BT400" i="1"/>
  <c r="BT401" i="1"/>
  <c r="BT402" i="1"/>
  <c r="BF403" i="1"/>
  <c r="BT403" i="1"/>
  <c r="BT404" i="1"/>
  <c r="BT405" i="1"/>
  <c r="BT406" i="1"/>
  <c r="BT407" i="1"/>
  <c r="BT408" i="1"/>
  <c r="BF409" i="1"/>
  <c r="BT409" i="1"/>
  <c r="BT410" i="1"/>
  <c r="BF411" i="1"/>
  <c r="BT411" i="1"/>
  <c r="BF412" i="1"/>
  <c r="BT412" i="1"/>
  <c r="BF413" i="1"/>
  <c r="BT413" i="1"/>
  <c r="BF414" i="1"/>
  <c r="BT414" i="1"/>
  <c r="BF415" i="1"/>
  <c r="BT415" i="1"/>
  <c r="BF416" i="1"/>
  <c r="BT416" i="1"/>
  <c r="BF417" i="1"/>
  <c r="BT417" i="1"/>
  <c r="BF418" i="1"/>
  <c r="BT418" i="1"/>
  <c r="BF419" i="1"/>
  <c r="BT419" i="1"/>
  <c r="BF420" i="1"/>
  <c r="BT420" i="1"/>
  <c r="BF421" i="1"/>
  <c r="BT421" i="1"/>
  <c r="BF422" i="1"/>
  <c r="BT422" i="1"/>
  <c r="BF423" i="1"/>
  <c r="BT423" i="1"/>
  <c r="BF424" i="1"/>
  <c r="BT424" i="1"/>
  <c r="BF425" i="1"/>
  <c r="BT425" i="1"/>
  <c r="BF426" i="1"/>
  <c r="BT426" i="1"/>
  <c r="BF427" i="1"/>
  <c r="BT427" i="1"/>
  <c r="BT428" i="1"/>
  <c r="BT429" i="1"/>
  <c r="BF430" i="1"/>
  <c r="BT430" i="1"/>
  <c r="BT431" i="1"/>
  <c r="BT432" i="1"/>
  <c r="BT433" i="1"/>
  <c r="BF434" i="1"/>
  <c r="BT434" i="1"/>
  <c r="BF435" i="1"/>
  <c r="BT435" i="1"/>
  <c r="BF436" i="1"/>
  <c r="BT436" i="1"/>
  <c r="BF437" i="1"/>
  <c r="BT437" i="1"/>
  <c r="BF438" i="1"/>
  <c r="BT438" i="1"/>
  <c r="BF439" i="1"/>
  <c r="BT439" i="1"/>
  <c r="BF440" i="1"/>
  <c r="BT440" i="1"/>
  <c r="BF441" i="1"/>
  <c r="BT441" i="1"/>
  <c r="BF442" i="1"/>
  <c r="BT442" i="1"/>
  <c r="BF443" i="1"/>
  <c r="BT443" i="1"/>
  <c r="BT444" i="1"/>
  <c r="BF445" i="1"/>
  <c r="BT445" i="1"/>
  <c r="BF446" i="1"/>
  <c r="BT446" i="1"/>
  <c r="BF447" i="1"/>
  <c r="BT447" i="1"/>
  <c r="BF448" i="1"/>
  <c r="BT448" i="1"/>
  <c r="BF449" i="1"/>
  <c r="BT449" i="1"/>
  <c r="BF450" i="1"/>
  <c r="BT450" i="1"/>
  <c r="BF451" i="1"/>
  <c r="BT451" i="1"/>
  <c r="BT452" i="1"/>
  <c r="BT453" i="1"/>
  <c r="BF454" i="1"/>
  <c r="BT454" i="1"/>
  <c r="BF455" i="1"/>
  <c r="BT455" i="1"/>
  <c r="BF456" i="1"/>
  <c r="BT456" i="1"/>
  <c r="BF457" i="1"/>
  <c r="BT457" i="1"/>
  <c r="BT458" i="1"/>
  <c r="BF459" i="1"/>
  <c r="BT459" i="1"/>
  <c r="BF460" i="1"/>
  <c r="BT460" i="1"/>
  <c r="BF461" i="1"/>
  <c r="BT461" i="1"/>
  <c r="BF462" i="1"/>
  <c r="BT462" i="1"/>
  <c r="BT463" i="1"/>
  <c r="BF464" i="1"/>
  <c r="BT464" i="1"/>
  <c r="BF465" i="1"/>
  <c r="BT465" i="1"/>
  <c r="BT466" i="1"/>
  <c r="BF467" i="1"/>
  <c r="BT467" i="1"/>
  <c r="BF468" i="1"/>
  <c r="BT468" i="1"/>
  <c r="BF469" i="1"/>
  <c r="BT469" i="1"/>
  <c r="BT470" i="1"/>
  <c r="BT471" i="1"/>
  <c r="BT472" i="1"/>
  <c r="BT473" i="1"/>
  <c r="BT474" i="1"/>
  <c r="BT475" i="1"/>
  <c r="BT476" i="1"/>
  <c r="BF477" i="1"/>
  <c r="BT477" i="1"/>
  <c r="BF478" i="1"/>
  <c r="BT478" i="1"/>
  <c r="BT479" i="1"/>
  <c r="BT480" i="1"/>
  <c r="BT481" i="1"/>
  <c r="BF482" i="1"/>
  <c r="BT482" i="1"/>
  <c r="BF483" i="1"/>
  <c r="BT483" i="1"/>
  <c r="BT484" i="1"/>
  <c r="BT485" i="1"/>
  <c r="BF486" i="1"/>
  <c r="BT486" i="1"/>
  <c r="BF487" i="1"/>
  <c r="BT487" i="1"/>
  <c r="BT488" i="1"/>
  <c r="BF489" i="1"/>
  <c r="BT489" i="1"/>
  <c r="BT490" i="1"/>
  <c r="BF491" i="1"/>
  <c r="BT491" i="1"/>
  <c r="BF492" i="1"/>
  <c r="BT492" i="1"/>
  <c r="BT493" i="1"/>
  <c r="BF494" i="1"/>
  <c r="BT494" i="1"/>
  <c r="BT495" i="1"/>
  <c r="BF496" i="1"/>
  <c r="BT496" i="1"/>
  <c r="BF497" i="1"/>
  <c r="BT497" i="1"/>
  <c r="BF498" i="1"/>
  <c r="BT498" i="1"/>
  <c r="BF499" i="1"/>
  <c r="BT499" i="1"/>
  <c r="BF500" i="1"/>
  <c r="BT500" i="1"/>
  <c r="BT501" i="1"/>
  <c r="BF502" i="1"/>
  <c r="BT502" i="1"/>
  <c r="BF503" i="1"/>
  <c r="BT503" i="1"/>
  <c r="BT504" i="1"/>
  <c r="BF505" i="1"/>
  <c r="BT505" i="1"/>
  <c r="BT506" i="1"/>
  <c r="BT507" i="1"/>
  <c r="BT508" i="1"/>
  <c r="BT509" i="1"/>
  <c r="BT510" i="1"/>
  <c r="BF511" i="1"/>
  <c r="BT511" i="1"/>
  <c r="BF512" i="1"/>
  <c r="BT512" i="1"/>
  <c r="BF513" i="1"/>
  <c r="BT513" i="1"/>
  <c r="BT514" i="1"/>
  <c r="BF515" i="1"/>
  <c r="BT515" i="1"/>
  <c r="BF516" i="1"/>
  <c r="BT516" i="1"/>
  <c r="BF517" i="1"/>
  <c r="BT517" i="1"/>
  <c r="BF518" i="1"/>
  <c r="BT518" i="1"/>
  <c r="BT519" i="1"/>
  <c r="BT520" i="1"/>
  <c r="BT521" i="1"/>
  <c r="BF522" i="1"/>
  <c r="BT522" i="1"/>
  <c r="BF523" i="1"/>
  <c r="BT523" i="1"/>
  <c r="BT524" i="1"/>
  <c r="BF525" i="1"/>
  <c r="BT525" i="1"/>
  <c r="BT526" i="1"/>
  <c r="BF527" i="1"/>
  <c r="BT527" i="1"/>
  <c r="BF528" i="1"/>
  <c r="BT528" i="1"/>
  <c r="BT529" i="1"/>
  <c r="BF530" i="1"/>
  <c r="BT530" i="1"/>
  <c r="BF531" i="1"/>
  <c r="BT531" i="1"/>
  <c r="BF532" i="1"/>
  <c r="BT532" i="1"/>
  <c r="BT533" i="1"/>
  <c r="BT534" i="1"/>
  <c r="BF535" i="1"/>
  <c r="BT535" i="1"/>
  <c r="BF536" i="1"/>
  <c r="BT536" i="1"/>
  <c r="BT537" i="1"/>
  <c r="BF538" i="1"/>
  <c r="BT538" i="1"/>
  <c r="BF539" i="1"/>
  <c r="BT539" i="1"/>
  <c r="BF540" i="1"/>
  <c r="BT540" i="1"/>
  <c r="BF541" i="1"/>
  <c r="BT541" i="1"/>
  <c r="BF542" i="1"/>
  <c r="BT542" i="1"/>
  <c r="BF543" i="1"/>
  <c r="BT543" i="1"/>
  <c r="BT544" i="1"/>
  <c r="BT545" i="1"/>
  <c r="BF546" i="1"/>
  <c r="BT546" i="1"/>
  <c r="BF547" i="1"/>
  <c r="BT547" i="1"/>
  <c r="BT548" i="1"/>
  <c r="BF549" i="1"/>
  <c r="BT549" i="1"/>
  <c r="BF550" i="1"/>
  <c r="BT550" i="1"/>
  <c r="BT551" i="1"/>
  <c r="BT552" i="1"/>
  <c r="BT553" i="1"/>
  <c r="BT554" i="1"/>
  <c r="BT555" i="1"/>
  <c r="BT556" i="1"/>
  <c r="BT557" i="1"/>
  <c r="BF558" i="1"/>
  <c r="BT558" i="1"/>
  <c r="BT559" i="1"/>
  <c r="BT560" i="1"/>
  <c r="BF561" i="1"/>
  <c r="BT561" i="1"/>
  <c r="BF562" i="1"/>
  <c r="BT562" i="1"/>
  <c r="BF563" i="1"/>
  <c r="BT563" i="1"/>
  <c r="BT564" i="1"/>
  <c r="BF565" i="1"/>
  <c r="BT565" i="1"/>
  <c r="BF566" i="1"/>
  <c r="BT566" i="1"/>
  <c r="BF567" i="1"/>
  <c r="BT567" i="1"/>
  <c r="BF568" i="1"/>
  <c r="BT568" i="1"/>
  <c r="BT569" i="1"/>
  <c r="BT570" i="1"/>
  <c r="BT571" i="1"/>
  <c r="BT572" i="1"/>
  <c r="BT573" i="1"/>
  <c r="BF574" i="1"/>
  <c r="BT574" i="1"/>
  <c r="BT575" i="1"/>
  <c r="BF576" i="1"/>
  <c r="BT576" i="1"/>
  <c r="BF577" i="1"/>
  <c r="BT577" i="1"/>
  <c r="BF578" i="1"/>
  <c r="BT578" i="1"/>
  <c r="BF579" i="1"/>
  <c r="BT579" i="1"/>
  <c r="BT580" i="1"/>
  <c r="BF581" i="1"/>
  <c r="BT581" i="1"/>
  <c r="BF582" i="1"/>
  <c r="BT582" i="1"/>
  <c r="BF583" i="1"/>
  <c r="BT583" i="1"/>
  <c r="BF584" i="1"/>
  <c r="BT584" i="1"/>
  <c r="BF585" i="1"/>
  <c r="BT585" i="1"/>
  <c r="BF586" i="1"/>
  <c r="BT586" i="1"/>
  <c r="BT587" i="1"/>
  <c r="BT588" i="1"/>
  <c r="BF589" i="1"/>
  <c r="BT589" i="1"/>
  <c r="BF590" i="1"/>
  <c r="BT590" i="1"/>
  <c r="BF591" i="1"/>
  <c r="BT591" i="1"/>
  <c r="BT592" i="1"/>
  <c r="BT593" i="1"/>
  <c r="BT594" i="1"/>
  <c r="BT595" i="1"/>
  <c r="BT596" i="1"/>
  <c r="BT597" i="1"/>
  <c r="BF598" i="1"/>
  <c r="BT598" i="1"/>
  <c r="BF599" i="1"/>
  <c r="BT599" i="1"/>
  <c r="BT600" i="1"/>
  <c r="BF601" i="1"/>
  <c r="BT601" i="1"/>
  <c r="BF602" i="1"/>
  <c r="BT602" i="1"/>
  <c r="BF603" i="1"/>
  <c r="BT603" i="1"/>
  <c r="BF604" i="1"/>
  <c r="BT604" i="1"/>
  <c r="BT605" i="1"/>
  <c r="BF606" i="1"/>
  <c r="BT606" i="1"/>
  <c r="BF607" i="1"/>
  <c r="BT607" i="1"/>
  <c r="BF608" i="1"/>
  <c r="BT608" i="1"/>
  <c r="BF609" i="1"/>
  <c r="BT609" i="1"/>
  <c r="BF610" i="1"/>
  <c r="BT610" i="1"/>
  <c r="BF611" i="1"/>
  <c r="BT611" i="1"/>
  <c r="BF612" i="1"/>
  <c r="BT612" i="1"/>
  <c r="BF613" i="1"/>
  <c r="BT613" i="1"/>
  <c r="BF614" i="1"/>
  <c r="BT614" i="1"/>
  <c r="BF615" i="1"/>
  <c r="BT615" i="1"/>
  <c r="BF616" i="1"/>
  <c r="BT616" i="1"/>
  <c r="BF617" i="1"/>
  <c r="BT617" i="1"/>
  <c r="BT618" i="1"/>
  <c r="BT619" i="1"/>
  <c r="BF620" i="1"/>
  <c r="BT620" i="1"/>
  <c r="BT621" i="1"/>
  <c r="BT622" i="1"/>
  <c r="BT623" i="1"/>
  <c r="BT624" i="1"/>
  <c r="BT625" i="1"/>
  <c r="BT626" i="1"/>
  <c r="BT627" i="1"/>
  <c r="BT628" i="1"/>
  <c r="BT629" i="1"/>
  <c r="BT630" i="1"/>
  <c r="BF631" i="1"/>
  <c r="BT631" i="1"/>
  <c r="BT632" i="1"/>
  <c r="BT633" i="1"/>
  <c r="BF634" i="1"/>
  <c r="BT634" i="1"/>
  <c r="BF635" i="1"/>
  <c r="BT635" i="1"/>
  <c r="BT636" i="1"/>
  <c r="BT637" i="1"/>
  <c r="BT638" i="1"/>
  <c r="BF639" i="1"/>
  <c r="BT639" i="1"/>
  <c r="BT640" i="1"/>
  <c r="BT641" i="1"/>
  <c r="BT642" i="1"/>
  <c r="BF643" i="1"/>
  <c r="BT643" i="1"/>
  <c r="BT644" i="1"/>
  <c r="BF645" i="1"/>
  <c r="BT645" i="1"/>
  <c r="BT646" i="1"/>
  <c r="BT647" i="1"/>
  <c r="BT648" i="1"/>
  <c r="BF649" i="1"/>
  <c r="BT649" i="1"/>
  <c r="BT650" i="1"/>
  <c r="BF651" i="1"/>
  <c r="BT651" i="1"/>
  <c r="BF652" i="1"/>
  <c r="BT652" i="1"/>
  <c r="BT653" i="1"/>
  <c r="BT654" i="1"/>
  <c r="BT655" i="1"/>
  <c r="BT656" i="1"/>
  <c r="BF657" i="1"/>
  <c r="BT657" i="1"/>
  <c r="BT658" i="1"/>
  <c r="BF659" i="1"/>
  <c r="BT659" i="1"/>
  <c r="BT660" i="1"/>
  <c r="BF661" i="1"/>
  <c r="BT661" i="1"/>
  <c r="BF662" i="1"/>
  <c r="BT662" i="1"/>
  <c r="BT663" i="1"/>
  <c r="BT664" i="1"/>
  <c r="BF665" i="1"/>
  <c r="BT665" i="1"/>
  <c r="BF666" i="1"/>
  <c r="BT666" i="1"/>
  <c r="BF667" i="1"/>
  <c r="BT667" i="1"/>
  <c r="BT668" i="1"/>
  <c r="BF669" i="1"/>
  <c r="BT669" i="1"/>
  <c r="BT670" i="1"/>
  <c r="BF671" i="1"/>
  <c r="BT671" i="1"/>
  <c r="BT672" i="1"/>
  <c r="BT673" i="1"/>
  <c r="BT674" i="1"/>
  <c r="BF675" i="1"/>
  <c r="BT675" i="1"/>
  <c r="BF676" i="1"/>
  <c r="BT676" i="1"/>
  <c r="BF677" i="1"/>
  <c r="BT677" i="1"/>
  <c r="BF678" i="1"/>
  <c r="BT678" i="1"/>
  <c r="BF679" i="1"/>
  <c r="BT679" i="1"/>
  <c r="BT680" i="1"/>
  <c r="BT681" i="1"/>
  <c r="BF682" i="1"/>
  <c r="BT682" i="1"/>
  <c r="BF683" i="1"/>
  <c r="BT683" i="1"/>
  <c r="BF684" i="1"/>
  <c r="BT684" i="1"/>
  <c r="BF685" i="1"/>
  <c r="BT685" i="1"/>
  <c r="BF686" i="1"/>
  <c r="BT686" i="1"/>
  <c r="BT687" i="1"/>
  <c r="BT688" i="1"/>
  <c r="BT689" i="1"/>
  <c r="BT690" i="1"/>
  <c r="BT691" i="1"/>
  <c r="BT692" i="1"/>
  <c r="BF693" i="1"/>
  <c r="BT693" i="1"/>
  <c r="BF694" i="1"/>
  <c r="BT694" i="1"/>
  <c r="BF695" i="1"/>
  <c r="BT695" i="1"/>
  <c r="BF696" i="1"/>
  <c r="BT696" i="1"/>
  <c r="BF697" i="1"/>
  <c r="BT697" i="1"/>
  <c r="BT698" i="1"/>
  <c r="BF699" i="1"/>
  <c r="BT699" i="1"/>
  <c r="BF700" i="1"/>
  <c r="BT700" i="1"/>
  <c r="BT701" i="1"/>
  <c r="BF702" i="1"/>
  <c r="BT702" i="1"/>
  <c r="BF703" i="1"/>
  <c r="BT703" i="1"/>
  <c r="BT704" i="1"/>
  <c r="BF705" i="1"/>
  <c r="BT705" i="1"/>
  <c r="BT706" i="1"/>
  <c r="BT707" i="1"/>
  <c r="BF708" i="1"/>
  <c r="BT708" i="1"/>
  <c r="BF709" i="1"/>
  <c r="BT709" i="1"/>
  <c r="BF710" i="1"/>
  <c r="BT710" i="1"/>
  <c r="BF711" i="1"/>
  <c r="BT711" i="1"/>
  <c r="BF712" i="1"/>
  <c r="BT712" i="1"/>
  <c r="BF713" i="1"/>
  <c r="BT713" i="1"/>
  <c r="BF714" i="1"/>
  <c r="BT714" i="1"/>
  <c r="BF715" i="1"/>
  <c r="BT715" i="1"/>
  <c r="BF716" i="1"/>
  <c r="BT716" i="1"/>
  <c r="BF717" i="1"/>
  <c r="BT717" i="1"/>
  <c r="BF718" i="1"/>
  <c r="BT718" i="1"/>
  <c r="BT719" i="1"/>
  <c r="BF720" i="1"/>
  <c r="BT720" i="1"/>
  <c r="BT721" i="1"/>
  <c r="BF722" i="1"/>
  <c r="BT722" i="1"/>
  <c r="BT723" i="1"/>
  <c r="BT724" i="1"/>
  <c r="BF725" i="1"/>
  <c r="BT725" i="1"/>
  <c r="BF726" i="1"/>
  <c r="BT726" i="1"/>
  <c r="BT727" i="1"/>
  <c r="BT728" i="1"/>
  <c r="BT729" i="1"/>
  <c r="BF730" i="1"/>
  <c r="BT730" i="1"/>
  <c r="BF731" i="1"/>
  <c r="BT731" i="1"/>
  <c r="BF732" i="1"/>
  <c r="BT732" i="1"/>
</calcChain>
</file>

<file path=xl/sharedStrings.xml><?xml version="1.0" encoding="utf-8"?>
<sst xmlns="http://schemas.openxmlformats.org/spreadsheetml/2006/main" count="43904" uniqueCount="3970">
  <si>
    <t>Publication Type</t>
  </si>
  <si>
    <t>Authors</t>
  </si>
  <si>
    <t>Book Authors</t>
  </si>
  <si>
    <t>Book Editors</t>
  </si>
  <si>
    <t>Book Group Authors</t>
  </si>
  <si>
    <t>Author Full Names</t>
  </si>
  <si>
    <t>Book Author Full Names</t>
  </si>
  <si>
    <t>Group Authors</t>
  </si>
  <si>
    <t>Article Title</t>
  </si>
  <si>
    <t>Source Title</t>
  </si>
  <si>
    <t>Book Series Title</t>
  </si>
  <si>
    <t>Book Series Subtitle</t>
  </si>
  <si>
    <t>Language</t>
  </si>
  <si>
    <t>Document Type</t>
  </si>
  <si>
    <t>Conference Title</t>
  </si>
  <si>
    <t>Conference Date</t>
  </si>
  <si>
    <t>Conference Location</t>
  </si>
  <si>
    <t>Conference Sponsor</t>
  </si>
  <si>
    <t>Conference Host</t>
  </si>
  <si>
    <t>Author Keywords</t>
  </si>
  <si>
    <t>Keywords Plus</t>
  </si>
  <si>
    <t>Abstract</t>
  </si>
  <si>
    <t>Addresses</t>
  </si>
  <si>
    <t>Affiliations</t>
  </si>
  <si>
    <t>Reprint Addresses</t>
  </si>
  <si>
    <t>Email Addresses</t>
  </si>
  <si>
    <t>Researcher Ids</t>
  </si>
  <si>
    <t>ORCIDs</t>
  </si>
  <si>
    <t>Funding Orgs</t>
  </si>
  <si>
    <t>Funding Name Preferred</t>
  </si>
  <si>
    <t>Funding Text</t>
  </si>
  <si>
    <t>Cited References</t>
  </si>
  <si>
    <t>Cited Reference Count</t>
  </si>
  <si>
    <t>Times Cited, WoS Core</t>
  </si>
  <si>
    <t>Times Cited, All Databases</t>
  </si>
  <si>
    <t>180 Day Usage Count</t>
  </si>
  <si>
    <t>Since 2013 Usage Count</t>
  </si>
  <si>
    <t>Publisher</t>
  </si>
  <si>
    <t>Publisher City</t>
  </si>
  <si>
    <t>Publisher Address</t>
  </si>
  <si>
    <t>ISSN</t>
  </si>
  <si>
    <t>eISSN</t>
  </si>
  <si>
    <t>ISBN</t>
  </si>
  <si>
    <t>Journal Abbreviation</t>
  </si>
  <si>
    <t>Journal ISO Abbreviation</t>
  </si>
  <si>
    <t>Publication Date</t>
  </si>
  <si>
    <t>Publication Year</t>
  </si>
  <si>
    <t>Volume</t>
  </si>
  <si>
    <t>Issue</t>
  </si>
  <si>
    <t>Part Number</t>
  </si>
  <si>
    <t>Supplement</t>
  </si>
  <si>
    <t>Special Issue</t>
  </si>
  <si>
    <t>Meeting Abstract</t>
  </si>
  <si>
    <t>Start Page</t>
  </si>
  <si>
    <t>End Page</t>
  </si>
  <si>
    <t>Article Number</t>
  </si>
  <si>
    <t>DOI</t>
  </si>
  <si>
    <t>DOI Link</t>
  </si>
  <si>
    <t>Book DOI</t>
  </si>
  <si>
    <t>Early Access Date</t>
  </si>
  <si>
    <t>Number of Pages</t>
  </si>
  <si>
    <t>WoS Categories</t>
  </si>
  <si>
    <t>Web of Science Index</t>
  </si>
  <si>
    <t>Research Areas</t>
  </si>
  <si>
    <t>IDS Number</t>
  </si>
  <si>
    <t>Pubmed Id</t>
  </si>
  <si>
    <t>Open Access Designations</t>
  </si>
  <si>
    <t>Highly Cited Status</t>
  </si>
  <si>
    <t>Hot Paper Status</t>
  </si>
  <si>
    <t>Date of Export</t>
  </si>
  <si>
    <t>UT (Unique WOS ID)</t>
  </si>
  <si>
    <t>Web of Science Record</t>
  </si>
  <si>
    <t>J</t>
  </si>
  <si>
    <t>UGOLINI, FC; GRIER, CC</t>
  </si>
  <si>
    <t/>
  </si>
  <si>
    <t>BIOLOGICAL WEATHERING IN ANTARCTICA</t>
  </si>
  <si>
    <t>ANTARCTIC JOURNAL OF THE UNITED STATES</t>
  </si>
  <si>
    <t>English</t>
  </si>
  <si>
    <t>Article</t>
  </si>
  <si>
    <t>NAT SCIENCE FOUNDATION</t>
  </si>
  <si>
    <t>WASHINGTON</t>
  </si>
  <si>
    <t>1800 G ST NW, WASHINGTON, DC 20550</t>
  </si>
  <si>
    <t>0003-5335</t>
  </si>
  <si>
    <t>ANTARCT J US</t>
  </si>
  <si>
    <t>&amp;</t>
  </si>
  <si>
    <t>Geography, Physical</t>
  </si>
  <si>
    <t>Science Citation Index Expanded (SCI-EXPANDED)</t>
  </si>
  <si>
    <t>Physical Geography</t>
  </si>
  <si>
    <t>E0298</t>
  </si>
  <si>
    <t>2024-04-21</t>
  </si>
  <si>
    <t>WOS:A1969E029800023</t>
  </si>
  <si>
    <t>VOSS, WJ; STRANDTMANN, SB</t>
  </si>
  <si>
    <t>ARTHROPODS OF SOUTHERN VICTORIA LAND</t>
  </si>
  <si>
    <t>1800 G ST NW, WASHINGTON, DC 20550 USA</t>
  </si>
  <si>
    <t>ANTARCT J U S</t>
  </si>
  <si>
    <t>+</t>
  </si>
  <si>
    <t>WOS:A1969E029800022</t>
  </si>
  <si>
    <t>SCHOFIELD, E; RUDOLPH, ED</t>
  </si>
  <si>
    <t>FACTORS INFLUENCING DISTRIBUTION OF ANTARCTIC TERRESTRIAL PLANTS</t>
  </si>
  <si>
    <t>WOS:A1969E029800024</t>
  </si>
  <si>
    <t>DILLON, RD; WALSH, GL; HETH, SR</t>
  </si>
  <si>
    <t>ECOLOGY ANTARCTIC PROTOZOAN PONDS</t>
  </si>
  <si>
    <t>WOS:A1969E029800026</t>
  </si>
  <si>
    <t>FEENEY, RE</t>
  </si>
  <si>
    <t>COMPARATIVE BIOCHEMISTRY PROTEINS</t>
  </si>
  <si>
    <t>WOS:A1969E029800025</t>
  </si>
  <si>
    <t>KOOYMAN, GL; CAMPBELL, WB</t>
  </si>
  <si>
    <t>BIOLOGY OF DEEP DIVING IN ANTARCTIC BIRDS AND MAMMALS</t>
  </si>
  <si>
    <t>WOS:A1969E029800027</t>
  </si>
  <si>
    <t>BAKER, JR</t>
  </si>
  <si>
    <t>STUDIES OF RATE DEVELOPMENT OF ADELIE PENGUIN EMBRYO</t>
  </si>
  <si>
    <t>WOS:A1969E029800028</t>
  </si>
  <si>
    <t>PENNEY, RL; RIKER, DK</t>
  </si>
  <si>
    <t>ADELIE PENGUIN ORIENTATION UNDER NORTHERN SUN</t>
  </si>
  <si>
    <t>Riker, Donald Kay/AAR-8380-2020</t>
  </si>
  <si>
    <t>WOS:A1969E029800029</t>
  </si>
  <si>
    <t>ELSNER, R; HAMMOND, DD; SHURLEY, JT; BROOKS, RE</t>
  </si>
  <si>
    <t>ELECTROENCEPHALOGRAPHIC AND BLOOD GAS CORRELATES DURING SIMULATED DIVES IN WEDDELL SEALS</t>
  </si>
  <si>
    <t>WOS:A1969E029800031</t>
  </si>
  <si>
    <t>SHURLEY, JT; BROOKS, RE; ELSNER, R; HAMMOND, DD</t>
  </si>
  <si>
    <t>BEHAVIORAL ELECTROGRAPHIC STUDY OF SLEEPING AND WAKING PATTERNS IN WEDDELL SEALS</t>
  </si>
  <si>
    <t>WOS:A1969E029800030</t>
  </si>
  <si>
    <t>ELSNER, R; HAMMOND, DD</t>
  </si>
  <si>
    <t>CIRCULATORY RESPONSES TO ASPHYXIA IN PREGNANT WEDDELL SEALS</t>
  </si>
  <si>
    <t>WOS:A1969E029800032</t>
  </si>
  <si>
    <t>SINIFF, DB; TESTER, JR; KUECHLE, LB</t>
  </si>
  <si>
    <t>POPULATION STUDIES OF WEDDELL SEALS AT MCMURDO STATION</t>
  </si>
  <si>
    <t>WOS:A1969E029800033</t>
  </si>
  <si>
    <t>BERMEL, PF</t>
  </si>
  <si>
    <t>TOPOGRAPHIC MAPPING FIELD OPERATIONS, 1968-1969</t>
  </si>
  <si>
    <t>WOS:A1969E029800034</t>
  </si>
  <si>
    <t>POMERANTZ, MA; BAIRD, GA</t>
  </si>
  <si>
    <t>INVESTIGATIONS OF ENERGETIC PARTICLES AND RADIATION IN POLAR CAP WITH BALLOON-BORNE INSTRUMENTS</t>
  </si>
  <si>
    <t>WOS:A1969E029800035</t>
  </si>
  <si>
    <t>LANGWAY, CC; HANSEN, BL; OESCHGER, H; STAUFFER, B</t>
  </si>
  <si>
    <t>CARBON DATING OF ICE AT BYRD STATION, ANTARCTICA</t>
  </si>
  <si>
    <t>WOS:A1969E029800036</t>
  </si>
  <si>
    <t>GOW, AJ</t>
  </si>
  <si>
    <t>CORE STUDIES AND RELATED GLACIOLOGICAL INVESTIGATIONS</t>
  </si>
  <si>
    <t>WOS:A1969E029800037</t>
  </si>
  <si>
    <t>KLAY, JR; ORHEIM, O</t>
  </si>
  <si>
    <t>GLACIOLOGY AND GLACIAL GEOLOGY ON DECEPTION ISLAND</t>
  </si>
  <si>
    <t>WOS:A1969E029800038</t>
  </si>
  <si>
    <t>HOLDSWORTH, G</t>
  </si>
  <si>
    <t>STRUCTURAL GLACIOLOGY OF MESERVE GLACIER</t>
  </si>
  <si>
    <t>WOS:A1969E029800039</t>
  </si>
  <si>
    <t>BEHLING, RE; CALKIN, PE</t>
  </si>
  <si>
    <t>CHEMICAL-PHYSICAL WEATHERING, SURFICIAL GEOLOGY, AND GLACIAL HISTORY OF WRIGHT VALLEY, VICTORIA LAND</t>
  </si>
  <si>
    <t>WOS:A1969E029800040</t>
  </si>
  <si>
    <t>BLACK, RF; TWOMEY, AA</t>
  </si>
  <si>
    <t>PATTERNED GROUND STUDIES IN VICTORIA LAND</t>
  </si>
  <si>
    <t>WOS:A1969E029800041</t>
  </si>
  <si>
    <t>LINDHOLM, RC; SIEGEL, FR; DORT, W</t>
  </si>
  <si>
    <t>DIAGENETIC SYNGENITE FROM VICTORIA LAND, ANTARCTICA</t>
  </si>
  <si>
    <t>WOS:A1969E029800042</t>
  </si>
  <si>
    <t>SMITHSON, SB; MURPHY, D; TOOGOOD, DJ</t>
  </si>
  <si>
    <t>GEOLOGICAL AND GEOPHYSICAL STUDIES IN ICE-FREE VALLEY AREA OF VICTORIA LAND</t>
  </si>
  <si>
    <t>WOS:A1969E029800043</t>
  </si>
  <si>
    <t>WATKINS, ND; ABRANSON, CE</t>
  </si>
  <si>
    <t>PALEOMAGNETISM OF IGNEOUS ROCKS FROM ILE AMSTERDAM, KERGUELEN, AND ILES CROZET</t>
  </si>
  <si>
    <t>WOS:A1969E029800044</t>
  </si>
  <si>
    <t>BORNS, HW; HALL, BA</t>
  </si>
  <si>
    <t>A REINVESTIGATION OF MAWSON TILLITE, VICTORIA LAND, EAST ANTARCTICA</t>
  </si>
  <si>
    <t>Hall, Benjamin/0000-0003-0355-2946</t>
  </si>
  <si>
    <t>WOS:A1969E029800046</t>
  </si>
  <si>
    <t>STEPHENS, GC; SIEGEL, FR</t>
  </si>
  <si>
    <t>CALCIUM SALTS FROM TAYLOR GLACIER, SOUTHERN VICTORIA LAND</t>
  </si>
  <si>
    <t>WOS:A1969E029800045</t>
  </si>
  <si>
    <t>HARRINGTON, HJ</t>
  </si>
  <si>
    <t>FOSSILIFEROUS ROCKS IN MORAINES AT MINNA BLUFF, MCMURDO SOUND</t>
  </si>
  <si>
    <t>WOS:A1969E029800047</t>
  </si>
  <si>
    <t>LAPRADE, KE</t>
  </si>
  <si>
    <t>GEOLOGY OF ROBERTS MASSIF, QUEEN MAUD RANGE, TRANSANTARCTIC MOUNTAINS, ANTARCTICA</t>
  </si>
  <si>
    <t>WOS:A1969E029800048</t>
  </si>
  <si>
    <t>PORTER, SC</t>
  </si>
  <si>
    <t>WEATHERING AND SOIL-FORMING PROCESSES IN ANTARCTIC DRY VALLEYS</t>
  </si>
  <si>
    <t>WOS:A1969E029800049</t>
  </si>
  <si>
    <t>DALZIEL, IWD</t>
  </si>
  <si>
    <t>STRUCTURAL STUDIES IN SCOTIA ARC - LIVINGSTON ISLAND</t>
  </si>
  <si>
    <t>Dalziel, Ian W. D./G-5926-2010</t>
  </si>
  <si>
    <t>WOS:A1969E029800050</t>
  </si>
  <si>
    <t>EVERETT, KR</t>
  </si>
  <si>
    <t>PEDOLOGY OF TRINITY PENINSULA AND OFFSHORE ISLANDS</t>
  </si>
  <si>
    <t>WOS:A1969E029800051</t>
  </si>
  <si>
    <t>FUCHS, V</t>
  </si>
  <si>
    <t>SHACKLETON RANGE TRAVERSE</t>
  </si>
  <si>
    <t>WOS:A1969E029800052</t>
  </si>
  <si>
    <t>WINSNES, TS</t>
  </si>
  <si>
    <t>NORWEGIAN ANTARCTIC EXPEDITION, 1968-1969</t>
  </si>
  <si>
    <t>WOS:A1969E029800053</t>
  </si>
  <si>
    <t>MOULTON, KN</t>
  </si>
  <si>
    <t>ANIMAL AIRLIFT, 1968</t>
  </si>
  <si>
    <t>WOS:A1969E029800054</t>
  </si>
  <si>
    <t>DATER, HM</t>
  </si>
  <si>
    <t>DEEP FREEZE 69 - AN OVERVIEW</t>
  </si>
  <si>
    <t>WOS:A1969E029800055</t>
  </si>
  <si>
    <t>HALL, PL</t>
  </si>
  <si>
    <t>CONSTRUCTION REPORT, DEEP FREEZE 69</t>
  </si>
  <si>
    <t>WOS:A1969E029800056</t>
  </si>
  <si>
    <t>VANREETH, EW</t>
  </si>
  <si>
    <t>DEEP FREEZE 69 AIR OPERATIONS</t>
  </si>
  <si>
    <t>WOS:A1969E029800057</t>
  </si>
  <si>
    <t>GROOVER, ED</t>
  </si>
  <si>
    <t>NUCLEAR POWER OPERATIONS, DEEP FREEZE 68-69</t>
  </si>
  <si>
    <t>WOS:A1969E029800058</t>
  </si>
  <si>
    <t>PAIGE, RA</t>
  </si>
  <si>
    <t>DRILLING IN SNOW, ICE, AND FROZEN GROUND IN ANTARCTICA</t>
  </si>
  <si>
    <t>WOS:A1969E029800059</t>
  </si>
  <si>
    <t>[Anonymous]</t>
  </si>
  <si>
    <t>CORRECTION</t>
  </si>
  <si>
    <t>Correction, Addition</t>
  </si>
  <si>
    <t>WOS:A1969E029800060</t>
  </si>
  <si>
    <t>SMITH, PM</t>
  </si>
  <si>
    <t>ANTARCTIC ENGINEERING</t>
  </si>
  <si>
    <t>WOS:A1969E029800061</t>
  </si>
  <si>
    <t>ELTANIN CRUISE 37</t>
  </si>
  <si>
    <t>WOS:A1969E029800062</t>
  </si>
  <si>
    <t>FIRST HERO CRUISE IN SOUTHERN HEMISPHERE</t>
  </si>
  <si>
    <t>WOS:A1969E029800063</t>
  </si>
  <si>
    <t>FIFTH CONSULTATIVE MEETING OF ANTARCTIC TREATY REPRESENTATIVES</t>
  </si>
  <si>
    <t>Editorial Material</t>
  </si>
  <si>
    <t>WOS:A1969E029800064</t>
  </si>
  <si>
    <t>GOODELL, HG</t>
  </si>
  <si>
    <t>MARINE GEOLOGY OF SOUTHERN OCEANS</t>
  </si>
  <si>
    <t>G0083</t>
  </si>
  <si>
    <t>WOS:A1969G008300001</t>
  </si>
  <si>
    <t>REX, RW; MARGOLIS, SV</t>
  </si>
  <si>
    <t>SURFACE FEATURES ON SAND GRAINS FROM ANTARCTIC CONTINENTAL SHELF AND DEEP-SEA CORES</t>
  </si>
  <si>
    <t>WOS:A1969G008300002</t>
  </si>
  <si>
    <t>BANDY, OL; CASEY, RE</t>
  </si>
  <si>
    <t>MAJOR LATE CENOZOIC PLANKTONIC DATUM PLANES, ANTARCTICA TO TROPICS</t>
  </si>
  <si>
    <t>WOS:A1969G008300003</t>
  </si>
  <si>
    <t>MANDRA, YT</t>
  </si>
  <si>
    <t>SILICOFLAGELLATES - A NEW TOOL FOR STUDY OF ANTARCTIC TERTIARY CLIMATES</t>
  </si>
  <si>
    <t>WOS:A1969G008300004</t>
  </si>
  <si>
    <t>GRAM, R</t>
  </si>
  <si>
    <t>GRAIN SURFACE FEATURES IN ELTANIN CORES AND ANTARCTIC GLACIATION</t>
  </si>
  <si>
    <t>WOS:A1969G008300005</t>
  </si>
  <si>
    <t>GEITZENAUER, KR</t>
  </si>
  <si>
    <t>PLEISTOCENE COCCOLITHOPHORIDAE OF SOUTHERN OCEANS</t>
  </si>
  <si>
    <t>WOS:A1969G008300006</t>
  </si>
  <si>
    <t>ANTARCTIC MARINE GEOLOGY RESEARCH FACILITY</t>
  </si>
  <si>
    <t>WOS:A1969G008300008</t>
  </si>
  <si>
    <t>WATKINS, ND</t>
  </si>
  <si>
    <t>CONTINUING STUDIES OF ELTANIN SEDIMENTARY CORES AND DREDGED ROCKS</t>
  </si>
  <si>
    <t>WOS:A1969G008300007</t>
  </si>
  <si>
    <t>KENNETT, JP</t>
  </si>
  <si>
    <t>FORAMINIFERAL STUDIES OF SOUTHERN OCEAN DEEP-SEA CORES</t>
  </si>
  <si>
    <t>WOS:A1969G008300009</t>
  </si>
  <si>
    <t>NAYUDU, YR</t>
  </si>
  <si>
    <t>BIOLITHOLOGY AND CHEMISTRY OF SURFACE SEDIMENTS IN SUBANTARCTIC PACIFIC OCEAN</t>
  </si>
  <si>
    <t>WOS:A1969G008300010</t>
  </si>
  <si>
    <t>HAYES, DE; HOUTZ, R</t>
  </si>
  <si>
    <t>MARINE GEOPHYSICAL PROGRAM OF USNS ELTANIN, 1968-1969</t>
  </si>
  <si>
    <t>WOS:A1969G008300011</t>
  </si>
  <si>
    <t>GORDON, AL</t>
  </si>
  <si>
    <t>PHYSICAL OCEANOGRAPHY ON ELTANIN CRUISES 32-37</t>
  </si>
  <si>
    <t>Gordon, Arnold/H-1049-2011</t>
  </si>
  <si>
    <t>WOS:A1969G008300012</t>
  </si>
  <si>
    <t>FAIRHALL, AW; BUDDEMEIER, RW; YANG, IC; YOUNG, AW</t>
  </si>
  <si>
    <t>RADIOCARBON FROM NUCLEAR TESTING AND AIR-SEA EXCHANGE OF CO2</t>
  </si>
  <si>
    <t>WOS:A1969G008300013</t>
  </si>
  <si>
    <t>MATHIEU, GG</t>
  </si>
  <si>
    <t>RN-222 IN ANTARCTIC NEAR-SURFACE WATERS</t>
  </si>
  <si>
    <t>WOS:A1969G008300014</t>
  </si>
  <si>
    <t>KU, TL; LI, YH; MATHIEU, GG</t>
  </si>
  <si>
    <t>RADIUM AND INORGANIC CARBON IN ANTARCTIC WATERS</t>
  </si>
  <si>
    <t>WOS:A1969G008300015</t>
  </si>
  <si>
    <t>KAUFMAN, A</t>
  </si>
  <si>
    <t>RA-228 IN HIGH-LATITUDE SOUTHERN HEMISPHERE WATERS</t>
  </si>
  <si>
    <t>WOS:A1969G008300016</t>
  </si>
  <si>
    <t>DRISCOLL, EG</t>
  </si>
  <si>
    <t>ANALYSIS OF VARIANCE OF BENTHIC PARAMETERS</t>
  </si>
  <si>
    <t>WOS:A1969G008300018</t>
  </si>
  <si>
    <t>POMEROY, LR; WIEBE, WJ; FRANKENBERG, D; HENDEICK.C; LAYTON, WL</t>
  </si>
  <si>
    <t>METABOLISM OF TOTAL WATER COLUMNS</t>
  </si>
  <si>
    <t>WOS:A1969G008300017</t>
  </si>
  <si>
    <t>HILLMAN, NS</t>
  </si>
  <si>
    <t>ONTOGENIC STUDIES OF ANTARCTIC PELAGIC OSTRACODA</t>
  </si>
  <si>
    <t>WOS:A1969G008300019</t>
  </si>
  <si>
    <t>MENZIES, RJ; GEORGE, RY</t>
  </si>
  <si>
    <t>POLAR FAUNAL TRENDS EXHIBITED BY ANTARCTIC ISOPOD CRUSTACEA</t>
  </si>
  <si>
    <t>WOS:A1969G008300020</t>
  </si>
  <si>
    <t>FOSTER, MW</t>
  </si>
  <si>
    <t>ANTARCTIC AND SUBANTARCTIC BRACHIOPODS</t>
  </si>
  <si>
    <t>WOS:A1969G008300021</t>
  </si>
  <si>
    <t>GIESE, AC</t>
  </si>
  <si>
    <t>GENERAL PHYSIOLOGY OF ECHINODERM BODY WALL WITH SPECIAL REFERENCE TO ASTEROIDS AND ECHINOIDS</t>
  </si>
  <si>
    <t>WOS:A1969G008300022</t>
  </si>
  <si>
    <t>BUNT, J</t>
  </si>
  <si>
    <t>MICROBIOLOGY OF SEA ICE</t>
  </si>
  <si>
    <t>WOS:A1969G008300023</t>
  </si>
  <si>
    <t>ELSAYED, SZ</t>
  </si>
  <si>
    <t>ECOLOGICAL STUDIES OF ANTARCTIC MARINE PHYTOPLANKTON</t>
  </si>
  <si>
    <t>WOS:A1969G008300024</t>
  </si>
  <si>
    <t>DEARBORN, JH</t>
  </si>
  <si>
    <t>ARCTIC INVERTEBRATE STUDIES</t>
  </si>
  <si>
    <t>WOS:A1969G008300025</t>
  </si>
  <si>
    <t>WALLEN, IE</t>
  </si>
  <si>
    <t>PARTICIPATION IN ANTARCTIC EXPEDITIONS</t>
  </si>
  <si>
    <t>WOS:A1969G008300026</t>
  </si>
  <si>
    <t>COOPERATIVE SYSTEMATIC STUDIES IN ANTARCTIC BIOLOGY</t>
  </si>
  <si>
    <t>WOS:A1969G008300027</t>
  </si>
  <si>
    <t>WATSON, GE</t>
  </si>
  <si>
    <t>A HANDBOOK TO BIRDS OF ANTARCTIC</t>
  </si>
  <si>
    <t>WOS:A1969G008300028</t>
  </si>
  <si>
    <t>CRANWELL, LM</t>
  </si>
  <si>
    <t>ANTARCTIC AND CIRCUM-ANTARCTIC PALYNOLOGICAL CONTRIBUTIONS</t>
  </si>
  <si>
    <t>WOS:A1969G008300029</t>
  </si>
  <si>
    <t>TASCH, P</t>
  </si>
  <si>
    <t>ANTARCTIC PALEOBIOLOGY - NEW FOSSIL DATA AND THEIR SIGNIFICANCE</t>
  </si>
  <si>
    <t>WOS:A1969G008300030</t>
  </si>
  <si>
    <t>HERTLEIN, LG</t>
  </si>
  <si>
    <t>FOSSILIFEROUS BOULDER OF EARLY TERTIARY AGE FROM ROSS-ISLAND, ANTARCTICA</t>
  </si>
  <si>
    <t>WOS:A1969G008300031</t>
  </si>
  <si>
    <t>FRAKES, LA; CROWELL, JC</t>
  </si>
  <si>
    <t>LATE PALEOZOIC GLACIAL GEOGRAPHY OF GONDWANALAND</t>
  </si>
  <si>
    <t>WOS:A1969G008300032</t>
  </si>
  <si>
    <t>FORD, AB; BOYD, WW</t>
  </si>
  <si>
    <t>CHEMICAL TRENDS IN DUFEK INTRUSION, PENSACOLA-MOUNTAINS</t>
  </si>
  <si>
    <t>WOS:A1969G008300033</t>
  </si>
  <si>
    <t>SCHMIDT, DL</t>
  </si>
  <si>
    <t>PRECAMBRIAN AND LOWER PALEOZOIC IGNEOUS ROCKS, PENSACOLA-MOUNTAINS, ANTARCTICA</t>
  </si>
  <si>
    <t>WOS:A1969G008300034</t>
  </si>
  <si>
    <t>JONES, LM</t>
  </si>
  <si>
    <t>AGE OF BASEMENT COMPLEX OF WRIGHT-VALLEY, ANTARCTICA</t>
  </si>
  <si>
    <t>WOS:A1969G008300035</t>
  </si>
  <si>
    <t>ELLIOT, DH</t>
  </si>
  <si>
    <t>JURASSIC THOLEIITES OF BEARDMORE GLACIER AREA</t>
  </si>
  <si>
    <t>WOS:A1969G008300036</t>
  </si>
  <si>
    <t>HALPERN, M</t>
  </si>
  <si>
    <t>SR-87/SR-86 RATIOS OF ULTRAMAFIC NODULES AND HOST BASALT FROM MCMURDO AREA AND FORD RANGES, ANTARCTICA</t>
  </si>
  <si>
    <t>WOS:A1969G008300037</t>
  </si>
  <si>
    <t>LEMASURIER, WE</t>
  </si>
  <si>
    <t>PETROGRAPHIC AND FIELD CHARACTERISTICS OF MARIE-BYRD-LAND VOLCANIC ROCKS</t>
  </si>
  <si>
    <t>WOS:A1969G008300038</t>
  </si>
  <si>
    <t>TREVES, SB</t>
  </si>
  <si>
    <t>VOLCANIC ROCKS OF ROSS-ISLAND AREA</t>
  </si>
  <si>
    <t>WOS:A1969G008300039</t>
  </si>
  <si>
    <t>MACNAMARA, EE</t>
  </si>
  <si>
    <t>PEDOLOGY OF ENDERBY-LAND ANTARCTICA</t>
  </si>
  <si>
    <t>WOS:A1969G008300040</t>
  </si>
  <si>
    <t>WILLIAMS, PL</t>
  </si>
  <si>
    <t>VOLCANIC ERUPTION ON DECEPTION-ISLAND</t>
  </si>
  <si>
    <t>WOS:A1969G008300041</t>
  </si>
  <si>
    <t>DORT, W; DORT, DS</t>
  </si>
  <si>
    <t>ANTARCTIC SODIUM SULFATE AND RECENT GEOMORPHIC HISTORY</t>
  </si>
  <si>
    <t>WOS:A1969G008300042</t>
  </si>
  <si>
    <t>BARRETT, PJ; LINDSAY, JF</t>
  </si>
  <si>
    <t>COLORED GEOLOGIC MAPS OF BEARDMORE GLACIER AREA</t>
  </si>
  <si>
    <t>WOS:A1969G008300043</t>
  </si>
  <si>
    <t>LANDER, JF</t>
  </si>
  <si>
    <t>REGIONAL EARTHQUAKES RECORDED AT BYRD AND SOUTH-POLE STATIONS</t>
  </si>
  <si>
    <t>WOS:A1969G008300044</t>
  </si>
  <si>
    <t>SLICHTER, LB; HAGER, CL; TAMBURRO, MB; OCONNELL, RV</t>
  </si>
  <si>
    <t>LONG-PERIOD EARTH TIDE AT SOUTH-POLE</t>
  </si>
  <si>
    <t>WOS:A1969G008300045</t>
  </si>
  <si>
    <t>ZUMBERGE, JH; SMITH, BME; FUZESY, A</t>
  </si>
  <si>
    <t>ROSS ICE SHELF STUDIES, 1969</t>
  </si>
  <si>
    <t>WOS:A1969G008300046</t>
  </si>
  <si>
    <t>BENSON, CS</t>
  </si>
  <si>
    <t>GLACIOLOGY OF GREENLAND AND ANTARCTIC ICE SHEETS</t>
  </si>
  <si>
    <t>WOS:A1969G008300047</t>
  </si>
  <si>
    <t>LANGWAY, CC</t>
  </si>
  <si>
    <t>STUDIES ON DEEP ICE CORES FROM GREENLAND AND ANTARCTICA</t>
  </si>
  <si>
    <t>WOS:A1969G008300048</t>
  </si>
  <si>
    <t>MUROZUMI, M; CHOW, TJ; PATTERSON, C</t>
  </si>
  <si>
    <t>LEAD, DUST, AND SALT IN FIRN AND ICE FROM CAMP-CENTURY AND BYRD-STATION</t>
  </si>
  <si>
    <t>WOS:A1969G008300049</t>
  </si>
  <si>
    <t>BENTLEY, CR; ACHARYA, HK; BEITZEL, JE; CLOUGH, JW</t>
  </si>
  <si>
    <t>ANALYSIS OF ANTARCTIC GEOPHYSICAL DATA, 1968-1969</t>
  </si>
  <si>
    <t>WOS:A1969G008300050</t>
  </si>
  <si>
    <t>JUDSON, S; HOLLIN, JT; BRUSH, G</t>
  </si>
  <si>
    <t>FURTHER TESTING FOR ANTARCTIC ICE SURGES</t>
  </si>
  <si>
    <t>WOS:A1969G008300051</t>
  </si>
  <si>
    <t>SCHWERDTFEGER, W</t>
  </si>
  <si>
    <t>ICE CRYSTAL PRECIPITATION ON ANTARCTIC PLATEAU</t>
  </si>
  <si>
    <t>WOS:A1969G008300052</t>
  </si>
  <si>
    <t>KNAPP, WW</t>
  </si>
  <si>
    <t>A SATELLITE STUDY OF ICE IN ANTARCTIC COASTAL WATERS</t>
  </si>
  <si>
    <t>WOS:A1969G008300053</t>
  </si>
  <si>
    <t>FROSTMAN, TO</t>
  </si>
  <si>
    <t>PLATEAU STATION MICROMETEOROLOGY</t>
  </si>
  <si>
    <t>WOS:A1969G008300054</t>
  </si>
  <si>
    <t>ROBERTS, CL</t>
  </si>
  <si>
    <t>ESSAS ANTARCTIC METEOROLOGICAL PROGRAM</t>
  </si>
  <si>
    <t>WOS:A1969G008300055</t>
  </si>
  <si>
    <t>HESSLER, VP; HEACOCK, RR</t>
  </si>
  <si>
    <t>MICROPULSATION STUDIES IN POLAR CAPS</t>
  </si>
  <si>
    <t>WOS:A1969G008300056</t>
  </si>
  <si>
    <t>POMERANTZ, MA; DUGGAL, SP</t>
  </si>
  <si>
    <t>INVESTIGATIONS OF COSMIC RAY INTENSITY VARIATIONS IN ANTARCTICA</t>
  </si>
  <si>
    <t>WOS:A1969G008300057</t>
  </si>
  <si>
    <t>DAVIES, K; JONES, JE</t>
  </si>
  <si>
    <t>DOPPLER RADIO SOUNDINGS OF ANTARCTIC IONOSPHERE DURING 1968</t>
  </si>
  <si>
    <t>WOS:A1969G008300058</t>
  </si>
  <si>
    <t>AKASOFU, SI</t>
  </si>
  <si>
    <t>AURORAL OBSERVATIONS AT SOUTH-POLE</t>
  </si>
  <si>
    <t>WOS:A1969G008300060</t>
  </si>
  <si>
    <t>HASTINGS, JV</t>
  </si>
  <si>
    <t>GEOMAGNETISM PROGRAM AT BYRD, SOUTH-POLE, AND PLATEAU STATIONS</t>
  </si>
  <si>
    <t>WOS:A1969G008300059</t>
  </si>
  <si>
    <t>MILLMAN, PM</t>
  </si>
  <si>
    <t>CONJUGATE-POINT AURORAL STUDIES AT BYRD AND GREAT WHALE STATIONS</t>
  </si>
  <si>
    <t>WOS:A1969G008300062</t>
  </si>
  <si>
    <t>REID, GC; HARGREAV.JK; ECKLUND, WL; COWLEY, FC</t>
  </si>
  <si>
    <t>RIOMETER OBSERVATIONS OF ANTARCTIC IONOSPHERE</t>
  </si>
  <si>
    <t>WOS:A1969G008300061</t>
  </si>
  <si>
    <t>SOUTHARD, RB</t>
  </si>
  <si>
    <t>CARTOGRAPHIC ACTIVITIES OF US GEOLOGICAL SURVEY, 1968-1969</t>
  </si>
  <si>
    <t>WOS:A1969G008300063</t>
  </si>
  <si>
    <t>WAUGH, D</t>
  </si>
  <si>
    <t>AGS 1-3,000,000-SCALE MAP OF ANTARCTICA</t>
  </si>
  <si>
    <t>WOS:A1969G008300064</t>
  </si>
  <si>
    <t>BUSHNELL, VC</t>
  </si>
  <si>
    <t>ANTARCTIC MAP FOLIO SERIES</t>
  </si>
  <si>
    <t>WOS:A1969G008300065</t>
  </si>
  <si>
    <t>ALBERTS, FG</t>
  </si>
  <si>
    <t>ANTARCTIC GEOGRAPHIC NOMENCLATURE</t>
  </si>
  <si>
    <t>WOS:A1969G008300066</t>
  </si>
  <si>
    <t>SMITHSONIAN OCEANOGRAPHIC SORTING CENTER CONTINUES ITS USARP ACTIVITIES</t>
  </si>
  <si>
    <t>WOS:A1969G008300067</t>
  </si>
  <si>
    <t>LANDRUM, BJ</t>
  </si>
  <si>
    <t>STATUS OF NATIONAL DATA BANK FOR ANTARCTIC NATURAL HISTORY COLLECTIONS</t>
  </si>
  <si>
    <t>WOS:A1969G008300069</t>
  </si>
  <si>
    <t>SIMKIN, T</t>
  </si>
  <si>
    <t>ROCK SAMPLES FROM ANTARCTIC SEAS</t>
  </si>
  <si>
    <t>WOS:A1969G008300068</t>
  </si>
  <si>
    <t>MCCOMBS, JS</t>
  </si>
  <si>
    <t>ANTARCTIC RESEARCH SERIES</t>
  </si>
  <si>
    <t>WOS:A1969G008300070</t>
  </si>
  <si>
    <t>SMITH, WE</t>
  </si>
  <si>
    <t>TRANSLATION OF SOVIET ANTARCTIC EXPEDITION INFORMATION BULLETIN</t>
  </si>
  <si>
    <t>WOS:A1969G008300071</t>
  </si>
  <si>
    <t>THURONYI, GT</t>
  </si>
  <si>
    <t>ANTARCTIC BIBLIOGRAPHY</t>
  </si>
  <si>
    <t>WOS:A1969G008300072</t>
  </si>
  <si>
    <t>DEGOES, L</t>
  </si>
  <si>
    <t>RECENT ACTIVITIES OF COMMITTEE ON POLAR RESEARCH</t>
  </si>
  <si>
    <t>WOS:A1969G008300073</t>
  </si>
  <si>
    <t>BARBER, DW</t>
  </si>
  <si>
    <t>TESTING FEASIBILITY OF USING CONCRETE IN ANTARCTICA</t>
  </si>
  <si>
    <t>WOS:A1969G008300074</t>
  </si>
  <si>
    <t>IMSHAUG, HA</t>
  </si>
  <si>
    <t>EXPEDITION TO FALKLAND ISLANDS, 1968</t>
  </si>
  <si>
    <t>WOS:A1969G008300075</t>
  </si>
  <si>
    <t>POMEROY, LR</t>
  </si>
  <si>
    <t>ELTANIN CRUISE 38</t>
  </si>
  <si>
    <t>WOS:A1969G008300076</t>
  </si>
  <si>
    <t>PLANS AND PROJECTS FOR 1969-1970 SEASON</t>
  </si>
  <si>
    <t>E9670</t>
  </si>
  <si>
    <t>WOS:A1969E967000001</t>
  </si>
  <si>
    <t>JENNY, JA; LAPSON, WF; SMITH, PM</t>
  </si>
  <si>
    <t>DEVELOPING AN UNMANNED ANTARCTIC GEOPHYSICAL STATION</t>
  </si>
  <si>
    <t>WOS:A1969E967000002</t>
  </si>
  <si>
    <t>HAYES, DE; GRIFFITH.KH</t>
  </si>
  <si>
    <t>ELTANIN SHIPBOARD DATA PROCESSING</t>
  </si>
  <si>
    <t>WOS:A1969E967000003</t>
  </si>
  <si>
    <t>LANDRUM, BJ; SANDVED, KG</t>
  </si>
  <si>
    <t>AN OPERATIONAL DATA PROCESSING SYSTEM FOR NATURAL HISTORY SPECIMENS</t>
  </si>
  <si>
    <t>WOS:A1969E967000004</t>
  </si>
  <si>
    <t>FIRST FLIGHT OVER SOUTH POLE</t>
  </si>
  <si>
    <t>Science Citation Index Expanded (SCI-EXPANDED); Social Science Citation Index (SSCI)</t>
  </si>
  <si>
    <t>WOS:A1969E967000005</t>
  </si>
  <si>
    <t>ORR, TL</t>
  </si>
  <si>
    <t>ARMY HELICOPTER OPERATIONS IN ANTARCTICA - 8 YEARS OF SUPPORT</t>
  </si>
  <si>
    <t>WOS:A1969E967000006</t>
  </si>
  <si>
    <t>DOLBER, SR; GETMAN, RT</t>
  </si>
  <si>
    <t>A ROUND-THE-WORLD CRUISE BY SOUTHWIND</t>
  </si>
  <si>
    <t>WOS:A1969E967000007</t>
  </si>
  <si>
    <t>LOPATIN, BG</t>
  </si>
  <si>
    <t>SOVIET EXCHANGE SCIENTIST AT MCMURDO</t>
  </si>
  <si>
    <t>WOS:A1969E967000008</t>
  </si>
  <si>
    <t>ROBILLIARD, GA; DAYTON, PK</t>
  </si>
  <si>
    <t>NOTES ON BIOLOGY CHAENICHTHYID FISH PAGETOPSIS-MACROPTERUS FROM MCMURDO SOUND, ANTARCTICA</t>
  </si>
  <si>
    <t>WOS:A1969E967000009</t>
  </si>
  <si>
    <t>GILMORE, RM</t>
  </si>
  <si>
    <t>POPULATIONS, DISTRIBUTION, AND BEHAVIOR OF WHALES IN WESTERN SOUTH ATLANTIC - CRUISE-69-3 OF R/V-HERO</t>
  </si>
  <si>
    <t>WOS:A1969E967000010</t>
  </si>
  <si>
    <t>MOORE, BW; CAMERON, AS</t>
  </si>
  <si>
    <t>CHLAMYDIA ANTIBODIES IN ANTARCTIC FAUNA</t>
  </si>
  <si>
    <t>AVIAN DISEASES</t>
  </si>
  <si>
    <t>Note</t>
  </si>
  <si>
    <t>AMER ASSOC AVIAN PATHOLOGISTS</t>
  </si>
  <si>
    <t>KENNETT SQ</t>
  </si>
  <si>
    <t>UNIV PENN, NEW BOLTON CENTER, KENNETT SQ, PA 19348-1692</t>
  </si>
  <si>
    <t>0005-2086</t>
  </si>
  <si>
    <t>AVIAN DIS</t>
  </si>
  <si>
    <t>Avian Dis.</t>
  </si>
  <si>
    <t>10.2307/1588545</t>
  </si>
  <si>
    <t>Veterinary Sciences</t>
  </si>
  <si>
    <t>E1774</t>
  </si>
  <si>
    <t>WOS:A1969E177400032</t>
  </si>
  <si>
    <t>ANTARCTIC ECOLOGY</t>
  </si>
  <si>
    <t>BIOSCIENCE</t>
  </si>
  <si>
    <t>AMER INST BIOLOGICAL SCI</t>
  </si>
  <si>
    <t>1444 EYE ST, NW, STE 200, WASHINGTON, DC 20005</t>
  </si>
  <si>
    <t>0006-3568</t>
  </si>
  <si>
    <t>Bioscience</t>
  </si>
  <si>
    <t>10.1093/bioscience/19.11.1031</t>
  </si>
  <si>
    <t>Biology</t>
  </si>
  <si>
    <t>Life Sciences &amp; Biomedicine - Other Topics</t>
  </si>
  <si>
    <t>E5866</t>
  </si>
  <si>
    <t>WOS:A1969E586600021</t>
  </si>
  <si>
    <t>PROSPECTS FOR INTERNATIONAL COOPERATION ON MOON - ANTARCTIC ANALOGY</t>
  </si>
  <si>
    <t>BULLETIN OF THE ATOMIC SCIENTISTS</t>
  </si>
  <si>
    <t>NATL SCI FDN,ANTARCT PROGRAM OFF,WASHINGTON,DC</t>
  </si>
  <si>
    <t>National Science Foundation (NSF)</t>
  </si>
  <si>
    <t>EDUC FOUNDATION NUCLEAR SCI</t>
  </si>
  <si>
    <t>CHICAGO</t>
  </si>
  <si>
    <t>6042 SOUTH KIMBARK, CHICAGO, IL 60637</t>
  </si>
  <si>
    <t>0096-3402</t>
  </si>
  <si>
    <t>B ATOM SCI</t>
  </si>
  <si>
    <t>Bull. Atom. Scient.</t>
  </si>
  <si>
    <t>10.1080/00963402.1969.11455249</t>
  </si>
  <si>
    <t>International Relations; Social Issues</t>
  </si>
  <si>
    <t>Social Science Citation Index (SSCI); Science Citation Index Expanded (SCI-EXPANDED)</t>
  </si>
  <si>
    <t>ZH216</t>
  </si>
  <si>
    <t>WOS:A1969ZH21600008</t>
  </si>
  <si>
    <t>HEMMINGSEN, EA; DOUGLAS, EL; GRIGG, GC</t>
  </si>
  <si>
    <t>OXYGEN CONSUMPTION IN AN ANTARCTIC HEMOGLOBIN-FREE FISH PAGETOPSIS MACROPTERUS AND IN 3 SPECIES OF NOTOTHENIA</t>
  </si>
  <si>
    <t>COMPARATIVE BIOCHEMISTRY AND PHYSIOLOGY</t>
  </si>
  <si>
    <t>Grigg, Gordon/IRZ-3226-2023</t>
  </si>
  <si>
    <t>COMP BIOCHEM PHYSIOL</t>
  </si>
  <si>
    <t>10.1016/0010-406X(69)91767-8</t>
  </si>
  <si>
    <t>Biochemistry &amp; Molecular Biology; Physiology</t>
  </si>
  <si>
    <t>C8685</t>
  </si>
  <si>
    <t>WOS:A1969C868500045</t>
  </si>
  <si>
    <t>MORRIS, RW; SCHNEIDER, MJ</t>
  </si>
  <si>
    <t>BRAIN FATTY ACIDS OF AN ANTARCTIC FISH TREMATOMUS BERNACCHII</t>
  </si>
  <si>
    <t>10.1016/0010-406X(69)90585-4</t>
  </si>
  <si>
    <t>C6790</t>
  </si>
  <si>
    <t>WOS:A1969C679000043</t>
  </si>
  <si>
    <t>CROZAZ, G</t>
  </si>
  <si>
    <t>FISSION PRODUCTS IN ANTARCTIC SNOW AN ADDITIONAL REFERENCE LEVEL IN JANUARY 1965</t>
  </si>
  <si>
    <t>EARTH AND PLANETARY SCIENCE LETTERS</t>
  </si>
  <si>
    <t>Letter</t>
  </si>
  <si>
    <t>ELSEVIER SCIENCE BV</t>
  </si>
  <si>
    <t>AMSTERDAM</t>
  </si>
  <si>
    <t>PO BOX 211, 1000 AE AMSTERDAM, NETHERLANDS</t>
  </si>
  <si>
    <t>0012-821X</t>
  </si>
  <si>
    <t>EARTH PLANET SC LETT</t>
  </si>
  <si>
    <t>Earth Planet. Sci. Lett.</t>
  </si>
  <si>
    <t>10.1016/0012-821X(69)90152-6</t>
  </si>
  <si>
    <t>Geochemistry &amp; Geophysics</t>
  </si>
  <si>
    <t>D4365</t>
  </si>
  <si>
    <t>WOS:A1969D436500002</t>
  </si>
  <si>
    <t>KHARKAR, DP; TUREKIAN, KK; SCOTT, MR</t>
  </si>
  <si>
    <t>COMPARISON OF SEDIMENTATION RATES OBTAINED BY 32SI AND URANIUM DECAY SERIES DETERMINATIONS IN SOME SILICEOUS ANTARCTIC CORES</t>
  </si>
  <si>
    <t>10.1016/0012-821X(69)90175-7</t>
  </si>
  <si>
    <t>WOS:A1969D436500012</t>
  </si>
  <si>
    <t>HAMPTON, IFG</t>
  </si>
  <si>
    <t>EFFECT OF COLD EXPOSURE IN ANTARCTIC ON HEAT ELIMINATION FROM HANDS</t>
  </si>
  <si>
    <t>FEDERATION PROCEEDINGS</t>
  </si>
  <si>
    <t>FEDERATION AMER SOC EXP BIOL</t>
  </si>
  <si>
    <t>BETHESDA</t>
  </si>
  <si>
    <t>9650 ROCKVILLE PIKE, BETHESDA, MD 20814-3998</t>
  </si>
  <si>
    <t>0014-9446</t>
  </si>
  <si>
    <t>FED PROC</t>
  </si>
  <si>
    <t>D3872</t>
  </si>
  <si>
    <t>WOS:A1969D387200065</t>
  </si>
  <si>
    <t>CHEMICAL CONCENTRATIONS OF POLLUTANT LEAD AEROSOLS, TERRESTRIAL DUSTS AND SEA SALTS IN GREENLAND AND ANTARCTIC SNOW STRATA</t>
  </si>
  <si>
    <t>GEOCHIMICA ET COSMOCHIMICA ACTA</t>
  </si>
  <si>
    <t>PERGAMON-ELSEVIER SCIENCE LTD</t>
  </si>
  <si>
    <t>OXFORD</t>
  </si>
  <si>
    <t>THE BOULEVARD, LANGFORD LANE, KIDLINGTON, OXFORD OX5 1GB, ENGLAND</t>
  </si>
  <si>
    <t>0016-7037</t>
  </si>
  <si>
    <t>1872-9533</t>
  </si>
  <si>
    <t>GEOCHIM COSMOCHIM AC</t>
  </si>
  <si>
    <t>Geochim. Cosmochim. Acta</t>
  </si>
  <si>
    <t>10.1016/0016-7037(69)90045-3</t>
  </si>
  <si>
    <t>E2873</t>
  </si>
  <si>
    <t>WOS:A1969E287300008</t>
  </si>
  <si>
    <t>BOLGURPE.BN; KOZLOV, VF; MOLCHANO.LA</t>
  </si>
  <si>
    <t>RESULTS OF CALCULATION OF CURRENTS IN ANTARCTIC PACIFIC</t>
  </si>
  <si>
    <t>IZVESTIYA AKADEMII NAUK SSSR FIZIKA ATMOSFERY I OKEANA</t>
  </si>
  <si>
    <t>Russian</t>
  </si>
  <si>
    <t>MEZHDUNARODNAYA KNIGA</t>
  </si>
  <si>
    <t>MOSCOW</t>
  </si>
  <si>
    <t>39 DIMITROVA UL., 113095 MOSCOW, RUSSIA</t>
  </si>
  <si>
    <t>0002-3515</t>
  </si>
  <si>
    <t>IZV AN SSSR FIZ ATM+</t>
  </si>
  <si>
    <t>Meteorology &amp; Atmospheric Sciences; Oceanography</t>
  </si>
  <si>
    <t>E0982</t>
  </si>
  <si>
    <t>WOS:A1969E098200009</t>
  </si>
  <si>
    <t>STUART, GF; TITHERIDGE, JE</t>
  </si>
  <si>
    <t>DISTRIBUTION OF IRREGULARITIES IN ANTARCTIC IONOSPHERE .2. DIURNAL MAGNETIC AND SOLAR CYCLE EFFECTS</t>
  </si>
  <si>
    <t>JOURNAL OF ATMOSPHERIC AND TERRESTRIAL PHYSICS</t>
  </si>
  <si>
    <t>0021-9169</t>
  </si>
  <si>
    <t>J ATMOS TERR PHYS</t>
  </si>
  <si>
    <t>J. Atmos. Terr. Phys.</t>
  </si>
  <si>
    <t>10.1016/0021-9169(69)90137-8</t>
  </si>
  <si>
    <t>Meteorology &amp; Atmospheric Sciences</t>
  </si>
  <si>
    <t>D4039</t>
  </si>
  <si>
    <t>WOS:A1969D403900002</t>
  </si>
  <si>
    <t>SCHUMAN, EL</t>
  </si>
  <si>
    <t>ON COMPARISON OF ARCTIC, ANTARCTIC AND OCEANIC ATMOSPHERIC ELECTRIC MEASUREMENTS</t>
  </si>
  <si>
    <t>JOURNAL OF GEOMAGNETISM AND GEOELECTRICITY</t>
  </si>
  <si>
    <t>TERRA SCIENTIFIC PUBL CO</t>
  </si>
  <si>
    <t>TOKYO</t>
  </si>
  <si>
    <t>2003 SANSEI JIYUGAOKA HAIMU, 5-27-19 OKUSAWA, SETAGAYA-KU, TOKYO 158, JAPAN</t>
  </si>
  <si>
    <t>0022-1392</t>
  </si>
  <si>
    <t>J GEOMAGN GEOELECTR</t>
  </si>
  <si>
    <t>J. Geomagn. Geoelectr.</t>
  </si>
  <si>
    <t>10.5636/jgg.21.487</t>
  </si>
  <si>
    <t>Geosciences, Multidisciplinary</t>
  </si>
  <si>
    <t>Geology</t>
  </si>
  <si>
    <t>E0511</t>
  </si>
  <si>
    <t>Bronze</t>
  </si>
  <si>
    <t>WOS:A1969E051100003</t>
  </si>
  <si>
    <t>TITHERIDGE, JE; STUART, GF</t>
  </si>
  <si>
    <t>IRREGULAR REGIONS IN ANTARCTIC IONOSPHERE</t>
  </si>
  <si>
    <t>JOURNAL OF GEOPHYSICAL RESEARCH</t>
  </si>
  <si>
    <t>AMER GEOPHYSICAL UNION</t>
  </si>
  <si>
    <t>2000 FLORIDA AVE NW, WASHINGTON, DC 20009 USA</t>
  </si>
  <si>
    <t>0148-0227</t>
  </si>
  <si>
    <t>J GEOPHYS RES</t>
  </si>
  <si>
    <t>J. Geophys. Res.</t>
  </si>
  <si>
    <t>10.1029/JA074i005p01308</t>
  </si>
  <si>
    <t>Geochemistry &amp; Geophysics; Geosciences, Multidisciplinary</t>
  </si>
  <si>
    <t>Geochemistry &amp; Geophysics; Geology</t>
  </si>
  <si>
    <t>C7055</t>
  </si>
  <si>
    <t>WOS:A1969C705500022</t>
  </si>
  <si>
    <t>CARPENTER, DL; PARK, CG; TAYLOR, HA; BRINTON, HC</t>
  </si>
  <si>
    <t>MULTI-EXPERIMENT DETECTION OF PLASMAPAUSE FROM EOGO SATELLITES AND ANTARCTIC GROUND STATIONS</t>
  </si>
  <si>
    <t>10.1029/JA074i007p01837</t>
  </si>
  <si>
    <t>C9070</t>
  </si>
  <si>
    <t>Green Submitted</t>
  </si>
  <si>
    <t>WOS:A1969C907000011</t>
  </si>
  <si>
    <t>SHORT, RB; POWELL, EC</t>
  </si>
  <si>
    <t>DICYEMENNEA ELTANINI SP N (MESOZOA - DICYEMIDAE) FROM ANTARCTIC WATERS</t>
  </si>
  <si>
    <t>JOURNAL OF PARASITOLOGY</t>
  </si>
  <si>
    <t>ALLEN PRESS INC</t>
  </si>
  <si>
    <t>LAWRENCE</t>
  </si>
  <si>
    <t>810 E 10TH ST, LAWRENCE, KS 66044 USA</t>
  </si>
  <si>
    <t>0022-3395</t>
  </si>
  <si>
    <t>1937-2345</t>
  </si>
  <si>
    <t>J PARASITOL</t>
  </si>
  <si>
    <t>J. Parasitol.</t>
  </si>
  <si>
    <t>10.2307/3277219</t>
  </si>
  <si>
    <t>Parasitology</t>
  </si>
  <si>
    <t>E1424</t>
  </si>
  <si>
    <t>WOS:A1969E142400018</t>
  </si>
  <si>
    <t>TASCH, P; GAFFORD, EL</t>
  </si>
  <si>
    <t>WEATHERING OF AN ANTARCTIC ARGILLITE - FIELD GEOCHEMICAL AND MINERALOGICAL OBSERVATIONS</t>
  </si>
  <si>
    <t>JOURNAL OF SEDIMENTARY PETROLOGY</t>
  </si>
  <si>
    <t>SEPM-SOC SEDIMENTARY GEOLOGY</t>
  </si>
  <si>
    <t>TULSA</t>
  </si>
  <si>
    <t>1731 E 71ST STREET, TULSA, OK 74136-5108</t>
  </si>
  <si>
    <t>0022-4472</t>
  </si>
  <si>
    <t>J SEDIMENT PETROL</t>
  </si>
  <si>
    <t>10.1306/74D71C7B-2B21-11D7-8648000102C1865D</t>
  </si>
  <si>
    <t>D0019</t>
  </si>
  <si>
    <t>WOS:A1969D001900036</t>
  </si>
  <si>
    <t>MANSON, AH</t>
  </si>
  <si>
    <t>EFFECT OF SOLAR CORPUSCULAR RADIATION ON 1963 FINAL SPRING WARMING IN ANTARCTIC</t>
  </si>
  <si>
    <t>JOURNAL OF THE ATMOSPHERIC SCIENCES</t>
  </si>
  <si>
    <t>AMER METEOROLOGICAL SOC</t>
  </si>
  <si>
    <t>BOSTON</t>
  </si>
  <si>
    <t>45 BEACON ST, BOSTON, MA 02108-3693</t>
  </si>
  <si>
    <t>0022-4928</t>
  </si>
  <si>
    <t>J ATMOS SCI</t>
  </si>
  <si>
    <t>J. Atmos. Sci.</t>
  </si>
  <si>
    <t>10.1175/1520-0469(1969)026&lt;0587:TEOSCR&gt;2.0.CO;2</t>
  </si>
  <si>
    <t>D3706</t>
  </si>
  <si>
    <t>hybrid</t>
  </si>
  <si>
    <t>WOS:A1969D370600031</t>
  </si>
  <si>
    <t>HORNE, AJ; FOGG, GE; EAGLE, DJ</t>
  </si>
  <si>
    <t>STUDIES IN SITU OF PRIMARY PRODUCTION OF AN AREA OF INSHORE ANTARCTIC SEA</t>
  </si>
  <si>
    <t>JOURNAL OF THE MARINE BIOLOGICAL ASSOCIATION OF THE UNITED KINGDOM</t>
  </si>
  <si>
    <t>CAMBRIDGE UNIV PRESS</t>
  </si>
  <si>
    <t>NEW YORK</t>
  </si>
  <si>
    <t>40 WEST 20TH STREET, NEW YORK, NY 10011-4211</t>
  </si>
  <si>
    <t>0025-3154</t>
  </si>
  <si>
    <t>J MAR BIOL ASSOC UK</t>
  </si>
  <si>
    <t>J. Mar. Biol. Assoc. U.K.</t>
  </si>
  <si>
    <t>10.1017/S0025315400035980</t>
  </si>
  <si>
    <t>Marine &amp; Freshwater Biology</t>
  </si>
  <si>
    <t>D1729</t>
  </si>
  <si>
    <t>WOS:A1969D172900009</t>
  </si>
  <si>
    <t>CLINE, DR; SINIFF, DB; ERICKSON, AW</t>
  </si>
  <si>
    <t>IMMOBILIZING AND COLLECTING BLOOD FROM ANTARCTIC SEALS</t>
  </si>
  <si>
    <t>JOURNAL OF WILDLIFE MANAGEMENT</t>
  </si>
  <si>
    <t>WILDLIFE SOC</t>
  </si>
  <si>
    <t>5410 GROSVENOR LANE, BETHESDA, MD 20814-2197</t>
  </si>
  <si>
    <t>0022-541X</t>
  </si>
  <si>
    <t>J WILDLIFE MANAGE</t>
  </si>
  <si>
    <t>J. Wildl. Manage.</t>
  </si>
  <si>
    <t>10.2307/3799661</t>
  </si>
  <si>
    <t>Ecology; Zoology</t>
  </si>
  <si>
    <t>Environmental Sciences &amp; Ecology; Zoology</t>
  </si>
  <si>
    <t>C6142</t>
  </si>
  <si>
    <t>WOS:A1969C614200016</t>
  </si>
  <si>
    <t>WALSH, JJ</t>
  </si>
  <si>
    <t>VERTICAL DISTRIBUTION OF ANTARCTIC PHYTOPLANKTON .2. A COMPARISON OF PHYTOPLANKTON STANDING CROPS IN SOUTHERN OCEAN WITH THAT OF FLORIDA STRAIT</t>
  </si>
  <si>
    <t>LIMNOLOGY AND OCEANOGRAPHY</t>
  </si>
  <si>
    <t>Walsh, John/GQI-2785-2022</t>
  </si>
  <si>
    <t>Walsh, John/0000-0002-2510-8734</t>
  </si>
  <si>
    <t>AMER SOC LIMNOLOGY OCEANOGRAPHY</t>
  </si>
  <si>
    <t>WACO</t>
  </si>
  <si>
    <t>5400 BOSQUE BLVD, STE 680, WACO, TX 76710-4446</t>
  </si>
  <si>
    <t>0024-3590</t>
  </si>
  <si>
    <t>LIMNOL OCEANOGR</t>
  </si>
  <si>
    <t>Limnol. Oceanogr.</t>
  </si>
  <si>
    <t>10.4319/lo.1969.14.1.0086</t>
  </si>
  <si>
    <t>Limnology; Oceanography</t>
  </si>
  <si>
    <t>Marine &amp; Freshwater Biology; Oceanography</t>
  </si>
  <si>
    <t>C9338</t>
  </si>
  <si>
    <t>WOS:A1969C933800011</t>
  </si>
  <si>
    <t>PEARSE, JS</t>
  </si>
  <si>
    <t>SLOW DEVELOPING DEMERSAL EMBRYOS AND LARVAE OF ANTARCTIC SEA STAR ODONTASTER VALIDUS</t>
  </si>
  <si>
    <t>MARINE BIOLOGY</t>
  </si>
  <si>
    <t>SPRINGER VERLAG</t>
  </si>
  <si>
    <t>175 FIFTH AVE, NEW YORK, NY 10010</t>
  </si>
  <si>
    <t>0025-3162</t>
  </si>
  <si>
    <t>MAR BIOL</t>
  </si>
  <si>
    <t>Mar. Biol.</t>
  </si>
  <si>
    <t>10.1007/BF00353429</t>
  </si>
  <si>
    <t>D6298</t>
  </si>
  <si>
    <t>WOS:A1969D629800004</t>
  </si>
  <si>
    <t>EDWARDS, DS; GOODELL, HG</t>
  </si>
  <si>
    <t>DETRITAL MINERALOGY OF OCEAN FLOOR SURFACE SEDIMENTS ADJACENT TO ANTARCTIC PENINSULA, ANTARCTICA</t>
  </si>
  <si>
    <t>MARINE GEOLOGY</t>
  </si>
  <si>
    <t>0025-3227</t>
  </si>
  <si>
    <t>MAR GEOL</t>
  </si>
  <si>
    <t>Mar. Geol.</t>
  </si>
  <si>
    <t>10.1016/0025-3227(69)90009-7</t>
  </si>
  <si>
    <t>Geosciences, Multidisciplinary; Oceanography</t>
  </si>
  <si>
    <t>Geology; Oceanography</t>
  </si>
  <si>
    <t>D8129</t>
  </si>
  <si>
    <t>WOS:A1969D812900002</t>
  </si>
  <si>
    <t>BUDD, GM; HICKS, KE; LUGG, DJ; MURRAY, LG; WIGG, DR</t>
  </si>
  <si>
    <t>THERMAL DISCOMFORT IN ANTARCTIC AND SUBANTARCTIC</t>
  </si>
  <si>
    <t>MEDICAL JOURNAL OF AUSTRALIA</t>
  </si>
  <si>
    <t>AUSTRALASIAN MED PUBL CO LTD</t>
  </si>
  <si>
    <t>SYDNEY</t>
  </si>
  <si>
    <t>LEVEL 1, 76 BERRY ST, SYDNEY NSW 2060, AUSTRALIA</t>
  </si>
  <si>
    <t>0025-729X</t>
  </si>
  <si>
    <t>MED J AUSTRALIA</t>
  </si>
  <si>
    <t>Med. J. Aust.</t>
  </si>
  <si>
    <t>10.5694/j.1326-5377.1969.tb103395.x</t>
  </si>
  <si>
    <t>Medicine, General &amp; Internal</t>
  </si>
  <si>
    <t>General &amp; Internal Medicine</t>
  </si>
  <si>
    <t>E8959</t>
  </si>
  <si>
    <t>WOS:A1969E895900002</t>
  </si>
  <si>
    <t>CLELAND, J; SOUTHCOTT, RV</t>
  </si>
  <si>
    <t>HYPERVITAMINOSIS-A IN ANTARCTIC IN AUSTRALASIAN ANTARCTIC EXPEDITION OF 1911-1914 - A POSSIBLE EXPLANATION OF ILLNESSES OF MERTZ AND MAWSON</t>
  </si>
  <si>
    <t>WILEY</t>
  </si>
  <si>
    <t>HOBOKEN</t>
  </si>
  <si>
    <t>111 RIVER ST, HOBOKEN 07030-5774, NJ USA</t>
  </si>
  <si>
    <t>1326-5377</t>
  </si>
  <si>
    <t>D5378</t>
  </si>
  <si>
    <t>WOS:A1969D537800001</t>
  </si>
  <si>
    <t>GOTO, S; SUGIYAMA, J; IIZUKA, H</t>
  </si>
  <si>
    <t>A TAXONOMIC STUDY OF ANTARCTIC YEASTS</t>
  </si>
  <si>
    <t>MYCOLOGIA</t>
  </si>
  <si>
    <t>NEW YORK BOTANICAL GARDEN</t>
  </si>
  <si>
    <t>BRONX</t>
  </si>
  <si>
    <t>PUBLICATIONS DEPT, BRONX, NY 10458</t>
  </si>
  <si>
    <t>0027-5514</t>
  </si>
  <si>
    <t>Mycologia</t>
  </si>
  <si>
    <t>10.2307/3757466</t>
  </si>
  <si>
    <t>Mycology</t>
  </si>
  <si>
    <t>E4073</t>
  </si>
  <si>
    <t>WOS:A1969E407300010</t>
  </si>
  <si>
    <t>PETERLE, TJ</t>
  </si>
  <si>
    <t>DDT IN ANTARCTIC SNOW</t>
  </si>
  <si>
    <t>NATURE</t>
  </si>
  <si>
    <t>NATURE PORTFOLIO</t>
  </si>
  <si>
    <t>BERLIN</t>
  </si>
  <si>
    <t>HEIDELBERGER PLATZ 3, BERLIN, 14197, GERMANY</t>
  </si>
  <si>
    <t>0028-0836</t>
  </si>
  <si>
    <t>1476-4687</t>
  </si>
  <si>
    <t>Nature</t>
  </si>
  <si>
    <t>10.1038/224620a0</t>
  </si>
  <si>
    <t>Multidisciplinary Sciences</t>
  </si>
  <si>
    <t>Science &amp; Technology - Other Topics</t>
  </si>
  <si>
    <t>E5500</t>
  </si>
  <si>
    <t>WOS:A1969E550000065</t>
  </si>
  <si>
    <t>SISSALA, J</t>
  </si>
  <si>
    <t>OBSERVATIONS OF AN ANTARCTIC OCEAN TABULAR ICEBERG FROM NIMBUS 2 SATELLITE</t>
  </si>
  <si>
    <t>MACMILLAN MAGAZINES LTD</t>
  </si>
  <si>
    <t>LONDON</t>
  </si>
  <si>
    <t>PORTERS SOUTH, 4 CRINAN ST, LONDON N1 9XW, ENGLAND</t>
  </si>
  <si>
    <t>10.1038/2241285b0</t>
  </si>
  <si>
    <t>E9576</t>
  </si>
  <si>
    <t>WOS:A1969E957600020</t>
  </si>
  <si>
    <t>WELLER, GE</t>
  </si>
  <si>
    <t>RADIATION DIFFUSION IN ANTARCTIC ICE MEDIA</t>
  </si>
  <si>
    <t>10.1038/221355a0</t>
  </si>
  <si>
    <t>C4773</t>
  </si>
  <si>
    <t>WOS:A1969C477300032</t>
  </si>
  <si>
    <t>BREWERTON, HV</t>
  </si>
  <si>
    <t>DDT IN FATS OF ANTARCTIC ANIMALS</t>
  </si>
  <si>
    <t>NEW ZEALAND JOURNAL OF SCIENCE</t>
  </si>
  <si>
    <t>DEPT SCI INDUST RES</t>
  </si>
  <si>
    <t>WELLINGTON</t>
  </si>
  <si>
    <t>SCI INFO DIVISION PO BOX 9741, WELLINGTON, NEW ZEALAND</t>
  </si>
  <si>
    <t>0028-8365</t>
  </si>
  <si>
    <t>NEW ZEAL J SCI</t>
  </si>
  <si>
    <t>D3469</t>
  </si>
  <si>
    <t>WOS:A1969D346900002</t>
  </si>
  <si>
    <t>IVANOV, BG</t>
  </si>
  <si>
    <t>LUMINESCENCE OF ANTARCTIC KRILL (EUPHAUSIA-SUPERBA)</t>
  </si>
  <si>
    <t>OCEANOLOGY-USSR</t>
  </si>
  <si>
    <t>2000 FLORIDA AVE NW, WASHINGTON, DC 20009</t>
  </si>
  <si>
    <t>Oceanography</t>
  </si>
  <si>
    <t>F7023</t>
  </si>
  <si>
    <t>WOS:A1969F702300015</t>
  </si>
  <si>
    <t>BELYAYEV.NV</t>
  </si>
  <si>
    <t>DISTRIBUTION PATTERNS OF PLANKTONIC FORAMINIFERA IN WATERS AND SEDIMENTS OF ANTARCTIC-OCEAN</t>
  </si>
  <si>
    <t>G9928</t>
  </si>
  <si>
    <t>WOS:A1969G992800015</t>
  </si>
  <si>
    <t>PILLEWIZER, W</t>
  </si>
  <si>
    <t>ANTARCTIC MAPS AND SURVEYS 1900-1964 - WHITMORE,GD</t>
  </si>
  <si>
    <t>PETERMANNS GEOGRAPHISCHE MITTEILUNGEN</t>
  </si>
  <si>
    <t>German</t>
  </si>
  <si>
    <t>Book Review</t>
  </si>
  <si>
    <t>TU DRESDEN,SEKT GEODASIE &amp; KARTOG,DRESDEN,EAST GERMANY</t>
  </si>
  <si>
    <t>Technische Universitat Dresden</t>
  </si>
  <si>
    <t>VEB HERMANN HAACK</t>
  </si>
  <si>
    <t>GOTHA</t>
  </si>
  <si>
    <t>GEOGRAPHISCH-KARTOGRAP ANSTALT JUSTUS-PERTHES-STRASSE 3-9, O-58 GOTHA, GERMANY</t>
  </si>
  <si>
    <t>0031-6229</t>
  </si>
  <si>
    <t>PETERMANN GEOGR MITT</t>
  </si>
  <si>
    <t>Geography</t>
  </si>
  <si>
    <t>Social Science Citation Index (SSCI)</t>
  </si>
  <si>
    <t>Y6241</t>
  </si>
  <si>
    <t>WOS:A1969Y624100060</t>
  </si>
  <si>
    <t>PHILLPOT, HR</t>
  </si>
  <si>
    <t>ANTARCTIC STRATOSPHERIC WARMING REVIEWED IN LIGHT OF 1967 OBSERVATIONS</t>
  </si>
  <si>
    <t>QUARTERLY JOURNAL OF THE ROYAL METEOROLOGICAL SOCIETY</t>
  </si>
  <si>
    <t>ROYAL METEOROLOGICAL SOC</t>
  </si>
  <si>
    <t>READING</t>
  </si>
  <si>
    <t>104 OXFORD ROAD, READING RG1 7LJ, BERKS, ENGLAND</t>
  </si>
  <si>
    <t>0035-9009</t>
  </si>
  <si>
    <t>Q J ROY METEOR SOC</t>
  </si>
  <si>
    <t>Q. J. R. Meteorol. Soc.</t>
  </si>
  <si>
    <t>10.1002/qj.49709540407</t>
  </si>
  <si>
    <t>D2721</t>
  </si>
  <si>
    <t>WOS:A1969D272100006</t>
  </si>
  <si>
    <t>MILLER, SL</t>
  </si>
  <si>
    <t>CLATHRATE HYDRATES OF AIR IN ANTARCTIC ICE</t>
  </si>
  <si>
    <t>SCIENCE</t>
  </si>
  <si>
    <t>AMER ASSOC ADVANCEMENT SCIENCE</t>
  </si>
  <si>
    <t>1200 NEW YORK AVE, NW, WASHINGTON, DC 20005</t>
  </si>
  <si>
    <t>0036-8075</t>
  </si>
  <si>
    <t>Science</t>
  </si>
  <si>
    <t>10.1126/science.165.3892.489</t>
  </si>
  <si>
    <t>D7617</t>
  </si>
  <si>
    <t>WOS:A1969D761700013</t>
  </si>
  <si>
    <t>FISCHER, WH; LODGE, JP; PATE, JB; CADLE, RD</t>
  </si>
  <si>
    <t>ANTARCTIC ATMOSPHERIC CHEMISTRY - PRELIMINARY EXPLORATION</t>
  </si>
  <si>
    <t>10.1126/science.164.3875.66</t>
  </si>
  <si>
    <t>C9103</t>
  </si>
  <si>
    <t>WOS:A1969C910300017</t>
  </si>
  <si>
    <t>TASCH, P; RIEK, EF</t>
  </si>
  <si>
    <t>PERMIAN INSECT WING FROM ANTARCTIC SENTINEL MOUNTAINS</t>
  </si>
  <si>
    <t>10.1126/science.164.3887.1529</t>
  </si>
  <si>
    <t>D4986</t>
  </si>
  <si>
    <t>WOS:A1969D498600021</t>
  </si>
  <si>
    <t>DEVRIES, AL; WOHLSCHLAG, DE</t>
  </si>
  <si>
    <t>FREEZING RESISTANCE IN SOME ANTARCTIC FISHES</t>
  </si>
  <si>
    <t>1200 NEW YORK AVE, NW, WASHINGTON, DC 20005 USA</t>
  </si>
  <si>
    <t>1095-9203</t>
  </si>
  <si>
    <t>10.1126/science.163.3871.1073</t>
  </si>
  <si>
    <t>C6988</t>
  </si>
  <si>
    <t>WOS:A1969C698800025</t>
  </si>
  <si>
    <t>TWISS, JR</t>
  </si>
  <si>
    <t>ANTARCTIC SUB-ICE OBSERVATION</t>
  </si>
  <si>
    <t>SEA FRONTIERS</t>
  </si>
  <si>
    <t>INT OCEANOGRAPHIC FOUNDATION</t>
  </si>
  <si>
    <t>VIRGINIA KEY MIAMI</t>
  </si>
  <si>
    <t>3979 RICKENBACKER CAUSEWAY, VIRGINIA KEY, FLA33149</t>
  </si>
  <si>
    <t>0036-9993</t>
  </si>
  <si>
    <t>D0141</t>
  </si>
  <si>
    <t>WOS:A1969D014100006</t>
  </si>
  <si>
    <t>CAMPBELL, IB; CLARIDGE, GG</t>
  </si>
  <si>
    <t>A CLASSIFICATION OF FRIGIC SOILS - ZONAL SOILS OF ANTARCTIC CONTINENT</t>
  </si>
  <si>
    <t>SOIL SCIENCE</t>
  </si>
  <si>
    <t>LIPPINCOTT WILLIAMS &amp; WILKINS</t>
  </si>
  <si>
    <t>PHILADELPHIA</t>
  </si>
  <si>
    <t>227 EAST WASHINGTON SQ, PHILADELPHIA, PA 19106</t>
  </si>
  <si>
    <t>0038-075X</t>
  </si>
  <si>
    <t>SOIL SCI</t>
  </si>
  <si>
    <t>Soil Sci.</t>
  </si>
  <si>
    <t>10.1097/00010694-196902000-00001</t>
  </si>
  <si>
    <t>Soil Science</t>
  </si>
  <si>
    <t>Agriculture</t>
  </si>
  <si>
    <t>C5870</t>
  </si>
  <si>
    <t>WOS:A1969C587000001</t>
  </si>
  <si>
    <t>LUCHININOV, VS; RUDAKOV, VN</t>
  </si>
  <si>
    <t>ELECTROMAGNETIC METHODS FOR STUDYING ANTARCTIC SNOW AND ICE COVER</t>
  </si>
  <si>
    <t>SOVIET PHYSICS TECHNICAL PHYSICS-USSR</t>
  </si>
  <si>
    <t>AMER INST PHYSICS</t>
  </si>
  <si>
    <t>MELVILLE</t>
  </si>
  <si>
    <t>1305 WALT WHITMAN RD, STE 300, MELVILLE, NY 11747-4501 USA</t>
  </si>
  <si>
    <t>SOV PHYS TECH PHYS-U</t>
  </si>
  <si>
    <t>Physics, Applied; Physics, Multidisciplinary</t>
  </si>
  <si>
    <t>Physics</t>
  </si>
  <si>
    <t>D1367</t>
  </si>
  <si>
    <t>WOS:A1969D136700024</t>
  </si>
  <si>
    <t>LORUIS, C; BAUDIN, G; CITTANOV.J; PLATZER, R</t>
  </si>
  <si>
    <t>SOLUBLE IMPURITIES IN ANTARCTIC ICE</t>
  </si>
  <si>
    <t>TELLUS</t>
  </si>
  <si>
    <t>French</t>
  </si>
  <si>
    <t>MUNKSGAARD INT PUBL LTD</t>
  </si>
  <si>
    <t>COPENHAGEN</t>
  </si>
  <si>
    <t>35 NORRE SOGADE, PO BOX 2148, DK-1016 COPENHAGEN, DENMARK</t>
  </si>
  <si>
    <t>0040-2826</t>
  </si>
  <si>
    <t>C6624</t>
  </si>
  <si>
    <t>WOS:A1969C662400015</t>
  </si>
  <si>
    <t>BOJKOV, RD; LOVILL, JE; BERSON, FA</t>
  </si>
  <si>
    <t>COMMENTS ON BERSONS SPRING-WARMING TRANSFER PROCESSES IN LOWER ANTARCTIC STRATOSPHERE</t>
  </si>
  <si>
    <t>D1143</t>
  </si>
  <si>
    <t>WOS:A1969D114300014</t>
  </si>
  <si>
    <t>LETTAU, B</t>
  </si>
  <si>
    <t>TRANSPORT OF MOISTURE INTO ANTARCTIC INTERIOR</t>
  </si>
  <si>
    <t>D5529</t>
  </si>
  <si>
    <t>WOS:A1969D552900003</t>
  </si>
  <si>
    <t>POCHAPSKY, TE</t>
  </si>
  <si>
    <t>CURRENTS AND TEMPERATURE STABILITY OVER ANTARCTIC BOTTOM CURRENT AT 10 DEGREES N</t>
  </si>
  <si>
    <t>BLACKWELL MUNKSGAARD</t>
  </si>
  <si>
    <t>FREDERIKSBERG C</t>
  </si>
  <si>
    <t>1 ROSENORNS ALLE, DK-1970 FREDERIKSBERG C, DENMARK</t>
  </si>
  <si>
    <t>F3369</t>
  </si>
  <si>
    <t>WOS:A1969F336900015</t>
  </si>
  <si>
    <t>ON COMPARISON OF ARCTIC ANTARCTIC AND OCEANIC ATMOSPHERIC ELECTRIC MEASUREMENTS</t>
  </si>
  <si>
    <t>TRANSACTIONS-AMERICAN GEOPHYSICAL UNION</t>
  </si>
  <si>
    <t>0002-8606</t>
  </si>
  <si>
    <t>EOS T AM GEOPHYS UN</t>
  </si>
  <si>
    <t>C9827</t>
  </si>
  <si>
    <t>WOS:A1969C982700264</t>
  </si>
  <si>
    <t>WRIGHT, WR</t>
  </si>
  <si>
    <t>NORTHWARD TRANSPORT OF ANTARCTIC BOTTOM WATER IN WESTERN NORTH ATLANTIC</t>
  </si>
  <si>
    <t>WOS:A1969C982700386</t>
  </si>
  <si>
    <t>COMPARISON OF SEDIMENTATION RATES OBTAINED BY SI-32 AND URANIUM DECAY SERIES DETERMINATIONS IN SOME SILICEOUS ANTARCTIC CORES</t>
  </si>
  <si>
    <t>WOS:A1969C982700402</t>
  </si>
  <si>
    <t>NORTHROP, J; MORRISON, MF; DUENNEBI.FK</t>
  </si>
  <si>
    <t>STRAIN RELEASE ON EASTERN PACIFIC RISE AND PACIFIC ANTARCTIC RIDGE</t>
  </si>
  <si>
    <t>WOS:A1969C982700627</t>
  </si>
  <si>
    <t>PIKE, CP</t>
  </si>
  <si>
    <t>DIURNAL VARIATION AND AERIAL EXTENT OF ANTARCTIC PENINSULA F-LAYER ANOMALY</t>
  </si>
  <si>
    <t>WOS:A1969C982700789</t>
  </si>
  <si>
    <t>HOLLOWAY, HL; KLEWER, HL</t>
  </si>
  <si>
    <t>RHABDOCHONA-BEATRICEINSLEYAE N-SP (NEMATODA . SPIRURIDEA . RHABDOCHONIDAE), FROM ANTARCTIC ZOARCID, RHIGOPHILA-DEARBORNI</t>
  </si>
  <si>
    <t>TRANSACTIONS OF THE AMERICAN MICROSCOPICAL SOCIETY</t>
  </si>
  <si>
    <t>AMER MICROSCOPICAL SOC</t>
  </si>
  <si>
    <t>810 EAST 10TH ST, LAWRENCE, KS 66044-8897 USA</t>
  </si>
  <si>
    <t>0003-0023</t>
  </si>
  <si>
    <t>T AM MICROSC SOC</t>
  </si>
  <si>
    <t>10.2307/3224239</t>
  </si>
  <si>
    <t>Microscopy</t>
  </si>
  <si>
    <t>F4226</t>
  </si>
  <si>
    <t>WOS:A1969F422600001</t>
  </si>
  <si>
    <t>BELLARS, ARM</t>
  </si>
  <si>
    <t>HEREDITARY DISEASE IN BRITISH ANTARCTIC SLEDGE DOGS</t>
  </si>
  <si>
    <t>VETERINARY RECORD</t>
  </si>
  <si>
    <t>BRITISH VETERINARY ASSOC</t>
  </si>
  <si>
    <t>7 MANSFIELD ST, LONDON W1M 0AT, ENGLAND</t>
  </si>
  <si>
    <t>0042-4900</t>
  </si>
  <si>
    <t>VET REC</t>
  </si>
  <si>
    <t>Vet. Rec.</t>
  </si>
  <si>
    <t>10.1136/vr.85.22.600</t>
  </si>
  <si>
    <t>E6923</t>
  </si>
  <si>
    <t>WOS:A1969E692300001</t>
  </si>
  <si>
    <t>GABERT, P</t>
  </si>
  <si>
    <t>ANTARCTIC SOILS AND SOIL FORMING PROCESSES - AMERICAN-GEOPHYSICAL-UNION</t>
  </si>
  <si>
    <t>ANNALES DE GEOGRAPHIE</t>
  </si>
  <si>
    <t>LIBRAIRIE ARMAND COLIN</t>
  </si>
  <si>
    <t>PARIS</t>
  </si>
  <si>
    <t>54 BD RASPAIL, 75006 PARIS, FRANCE</t>
  </si>
  <si>
    <t>0003-4010</t>
  </si>
  <si>
    <t>ANN GEOGR</t>
  </si>
  <si>
    <t>ZG684</t>
  </si>
  <si>
    <t>WOS:A1968ZG68400026</t>
  </si>
  <si>
    <t>SNOW COVER OF THE ANTARCTIC AND ITS ROLE IN THE PRESENT-DAY GLACIATION OF THE CONTINENT - KOTLYAKOV,VM</t>
  </si>
  <si>
    <t>ZG685</t>
  </si>
  <si>
    <t>WOS:A1968ZG68500022</t>
  </si>
  <si>
    <t>TROITSKAYA, VA; BOLSHAKOVA, OV; HESSLER, VP</t>
  </si>
  <si>
    <t>PRELIMINARY RESULTS OF MICROPULSATION STUDIES AT MAGNETOCONJUGATE POINTS IN ARCTIC AND ANTARCTIC</t>
  </si>
  <si>
    <t>ANNALES DE GEOPHYSIQUE</t>
  </si>
  <si>
    <t>EDITIONS C N R S</t>
  </si>
  <si>
    <t>20/22 RUE ST. AMAND, 75015 PARIS, FRANCE</t>
  </si>
  <si>
    <t>0003-4029</t>
  </si>
  <si>
    <t>ANN GEOPHYS-FR</t>
  </si>
  <si>
    <t>C0078</t>
  </si>
  <si>
    <t>WOS:A1968C007800003</t>
  </si>
  <si>
    <t>REDON, J</t>
  </si>
  <si>
    <t>A NOVEL ASSOCIATION OF MOSSY LICHENS IN WESTERN ANTARCTIC WITH SPHAEROPHORUS POLYCLADUS MULL-ARG WITH SPECIES SPECIFICATIONS</t>
  </si>
  <si>
    <t>ARCHIVOS DE BIOLOGIA Y MEDICINA EXPERIMENTALES</t>
  </si>
  <si>
    <t>Spanish</t>
  </si>
  <si>
    <t>Redon, Josep/L-5997-2019; REDON, JOSEP/E-1719-2019</t>
  </si>
  <si>
    <t>Redon, Josep/0000-0001-8777-6773;</t>
  </si>
  <si>
    <t>SOCIEDAD BIOLGIA CHILE</t>
  </si>
  <si>
    <t>SANTIAGO</t>
  </si>
  <si>
    <t>CASILLA 16164, SANTIAGO 9, CHILE</t>
  </si>
  <si>
    <t>0004-0533</t>
  </si>
  <si>
    <t>ARCH BIOL MED EXP</t>
  </si>
  <si>
    <t>1-3</t>
  </si>
  <si>
    <t>R31</t>
  </si>
  <si>
    <t>Biology; Medicine, General &amp; Internal; Medicine, Research &amp; Experimental</t>
  </si>
  <si>
    <t>Life Sciences &amp; Biomedicine - Other Topics; General &amp; Internal Medicine; Research &amp; Experimental Medicine</t>
  </si>
  <si>
    <t>D9498</t>
  </si>
  <si>
    <t>WOS:A1968D949800129</t>
  </si>
  <si>
    <t>GRUZOV, E</t>
  </si>
  <si>
    <t>SOVIET BIOLOGICAL EXPLORATION IN ANTARCTIC SEAS</t>
  </si>
  <si>
    <t>ARCTIC</t>
  </si>
  <si>
    <t>ARCTIC INST N AMER</t>
  </si>
  <si>
    <t>CALGARY</t>
  </si>
  <si>
    <t>UNIV OF CALGARY 2500 UNIVERSITY DRIVE NW 11TH FLOOR LIBRARY TOWER, CALGARY AB T2N 1N4, CANADA</t>
  </si>
  <si>
    <t>0004-0843</t>
  </si>
  <si>
    <t>Arctic</t>
  </si>
  <si>
    <t>Environmental Sciences; Geography, Physical</t>
  </si>
  <si>
    <t>Environmental Sciences &amp; Ecology; Physical Geography</t>
  </si>
  <si>
    <t>B0636</t>
  </si>
  <si>
    <t>WOS:A1968B063600005</t>
  </si>
  <si>
    <t>SOMERO, GN; HOCHACHK.PW</t>
  </si>
  <si>
    <t>EFFECT OF TEMPERATURE ON CATALYTIC AND REGULATORY FUNCTIONS OF PYRUVATE KINASES OF RAINBOW TROUT AND ANTARCTIC FISH TREMATOMUS BERNACCHII</t>
  </si>
  <si>
    <t>BIOCHEMICAL JOURNAL</t>
  </si>
  <si>
    <t>Somero, George/AAC-3321-2019</t>
  </si>
  <si>
    <t>PORTLAND PRESS</t>
  </si>
  <si>
    <t>59 PORTLAND PLACE, LONDON W1N 3AJ, ENGLAND</t>
  </si>
  <si>
    <t>0264-6021</t>
  </si>
  <si>
    <t>BIOCHEM J</t>
  </si>
  <si>
    <t>Biochem. J.</t>
  </si>
  <si>
    <t>10.1042/bj1100395</t>
  </si>
  <si>
    <t>Biochemistry &amp; Molecular Biology</t>
  </si>
  <si>
    <t>C2872</t>
  </si>
  <si>
    <t>Green Published</t>
  </si>
  <si>
    <t>WOS:A1968C287200002</t>
  </si>
  <si>
    <t>CRAIG, CL; LAMBERT, JS</t>
  </si>
  <si>
    <t>CHARACTERISTICS OF ANTARCTIC WINTER STRATOSPHERIC CIRCULATION</t>
  </si>
  <si>
    <t>BULLETIN OF THE AMERICAN METEOROLOGICAL SOCIETY</t>
  </si>
  <si>
    <t>0003-0007</t>
  </si>
  <si>
    <t>B AM METEOROL SOC</t>
  </si>
  <si>
    <t>Bull. Amer. Meteorol. Soc.</t>
  </si>
  <si>
    <t>B7579</t>
  </si>
  <si>
    <t>WOS:A1968B757900035</t>
  </si>
  <si>
    <t>VERNON, SN; CHARAKHC.AN; CHARAKHC.TN; STOZHKOV, YJ</t>
  </si>
  <si>
    <t>RESULTS OF SIMULTANEOUS MEASUREMENTS OF COSMIC-RAY INTENSITY OVER ANTARCTIC AND ARCTIC</t>
  </si>
  <si>
    <t>CANADIAN JOURNAL OF PHYSICS</t>
  </si>
  <si>
    <t>Yuri, Stozhkov/ABG-7096-2021; Stozhkov, Yuri/M-7433-2015</t>
  </si>
  <si>
    <t>Stozhkov, Yuri/0000-0003-1917-0328</t>
  </si>
  <si>
    <t>NATL RESEARCH COUNCIL CANADA</t>
  </si>
  <si>
    <t>OTTAWA</t>
  </si>
  <si>
    <t>RESEARCH JOURNALS, MONTREAL RD, OTTAWA ON K1A 0R6, CANADA</t>
  </si>
  <si>
    <t>0008-4204</t>
  </si>
  <si>
    <t>CAN J PHYS</t>
  </si>
  <si>
    <t>Can. J. Phys.</t>
  </si>
  <si>
    <t>10P4</t>
  </si>
  <si>
    <t>S823</t>
  </si>
  <si>
    <t>10.1139/p68-359</t>
  </si>
  <si>
    <t>Physics, Multidisciplinary</t>
  </si>
  <si>
    <t>B7226</t>
  </si>
  <si>
    <t>WOS:A1968B722600018</t>
  </si>
  <si>
    <t>RALPH, R; EVERSON, I</t>
  </si>
  <si>
    <t>RESPIRATORY METABOLISM OF SOME ANTARCTIC FISH</t>
  </si>
  <si>
    <t>10.1016/0010-406X(68)90772-X</t>
  </si>
  <si>
    <t>B8318</t>
  </si>
  <si>
    <t>WOS:A1968B831800024</t>
  </si>
  <si>
    <t>SOMERO, GN; GIESE, AC; WOHLSCHL.DE</t>
  </si>
  <si>
    <t>COLD ADAPTATION OF ANTARCTIC FISH TREMATOMUS BERNACCHII</t>
  </si>
  <si>
    <t>10.1016/0010-406X(68)90327-7</t>
  </si>
  <si>
    <t>B3159</t>
  </si>
  <si>
    <t>WOS:A1968B315900019</t>
  </si>
  <si>
    <t>GRIKUROV, GE; DIBNER, AF</t>
  </si>
  <si>
    <t>RECENT DATA ON TRINITY SERIES (C1-2) AT WEST ANTARCTIC</t>
  </si>
  <si>
    <t>DOKLADY AKADEMII NAUK SSSR</t>
  </si>
  <si>
    <t>0002-3264</t>
  </si>
  <si>
    <t>DOKL AKAD NAUK SSSR+</t>
  </si>
  <si>
    <t>A9256</t>
  </si>
  <si>
    <t>WOS:A1968A925600046</t>
  </si>
  <si>
    <t>AGES OF ANTARCTIC AND ARGENTINE ROCKS BEARING ON CONTINENTAL DRIFT</t>
  </si>
  <si>
    <t>10.1016/S0012-821X(68)80033-0</t>
  </si>
  <si>
    <t>C4218</t>
  </si>
  <si>
    <t>WOS:A1968C421800004</t>
  </si>
  <si>
    <t>LORIUS, C; HAGEMANN, R; NIEF, G; ROTH, E</t>
  </si>
  <si>
    <t>DEUTERIUM CONTENT TO A 106M DEPTH IN ANTARCTIC ICE . CLIMATIC VARIATIONAL RESEARCH</t>
  </si>
  <si>
    <t>10.1016/0012-821X(68)90041-1</t>
  </si>
  <si>
    <t>B2264</t>
  </si>
  <si>
    <t>WOS:A1968B226400009</t>
  </si>
  <si>
    <t>HANAPPE, F; VOSTER, M; PICCIOTT.E; DEUTSCH, S</t>
  </si>
  <si>
    <t>CHEMISTRY OF ANTARCTIC SNOW AND DEPOSITION RATE OF EXTRATERRESTRIAL MATERIAL .2.</t>
  </si>
  <si>
    <t>10.1016/0012-821X(68)90030-7</t>
  </si>
  <si>
    <t>B7353</t>
  </si>
  <si>
    <t>WOS:A1968B735300016</t>
  </si>
  <si>
    <t>CUELLO, AC</t>
  </si>
  <si>
    <t>RELATIONSHIP BETWEEN PARS INTERMEDIA AND PARS NERVOSA IN HYPOPHYSIS OF AN ANTARCTIC SEAL</t>
  </si>
  <si>
    <t>EXPERIENTIA</t>
  </si>
  <si>
    <t>Cuello, A. Claudio/N-8211-2015</t>
  </si>
  <si>
    <t>Cuello, Claudio/0000-0003-2143-2745</t>
  </si>
  <si>
    <t>BIRKHAUSER VERLAG AG</t>
  </si>
  <si>
    <t>BASEL</t>
  </si>
  <si>
    <t>VIADUKSTRASSE 40-44, PO BOX 133, CH-4010 BASEL, SWITZERLAND</t>
  </si>
  <si>
    <t>0014-4754</t>
  </si>
  <si>
    <t>Experientia</t>
  </si>
  <si>
    <t>10.1007/BF02140845</t>
  </si>
  <si>
    <t>A9541</t>
  </si>
  <si>
    <t>WOS:A1968A954100055</t>
  </si>
  <si>
    <t>ANTARCTIC PROTEIN SOURCE WILL MEET YEAR-2000 REQUIREMENTS</t>
  </si>
  <si>
    <t>FUTURES</t>
  </si>
  <si>
    <t>ELSEVIER SCI LTD</t>
  </si>
  <si>
    <t>THE BOULEVARD, LANGFORD LANE, KIDLINGTON, OXFORD OX5 1GB, OXON, ENGLAND</t>
  </si>
  <si>
    <t>0016-3287</t>
  </si>
  <si>
    <t>1873-6378</t>
  </si>
  <si>
    <t>Futures</t>
  </si>
  <si>
    <t>Economics; Regional &amp; Urban Planning</t>
  </si>
  <si>
    <t>Business &amp; Economics; Public Administration</t>
  </si>
  <si>
    <t>ZK650</t>
  </si>
  <si>
    <t>WOS:A1968ZK65000018</t>
  </si>
  <si>
    <t>VEEH, HH</t>
  </si>
  <si>
    <t>U234/U238 IN EAST PACIFIC SECTOR OF ANTARCTIC OCEAN AND IN RED SEA</t>
  </si>
  <si>
    <t>10.1016/0016-7037(68)90091-4</t>
  </si>
  <si>
    <t>A3494</t>
  </si>
  <si>
    <t>WOS:A1968A349400007</t>
  </si>
  <si>
    <t>BERTRAM, GCL</t>
  </si>
  <si>
    <t>FURTHER AGREEMENTS UNDER ANTARCTIC TREATY</t>
  </si>
  <si>
    <t>GEOGRAPHICAL JOURNAL</t>
  </si>
  <si>
    <t>ROYAL GEOGRAPHICAL SOC</t>
  </si>
  <si>
    <t>1 KENSINGTON GORE, LONDON SW7 2AR, ENGLAND</t>
  </si>
  <si>
    <t>0016-7398</t>
  </si>
  <si>
    <t>GEOGR J</t>
  </si>
  <si>
    <t>Geogr. J.</t>
  </si>
  <si>
    <t>B5234</t>
  </si>
  <si>
    <t>WOS:A1968B523400007</t>
  </si>
  <si>
    <t>RUDOLPH, ED</t>
  </si>
  <si>
    <t>ANTARCTICA - GROWING FRESH VEGETABLES IN ANTARCTIC</t>
  </si>
  <si>
    <t>GEOGRAPHICAL REVIEW</t>
  </si>
  <si>
    <t>AMER GEOGRAPHICAL SOC</t>
  </si>
  <si>
    <t>120 WALL ST, STE 100, NEW YORK, NY 10005</t>
  </si>
  <si>
    <t>0016-7428</t>
  </si>
  <si>
    <t>GEOGR REV</t>
  </si>
  <si>
    <t>Geogr. Rev.</t>
  </si>
  <si>
    <t>ZC847</t>
  </si>
  <si>
    <t>WOS:A1968ZC84700012</t>
  </si>
  <si>
    <t>KOSACK, HP</t>
  </si>
  <si>
    <t>ANTARCTIC - FRENCH - CAILLEUX,A</t>
  </si>
  <si>
    <t>GEOGRAPHISCHE ZEITSCHRIFT</t>
  </si>
  <si>
    <t>FRANZ STEINER VERLAG GMBH</t>
  </si>
  <si>
    <t>STUTTGART 10</t>
  </si>
  <si>
    <t>BIRKENWALDSTRABE 44, D-7000 STUTTGART 10, GERMANY</t>
  </si>
  <si>
    <t>0016-7479</t>
  </si>
  <si>
    <t>GEOGR Z</t>
  </si>
  <si>
    <t>Geogr. Z.</t>
  </si>
  <si>
    <t>ZC270</t>
  </si>
  <si>
    <t>WOS:A1968ZC27000020</t>
  </si>
  <si>
    <t>BIGGS, AW; SWARM, HM</t>
  </si>
  <si>
    <t>RADIATION FIELDS FROM AN ELECTRIC DIPOLE ANTENNA IN HOMOGENEOUS ANTARCTIC TERRAIN</t>
  </si>
  <si>
    <t>IEEE TRANSACTIONS ON ANTENNAS AND PROPAGATION</t>
  </si>
  <si>
    <t>IEEE-INST ELECTRICAL ELECTRONICS ENGINEERS INC</t>
  </si>
  <si>
    <t>345 E 47TH ST, NEW YORK, NY 10017-2394</t>
  </si>
  <si>
    <t>0018-926X</t>
  </si>
  <si>
    <t>IEEE T ANTENN PROPAG</t>
  </si>
  <si>
    <t>IEEE Trans. Antennas Propag.</t>
  </si>
  <si>
    <t>AP16</t>
  </si>
  <si>
    <t>10.1109/TAP.1968.1139145</t>
  </si>
  <si>
    <t>Engineering, Electrical &amp; Electronic; Telecommunications</t>
  </si>
  <si>
    <t>Engineering; Telecommunications</t>
  </si>
  <si>
    <t>A8394</t>
  </si>
  <si>
    <t>WOS:A1968A839400008</t>
  </si>
  <si>
    <t>BIGGS, AW</t>
  </si>
  <si>
    <t>DIPOLE ANTENNA RADIATION FIELDS IN STRATIFIED ANTARCTIC MEDIA</t>
  </si>
  <si>
    <t>10.1109/TAP.1968.1139227</t>
  </si>
  <si>
    <t>B6765</t>
  </si>
  <si>
    <t>WOS:A1968B676500010</t>
  </si>
  <si>
    <t>SOLLIE, F</t>
  </si>
  <si>
    <t>ARCTIC AND ANTARCTIC - CURRENT POLITICAL PROBLEMS</t>
  </si>
  <si>
    <t>INTERNASJONAL POLITIKK</t>
  </si>
  <si>
    <t>Norwegian</t>
  </si>
  <si>
    <t>NORSK UTENRIKSPOLITISK INST</t>
  </si>
  <si>
    <t>OSLO 1</t>
  </si>
  <si>
    <t>GRONLANDSLEIRET 25 P.O. BOX 8159 DEPT., N-0033 OSLO 1, NORWAY</t>
  </si>
  <si>
    <t>0020-577X</t>
  </si>
  <si>
    <t>INT POLIT-OSLO</t>
  </si>
  <si>
    <t>Int. Polit.-Oslo</t>
  </si>
  <si>
    <t>International Relations; Political Science</t>
  </si>
  <si>
    <t>International Relations; Government &amp; Law</t>
  </si>
  <si>
    <t>ZP450</t>
  </si>
  <si>
    <t>WOS:A1968ZP45000001</t>
  </si>
  <si>
    <t>KROGDAHL, T</t>
  </si>
  <si>
    <t>QUESTIONS IN INTERNATIONAL LAW REGARDING SOVEREIGNTY CLAIMS IN THE ANTARCTIC</t>
  </si>
  <si>
    <t>WOS:A1968ZP45000002</t>
  </si>
  <si>
    <t>BOLGURTSEV, BN</t>
  </si>
  <si>
    <t>SURFACE AND DEEP CIRCULATION OF ANTARCTIC WATERS OF PACIFIC OCEAN</t>
  </si>
  <si>
    <t>39 DIMITROVA UL., MOSCOW, 113095, RUSSIA</t>
  </si>
  <si>
    <t>C0572</t>
  </si>
  <si>
    <t>WOS:A1968C057200006</t>
  </si>
  <si>
    <t>GULLAND, JA</t>
  </si>
  <si>
    <t>MANAGEMENT OF ANTARCTIC WHALING RESOURCES</t>
  </si>
  <si>
    <t>JOURNAL DU CONSEIL</t>
  </si>
  <si>
    <t>ACADEMIC PRESS LTD</t>
  </si>
  <si>
    <t>24-28 OVAL RD, LONDON NW1 7DX, ENGLAND</t>
  </si>
  <si>
    <t>0020-6466</t>
  </si>
  <si>
    <t>J CONSEIL</t>
  </si>
  <si>
    <t>Marine &amp; Freshwater Biology; Multidisciplinary Sciences; Oceanography</t>
  </si>
  <si>
    <t>Marine &amp; Freshwater Biology; Science &amp; Technology - Other Topics; Oceanography</t>
  </si>
  <si>
    <t>A8457</t>
  </si>
  <si>
    <t>WOS:A1968A845700006</t>
  </si>
  <si>
    <t>DISTRIBUTION OF IRREGULARITIES IN ANTARCTIC IONOSPHERE .I. MEAN SEASONAL MAPS AT SUNSPOT MINIMUM</t>
  </si>
  <si>
    <t>10.1016/0021-9169(68)90043-3</t>
  </si>
  <si>
    <t>A3092</t>
  </si>
  <si>
    <t>WOS:A1968A309200008</t>
  </si>
  <si>
    <t>GILL, AE</t>
  </si>
  <si>
    <t>A LINEAR MODEL OF ANTARCTIC CIRCUMPOLAR CURRENT</t>
  </si>
  <si>
    <t>JOURNAL OF FLUID MECHANICS</t>
  </si>
  <si>
    <t>0022-1120</t>
  </si>
  <si>
    <t>J FLUID MECH</t>
  </si>
  <si>
    <t>J. Fluid Mech.</t>
  </si>
  <si>
    <t>10.1017/S0022112068000868</t>
  </si>
  <si>
    <t>Mechanics; Physics, Fluids &amp; Plasmas</t>
  </si>
  <si>
    <t>Mechanics; Physics</t>
  </si>
  <si>
    <t>B1641</t>
  </si>
  <si>
    <t>WOS:A1968B164100004</t>
  </si>
  <si>
    <t>CARPENTER, GB; KUPFERMAN, RA; CORONITI, SC; GASSMANN, GJ</t>
  </si>
  <si>
    <t>VLF AMPLITUDE PERTURBATIONS IN ANTARCTIC DUE TO NUCLEAR EXPLOSION OF JULY 9 1962</t>
  </si>
  <si>
    <t>10.1029/JA073i001p00393</t>
  </si>
  <si>
    <t>A4568</t>
  </si>
  <si>
    <t>WOS:A1968A456800037</t>
  </si>
  <si>
    <t>CAMERON, AS; MOORE, BW</t>
  </si>
  <si>
    <t>EPIDEMIOLOGY OF RESPIRATORY INFECTION IN AN ISOLATED ANTARCTIC COMMUNITY</t>
  </si>
  <si>
    <t>JOURNAL OF HYGIENE-CAMBRIDGE</t>
  </si>
  <si>
    <t>J HYG-CAMB</t>
  </si>
  <si>
    <t>10.1017/S0022172400041292</t>
  </si>
  <si>
    <t>Public, Environmental &amp; Occupational Health</t>
  </si>
  <si>
    <t>B8012</t>
  </si>
  <si>
    <t>Green Published, Bronze</t>
  </si>
  <si>
    <t>WOS:A1968B801200012</t>
  </si>
  <si>
    <t>COMMENT ON PERIPHERAL ANTARCTIC-WATER DISCHARGE</t>
  </si>
  <si>
    <t>JOURNAL OF MARINE RESEARCH</t>
  </si>
  <si>
    <t>KLINE GEOLOGY LABORATORY</t>
  </si>
  <si>
    <t>NEW HAVEN</t>
  </si>
  <si>
    <t>YALE UNIV, NEW HAVEN, CT 06520-8109</t>
  </si>
  <si>
    <t>0022-2402</t>
  </si>
  <si>
    <t>J MAR RES</t>
  </si>
  <si>
    <t>J. Mar. Res.</t>
  </si>
  <si>
    <t>A5691</t>
  </si>
  <si>
    <t>WOS:A1968A569100009</t>
  </si>
  <si>
    <t>CADLE, RD; FISCHER, WH; FRANK, ER; LODGE, JP</t>
  </si>
  <si>
    <t>PARTICLES IN ANTARCTIC ATMOSPHERE</t>
  </si>
  <si>
    <t>10.1175/1520-0469(1968)025&lt;0100:PITAA&gt;2.0.CO;2</t>
  </si>
  <si>
    <t>A5865</t>
  </si>
  <si>
    <t>WOS:A1968A586500011</t>
  </si>
  <si>
    <t>WILLETT, HC</t>
  </si>
  <si>
    <t>REMARKS ON SEASONAL CHANGES OF TEMPERATURE AND OF OZONE IN ARCTIC AND ANTARCTIC STRATOSPHERES</t>
  </si>
  <si>
    <t>10.1175/1520-0469(1968)025&lt;0341:ROTSCO&gt;2.0.CO;2</t>
  </si>
  <si>
    <t>B2198</t>
  </si>
  <si>
    <t>WOS:A1968B219800001</t>
  </si>
  <si>
    <t>KUHN, PM</t>
  </si>
  <si>
    <t>NIMBUS 2 AND BALLOON INFRARED RADIATION ANALYSES OVER ANTARCTIC</t>
  </si>
  <si>
    <t>10.1175/1520-0469(1968)025&lt;0908:NIABIR&gt;2.0.CO;2</t>
  </si>
  <si>
    <t>B8488</t>
  </si>
  <si>
    <t>WOS:A1968B848800027</t>
  </si>
  <si>
    <t>POTTS, DC; MORRIS, RW</t>
  </si>
  <si>
    <t>SOME BODY FLUID CHARACTERISTICS OF ANTARCTIC FISH TREMATOMUS BERNACCHII</t>
  </si>
  <si>
    <t>10.1007/BF00360775</t>
  </si>
  <si>
    <t>B3566</t>
  </si>
  <si>
    <t>WOS:A1968B356600003</t>
  </si>
  <si>
    <t>KASENCHAK, P; SHILLER, WR</t>
  </si>
  <si>
    <t>ORAL ACIDOGENIC BACTERIA IN ANTARCTIC</t>
  </si>
  <si>
    <t>MILITARY MEDICINE</t>
  </si>
  <si>
    <t>OXFORD UNIV PRESS</t>
  </si>
  <si>
    <t>GREAT CLARENDON ST, OXFORD OX2 6DP, ENGLAND</t>
  </si>
  <si>
    <t>0026-4075</t>
  </si>
  <si>
    <t>1930-613X</t>
  </si>
  <si>
    <t>MIL MED</t>
  </si>
  <si>
    <t>Milit. Med.</t>
  </si>
  <si>
    <t>A4457</t>
  </si>
  <si>
    <t>WOS:A1968A445700010</t>
  </si>
  <si>
    <t>HUNT, RB</t>
  </si>
  <si>
    <t>CLINICAL OBSERVATIONS ON ADAPTATION TO ANTARCTIC LIFE</t>
  </si>
  <si>
    <t>ASSN MILITARY SURG US</t>
  </si>
  <si>
    <t>9320 OLD GEORGETOWN RD, BETHESDA, MD 20814</t>
  </si>
  <si>
    <t>10.1093/milmed/133.8.625</t>
  </si>
  <si>
    <t>B5907</t>
  </si>
  <si>
    <t>WOS:A1968B590700005</t>
  </si>
  <si>
    <t>RIGBY, BJ</t>
  </si>
  <si>
    <t>AMINO-ACID COMPOSITION AND THERMAL STABILITY OF SKIN COLLAGEN OF ANTARCTIC ICE-FISH</t>
  </si>
  <si>
    <t>10.1038/219166a0</t>
  </si>
  <si>
    <t>B4171</t>
  </si>
  <si>
    <t>WOS:A1968B417100027</t>
  </si>
  <si>
    <t>KILFOYLE, BP</t>
  </si>
  <si>
    <t>ANTARCTIC SIGHTINGS OF NOCTILUCENT AND NACREOUS CLOUDS</t>
  </si>
  <si>
    <t>10.1038/218154a0</t>
  </si>
  <si>
    <t>A9355</t>
  </si>
  <si>
    <t>WOS:A1968A935500014</t>
  </si>
  <si>
    <t>RAFTER, TA</t>
  </si>
  <si>
    <t>CARBON-14 VARIATIONS IN NATURE .3. 14C MEASUREMENTS IN SOUTH PACIFIC AND ANTARCTIC OCEANS</t>
  </si>
  <si>
    <t>C7905</t>
  </si>
  <si>
    <t>WOS:A1968C790500001</t>
  </si>
  <si>
    <t>ANTARCTIC OCEANOGRAPHY</t>
  </si>
  <si>
    <t>OCEANOLOGY INTERNATIONAL</t>
  </si>
  <si>
    <t>OCEANOLOGY INT</t>
  </si>
  <si>
    <t>Crystallography; Oceanography</t>
  </si>
  <si>
    <t>B5397</t>
  </si>
  <si>
    <t>WOS:A1968B539700003</t>
  </si>
  <si>
    <t>BORDOVSK.OK</t>
  </si>
  <si>
    <t>ORGANIC MATTER IN GLACIOMARINE SEDIMENTS OF EASTERN ANTARCTIC</t>
  </si>
  <si>
    <t>C0182</t>
  </si>
  <si>
    <t>WOS:A1968C018200009</t>
  </si>
  <si>
    <t>THOMAS, CW</t>
  </si>
  <si>
    <t>ANTARCTIC OCEAN-FLOOR FOSSILS - THEIR ENVIRONMENTS AND POSSIBLE SIGNIFICANCE AS INDICATORS OF ICE CONDITIONS</t>
  </si>
  <si>
    <t>PACIFIC SCIENCE</t>
  </si>
  <si>
    <t>UNIV HAWAII PRESS</t>
  </si>
  <si>
    <t>HONOLULU</t>
  </si>
  <si>
    <t>2840 KOLOWALU ST, HONOLULU, HI 96822</t>
  </si>
  <si>
    <t>0030-8870</t>
  </si>
  <si>
    <t>PAC SCI</t>
  </si>
  <si>
    <t>Marine &amp; Freshwater Biology; Zoology</t>
  </si>
  <si>
    <t>A4857</t>
  </si>
  <si>
    <t>WOS:A1968A485700006</t>
  </si>
  <si>
    <t>GOODELL, HG; WATKINS, ND; MATHER, TT; KOSTER, S</t>
  </si>
  <si>
    <t>ANTARCTIC GLACIAL HISTORY RECORDED IN SEDIMENTS OF SOUTHERN OCEAN</t>
  </si>
  <si>
    <t>PALAEOGEOGRAPHY PALAEOCLIMATOLOGY PALAEOECOLOGY</t>
  </si>
  <si>
    <t>0031-0182</t>
  </si>
  <si>
    <t>PALAEOGEOGR PALAEOCL</t>
  </si>
  <si>
    <t>Paleogeogr. Paleoclimatol. Paleoecol.</t>
  </si>
  <si>
    <t>10.1016/0031-0182(68)90059-X</t>
  </si>
  <si>
    <t>Geography, Physical; Geosciences, Multidisciplinary; Paleontology</t>
  </si>
  <si>
    <t>Physical Geography; Geology; Paleontology</t>
  </si>
  <si>
    <t>B5642</t>
  </si>
  <si>
    <t>WOS:A1968B564200003</t>
  </si>
  <si>
    <t>MACDONAL.WR</t>
  </si>
  <si>
    <t>ANTARCTIC AERIAL PHOTOGRAPHY PROGRAM</t>
  </si>
  <si>
    <t>PHOTOGRAMMETRIC ENGINEERING</t>
  </si>
  <si>
    <t>AMER SOC PHOTOGRAMMETRY</t>
  </si>
  <si>
    <t>5410 GROSVENOR LANE SUITE 210, BETHESDA, MD 20814-2160</t>
  </si>
  <si>
    <t>PHOTOGRAMM ENG</t>
  </si>
  <si>
    <t>Geography; Geosciences, Multidisciplinary; Remote Sensing; Imaging Science &amp; Photographic Technology; Physics, Multidisciplinary</t>
  </si>
  <si>
    <t>Geography; Geology; Remote Sensing; Imaging Science &amp; Photographic Technology; Physics</t>
  </si>
  <si>
    <t>C2617</t>
  </si>
  <si>
    <t>WOS:A1968C261700039</t>
  </si>
  <si>
    <t>HOLLOWAY, HL; BIER, JW</t>
  </si>
  <si>
    <t>HELICOMETRA ANTARCTICAE SP NOV FROM ANTARCTIC COASTAL FISHES</t>
  </si>
  <si>
    <t>PROCEEDINGS OF THE HELMINTHOLOGICAL SOCIETY OF WASHINGTON</t>
  </si>
  <si>
    <t>HELMINTHOLOGICAL SOC WASHINGTON</t>
  </si>
  <si>
    <t>C/O ALLEN PRESS INC, 1041 NEW HAMPSHIRE ST, LAWRENCE, KS 66044</t>
  </si>
  <si>
    <t>0018-0130</t>
  </si>
  <si>
    <t>P HELM SOC WASH</t>
  </si>
  <si>
    <t>Parasitology; Zoology</t>
  </si>
  <si>
    <t>A5663</t>
  </si>
  <si>
    <t>WOS:A1968A566300005</t>
  </si>
  <si>
    <t>LOWENSTA.HA</t>
  </si>
  <si>
    <t>WEDDELLITE IN A MARINE GASTROPOD AND IN ANTARCTIC SEDIMENTS</t>
  </si>
  <si>
    <t>10.1126/science.162.3858.1129</t>
  </si>
  <si>
    <t>C2132</t>
  </si>
  <si>
    <t>WOS:A1968C213200017</t>
  </si>
  <si>
    <t>GOW, AJ; UEDA, HT; GARFIELD, DE</t>
  </si>
  <si>
    <t>ANTARCTIC ICE SHEET - PRELIMINARY RESULTS OF FIRST CORE HOLE TO BEDROCK</t>
  </si>
  <si>
    <t>10.1126/science.161.3845.1011</t>
  </si>
  <si>
    <t>B7049</t>
  </si>
  <si>
    <t>WOS:A1968B704900014</t>
  </si>
  <si>
    <t>CROOME, A</t>
  </si>
  <si>
    <t>SURPLUS FOOD FROM ANTARCTIC WATERS</t>
  </si>
  <si>
    <t>SCIENCE JOURNAL</t>
  </si>
  <si>
    <t>SCI J</t>
  </si>
  <si>
    <t>B9385</t>
  </si>
  <si>
    <t>WOS:A1968B938500001</t>
  </si>
  <si>
    <t>MOORE, HB</t>
  </si>
  <si>
    <t>REDISCOVERING ANTARCTIC</t>
  </si>
  <si>
    <t>A9183</t>
  </si>
  <si>
    <t>WOS:A1968A918300004</t>
  </si>
  <si>
    <t>MEYLAN, MA</t>
  </si>
  <si>
    <t>FACTORS GOVERNING MINERALOGY OF ANTARCTIC OCEAN FERROMANGANESE CONCRETIONS</t>
  </si>
  <si>
    <t>A8136</t>
  </si>
  <si>
    <t>WOS:A1968A813600499</t>
  </si>
  <si>
    <t>BENTLEY, CR</t>
  </si>
  <si>
    <t>SEISMIC ANISOTROPY IN WEST ANTARCTIC ICE SHEET</t>
  </si>
  <si>
    <t>WOS:A1968A813600814</t>
  </si>
  <si>
    <t>PREDOEHL, MC</t>
  </si>
  <si>
    <t>MEAN CLOUD COVER OVER ANTARCTIC WATERS FROM ESSA SATELLITE PICTURES</t>
  </si>
  <si>
    <t>B3315</t>
  </si>
  <si>
    <t>WOS:A1968B331500024</t>
  </si>
  <si>
    <t>BECKER, CD; HOLLOWAY, HL</t>
  </si>
  <si>
    <t>A SURVEY FOR HAEMATOZOA IN ANTARCTIC VERTEBRATES</t>
  </si>
  <si>
    <t>810 EAST 10TH ST, LAWRENCE, KS 66044-8897</t>
  </si>
  <si>
    <t>10.2307/3224821</t>
  </si>
  <si>
    <t>B5752</t>
  </si>
  <si>
    <t>WOS:A1968B575200009</t>
  </si>
  <si>
    <t>DILLON, RD; WALSH, GL; BIERLE, DA</t>
  </si>
  <si>
    <t>A PRELIMINARY SURVEY OF ANTARCTIC MELTWATER AND SOIL AMOEBA</t>
  </si>
  <si>
    <t>10.2307/3224223</t>
  </si>
  <si>
    <t>C0696</t>
  </si>
  <si>
    <t>WOS:A1968C069600013</t>
  </si>
  <si>
    <t>GANNUTZ, TP</t>
  </si>
  <si>
    <t>PHOTOSYNTHESIS AND RESPIRATION OF ANTARCTIC LICHENS</t>
  </si>
  <si>
    <t>AMERICAN JOURNAL OF BOTANY</t>
  </si>
  <si>
    <t>BOTANICAL SOC AMER INC</t>
  </si>
  <si>
    <t>COLUMBUS</t>
  </si>
  <si>
    <t>OHIO STATE UNIV-DEPT BOTANY 1735 NEIL AVE, COLUMBUS, OH 43210</t>
  </si>
  <si>
    <t>0002-9122</t>
  </si>
  <si>
    <t>AM J BOT</t>
  </si>
  <si>
    <t>Am. J. Bot.</t>
  </si>
  <si>
    <t>5P2</t>
  </si>
  <si>
    <t>Plant Sciences</t>
  </si>
  <si>
    <t>WOS:A19679607200079</t>
  </si>
  <si>
    <t>ANDERSEN, BG</t>
  </si>
  <si>
    <t>ADIE,RJ - ANTARCTIC GEOLOGY</t>
  </si>
  <si>
    <t>AMERICAN JOURNAL OF SCIENCE</t>
  </si>
  <si>
    <t>0002-9599</t>
  </si>
  <si>
    <t>AM J SCI</t>
  </si>
  <si>
    <t>Am. J. Sci.</t>
  </si>
  <si>
    <t>WOS:A19679648200007</t>
  </si>
  <si>
    <t>GIOVINETTO, MB</t>
  </si>
  <si>
    <t>GLACIAL LANDFORMS OF ANTARCTIC COAST - TYPES, DISTRIBUTION, AND RELATIONSHIP TO ABLATION PROCESSES</t>
  </si>
  <si>
    <t>ANNALS OF THE ASSOCIATION OF AMERICAN GEOGRAPHERS</t>
  </si>
  <si>
    <t>UNIV WISCONSIN,MADISON,WI</t>
  </si>
  <si>
    <t>University of Wisconsin System; University of Wisconsin Madison</t>
  </si>
  <si>
    <t>BLACKWELL PUBLISHERS</t>
  </si>
  <si>
    <t>MALDEN</t>
  </si>
  <si>
    <t>350 MAIN STREET, STE 6, MALDEN, MA 02148</t>
  </si>
  <si>
    <t>0004-5608</t>
  </si>
  <si>
    <t>ANN ASSOC AM GEOGR</t>
  </si>
  <si>
    <t>Ann. Assoc. Am. Geogr.</t>
  </si>
  <si>
    <t>ZD764</t>
  </si>
  <si>
    <t>WOS:A1967ZD76400033</t>
  </si>
  <si>
    <t>BROWN, J</t>
  </si>
  <si>
    <t>TEDROW,JCF - ANTARCTIC SOILS AND SOIL FORMING PROCESSES</t>
  </si>
  <si>
    <t>A3563</t>
  </si>
  <si>
    <t>WOS:A1967A356300006</t>
  </si>
  <si>
    <t>SZIJJ, LJ</t>
  </si>
  <si>
    <t>NOTES ON WINTER DISTRIBUTION OF BIRDS IN WESTERN ANTARCTIC AND ADJACENT PACIFIC WATERS</t>
  </si>
  <si>
    <t>AUK</t>
  </si>
  <si>
    <t>AMER ORNITHOLOGISTS UNION</t>
  </si>
  <si>
    <t>ORNITHOLOGICAL SOC NORTH AMER PO BOX 1897, LAWRENCE, KS 66044-8897</t>
  </si>
  <si>
    <t>0004-8038</t>
  </si>
  <si>
    <t>Ornithology</t>
  </si>
  <si>
    <t>Zoology</t>
  </si>
  <si>
    <t>WOS:A19679724200003</t>
  </si>
  <si>
    <t>LAW, P</t>
  </si>
  <si>
    <t>GEOGRAPHY IN ANTARCTIC</t>
  </si>
  <si>
    <t>AUSTRALIAN GEOGRAPHER</t>
  </si>
  <si>
    <t>CARFAX PUBL CO</t>
  </si>
  <si>
    <t>ABINGDON</t>
  </si>
  <si>
    <t>PO BOX 25, ABINGDON OX14 3UE, OXFORDSHIRE, ENGLAND</t>
  </si>
  <si>
    <t>0004-9182</t>
  </si>
  <si>
    <t>AUST GEOGR</t>
  </si>
  <si>
    <t>Aust. Geogr.</t>
  </si>
  <si>
    <t>10.1080/00049186708702471</t>
  </si>
  <si>
    <t>ZY301</t>
  </si>
  <si>
    <t>WOS:A1967ZY30100001</t>
  </si>
  <si>
    <t>TILLEY, PD</t>
  </si>
  <si>
    <t>ANTARCTIC SOILS AND SOIL FORMING PROCESSES - TEDROW,JCF</t>
  </si>
  <si>
    <t>ZY302</t>
  </si>
  <si>
    <t>WOS:A1967ZY30200023</t>
  </si>
  <si>
    <t>GRIGG, GC</t>
  </si>
  <si>
    <t>SOME RESPIRATORY PROPERTIES OF BLOOD OF 4 SPECIES OF ANTARCTIC FISHES</t>
  </si>
  <si>
    <t>10.1016/0010-406X(67)90481-1</t>
  </si>
  <si>
    <t>WOS:A19679967700013</t>
  </si>
  <si>
    <t>CUONG, NB; LAMBERT, G; POLIAN, G; JACQUIN, JP</t>
  </si>
  <si>
    <t>COMPARISON OF VERTICAL DISTRIBUTIONS IN RADON 222 FROM 0-4500 M ABOVE ATLANTIC OCEAN FROM ANTARCTIC CONTINENT TO PARIS REGION</t>
  </si>
  <si>
    <t>COMPTES RENDUS HEBDOMADAIRES DES SEANCES DE L ACADEMIE DES SCIENCES SERIE B</t>
  </si>
  <si>
    <t>GAUTHIER-VILLARS/EDITIONS ELSEVIER</t>
  </si>
  <si>
    <t>23 RUE LINOIS, 75015 PARIS, FRANCE</t>
  </si>
  <si>
    <t>CR ACAD SCI B PHYS</t>
  </si>
  <si>
    <t>ZBB23</t>
  </si>
  <si>
    <t>WOS:A1967ZBB2300019</t>
  </si>
  <si>
    <t>ANDRIYASHEV,AP - STUDIES OF MARINE FAUNA . BIOLOGICAL REPORTS OF SOVIET ANTARCTIC EXPEDITION (1955-1958)</t>
  </si>
  <si>
    <t>COPEIA</t>
  </si>
  <si>
    <t>AMER SOC ICHTHYOLOGISTS &amp; HERPETOLOGISTS</t>
  </si>
  <si>
    <t>MIAMI</t>
  </si>
  <si>
    <t>MAUREEN DONNELLY, SECRETARY FLORIDA INT UNIV BIOLOGICAL SCIENCES, 11200 SW 8TH STREET, MIAMI, FL 33199 USA</t>
  </si>
  <si>
    <t>0045-8511</t>
  </si>
  <si>
    <t>1938-5110</t>
  </si>
  <si>
    <t>Copeia</t>
  </si>
  <si>
    <t>WOS:A19679846500032</t>
  </si>
  <si>
    <t>BOTTINO, NR; JEFFREY, LM; REISER, R</t>
  </si>
  <si>
    <t>METABOLISM OF LONG-CHAIN POLYUNSATURATED FATTY ACIDS IN ANTARCTIC EUPHAUSIA</t>
  </si>
  <si>
    <t>ZB018</t>
  </si>
  <si>
    <t>WOS:A1967ZB01801628</t>
  </si>
  <si>
    <t>ATRASHEN.LY; KRYLOV, AY</t>
  </si>
  <si>
    <t>RADIOACTIVITY OF ROCKS OF ANTARCTIC PENINSULA AND SCOTIA ARC (WESTERN ANTARCTICA)</t>
  </si>
  <si>
    <t>GEOCHEMISTRY INTERNATIONAL USSR</t>
  </si>
  <si>
    <t>AMER GEOLOGICAL INST</t>
  </si>
  <si>
    <t>ALEXANDRIA</t>
  </si>
  <si>
    <t>4220 KING ST, ALEXANDRIA, VA 22302-1507</t>
  </si>
  <si>
    <t>0016-7029</t>
  </si>
  <si>
    <t>GEOCHEM INT</t>
  </si>
  <si>
    <t>B9660</t>
  </si>
  <si>
    <t>WOS:A1967B966000034</t>
  </si>
  <si>
    <t>SAVOURS, A</t>
  </si>
  <si>
    <t>POUND,R - SCOTT OF ANTARCTIC</t>
  </si>
  <si>
    <t>1475-4959</t>
  </si>
  <si>
    <t>WOS:A19679266600064</t>
  </si>
  <si>
    <t>CHAPMAN,W - LONELIEST CONTINENT - STORY OF ANTARCTIC DISCOVERY</t>
  </si>
  <si>
    <t>A1888</t>
  </si>
  <si>
    <t>WOS:A1967A188800059</t>
  </si>
  <si>
    <t>ANTARCTIC RESEARCH - PRIESTLY,R, ADIE,RJ AND ROBIN,GDQ</t>
  </si>
  <si>
    <t>GEOGRAPHY</t>
  </si>
  <si>
    <t>GEOGRAPHICAL ASSN</t>
  </si>
  <si>
    <t>SHEFFIELD</t>
  </si>
  <si>
    <t>343 FULWOOD ROAD, SHEFFIELD S10 3BP, N YORKSHIRE, ENGLAND</t>
  </si>
  <si>
    <t>0016-7487</t>
  </si>
  <si>
    <t>ZJ157</t>
  </si>
  <si>
    <t>WOS:A1967ZJ15700013</t>
  </si>
  <si>
    <t>INFORMATION BULLETIN OF THE SOVIET ANTARCTIC EXPEDITION</t>
  </si>
  <si>
    <t>WOS:A1967ZJ15700015</t>
  </si>
  <si>
    <t>ALLEN, SE; GRIMSHAW, HM; HOLDGATE, MW</t>
  </si>
  <si>
    <t>FACTORS AFFECTING AVILABILITY OF PLANT NUTRIENTS ON AN ANTARCTIC ISLAND</t>
  </si>
  <si>
    <t>JOURNAL OF ECOLOGY</t>
  </si>
  <si>
    <t>BLACKWELL SCIENCE LTD</t>
  </si>
  <si>
    <t>P O BOX 88, OSNEY MEAD, OXFORD OX2 0NE, OXON, ENGLAND</t>
  </si>
  <si>
    <t>0022-0477</t>
  </si>
  <si>
    <t>J ECOL</t>
  </si>
  <si>
    <t>J. Ecol.</t>
  </si>
  <si>
    <t>10.2307/2257883</t>
  </si>
  <si>
    <t>Plant Sciences; Ecology</t>
  </si>
  <si>
    <t>Plant Sciences; Environmental Sciences &amp; Ecology</t>
  </si>
  <si>
    <t>WOS:A19679886400008</t>
  </si>
  <si>
    <t>WASILEWSKI, PJ; CARLETON, BJ</t>
  </si>
  <si>
    <t>INSIGHT INTO MAGNETIC MINERALOGY OF ANTARCTIC ROCKS</t>
  </si>
  <si>
    <t>2003 SANSEI JIYUGAOKA HAIMU, 5-27-19 OKUSAWA, SETAGAYA-KU, TOKYO, 158-0083, JAPAN</t>
  </si>
  <si>
    <t>10.5636/jgg.19.195</t>
  </si>
  <si>
    <t>A2510</t>
  </si>
  <si>
    <t>WOS:A1967A251000003</t>
  </si>
  <si>
    <t>HODGE, PW; WRIGHT, FW; LANGWAY, CC</t>
  </si>
  <si>
    <t>STUDIES OF PARTICLES FOR EXTRATERRESTRIAL ORIGIN .5. COMPOSITIONS OF INTERIORS OF SPHERULES FROM ARCTIC AND ANTARCTIC ICE DEPOSITS</t>
  </si>
  <si>
    <t>10.1029/JZ072i004p01404</t>
  </si>
  <si>
    <t>WOS:A19679030300031</t>
  </si>
  <si>
    <t>BROCAS, J; PICCIOTT.E</t>
  </si>
  <si>
    <t>NICKEL CONTENT OF ANTARCTIC SNOW - IMPLICATIONS OF INFLUX RATE OF EXTRATERRESTRIAL DUST</t>
  </si>
  <si>
    <t>10.1029/JZ072i008p02229</t>
  </si>
  <si>
    <t>WOS:A19679285000019</t>
  </si>
  <si>
    <t>RUBIDIUM-STRONTIUM ISOTOPIC AGE MEASUREMENTS OF PLUTONIC IGNEOUS ROCKS IN EASTERN ELLSWORTH LAND AND NORTHERN ANTARCTIC PENINSULA ANTARCTICA</t>
  </si>
  <si>
    <t>10.1029/JZ072i020p05133</t>
  </si>
  <si>
    <t>A0955</t>
  </si>
  <si>
    <t>WOS:A1967A095500014</t>
  </si>
  <si>
    <t>BARCILON, V</t>
  </si>
  <si>
    <t>FURTHER INVESTIGATION OF INFLUENCE OF PERIPHERAL ANTARCTIC WATER DISCHARGE ON CIRCUMPOLAR CURRENT</t>
  </si>
  <si>
    <t>WOS:A19678929200001</t>
  </si>
  <si>
    <t>BRUCE, E</t>
  </si>
  <si>
    <t>TILMAN,HW - MOSTLY MISCHIEF . VOYAGES TO ARCTIC AND ANTARCTIC</t>
  </si>
  <si>
    <t>JOURNAL OF THE INSTITUTE OF NAVIGATION</t>
  </si>
  <si>
    <t>0020-3009</t>
  </si>
  <si>
    <t>J INST NAVIG</t>
  </si>
  <si>
    <t>10.1017/S0373463300043009</t>
  </si>
  <si>
    <t>WOS:A19679939100020</t>
  </si>
  <si>
    <t>GRIERSON, J</t>
  </si>
  <si>
    <t>OPERATIONAL PROBLEMS OF ANTARCTIC AVIATION</t>
  </si>
  <si>
    <t>JOURNAL OF THE ROYAL AERONAUTICAL SOCIETY</t>
  </si>
  <si>
    <t>J R AERONAUT SOC</t>
  </si>
  <si>
    <t>10.1017/S000192400005435X</t>
  </si>
  <si>
    <t>Engineering, Aerospace</t>
  </si>
  <si>
    <t>Engineering</t>
  </si>
  <si>
    <t>A1793</t>
  </si>
  <si>
    <t>WOS:A1967A179300005</t>
  </si>
  <si>
    <t>GOLDMAN, CR; MASON, DT; HOBBIE, JE</t>
  </si>
  <si>
    <t>2 ANTARCTIC DESERT LAKES</t>
  </si>
  <si>
    <t>10.4319/lo.1967.12.2.0295</t>
  </si>
  <si>
    <t>WOS:A19679423500014</t>
  </si>
  <si>
    <t>MANDELLI, EF</t>
  </si>
  <si>
    <t>ENHANCED PHOTOSYNTHETIC ASSIMILATION RATIOS IN ANTARCTIC POLAR FRONT (CONVERGENCE) DIATOMS</t>
  </si>
  <si>
    <t>10.4319/lo.1967.12.3.0484</t>
  </si>
  <si>
    <t>WOS:A19679928600012</t>
  </si>
  <si>
    <t>ABBOT, JL</t>
  </si>
  <si>
    <t>FLIGHT INTO ANTARCTIC DARKNESS</t>
  </si>
  <si>
    <t>NATIONAL GEOGRAPHIC</t>
  </si>
  <si>
    <t>NATL GEOGRAPHIC SOC</t>
  </si>
  <si>
    <t>17TH AND M STS NW, WASHINGTON, DC 20036 USA</t>
  </si>
  <si>
    <t>0027-9358</t>
  </si>
  <si>
    <t>1931-1524</t>
  </si>
  <si>
    <t>NATL GEOGR</t>
  </si>
  <si>
    <t>Natl. Geogr.</t>
  </si>
  <si>
    <t>ZC152</t>
  </si>
  <si>
    <t>WOS:A1967ZC15200006</t>
  </si>
  <si>
    <t>1ST LA-GORCE MEDAL HONORS ANTARCTIC EXPEDITION</t>
  </si>
  <si>
    <t>17TH AND M STS NW, WASHINGTON, DC 20036</t>
  </si>
  <si>
    <t>ZC147</t>
  </si>
  <si>
    <t>WOS:A1967ZC14700004</t>
  </si>
  <si>
    <t>COELOMIC WATER VOLUME CONTROL IN ANTARCTIC SEA-STAR ODONTASTER VALIDUS</t>
  </si>
  <si>
    <t>10.1038/2161118a0</t>
  </si>
  <si>
    <t>A3463</t>
  </si>
  <si>
    <t>WOS:A1967A346300033</t>
  </si>
  <si>
    <t>BOSWELL, CR; BROOKS, RR; WILSON, AT</t>
  </si>
  <si>
    <t>TRACE ELEMENT CONTENT OF ANTARCTIC LAKES</t>
  </si>
  <si>
    <t>10.1038/213167a0</t>
  </si>
  <si>
    <t>WOS:A19678751600047</t>
  </si>
  <si>
    <t>ROSS, DI</t>
  </si>
  <si>
    <t>MAGNETIC AND BATHYMETRIC MEASUREMENTS ACROSS PACIFIC-ANTARCTIC RIDGE SOUTH OF NEW ZEALAND</t>
  </si>
  <si>
    <t>NEW ZEALAND JOURNAL OF GEOLOGY AND GEOPHYSICS</t>
  </si>
  <si>
    <t>SIR PUBLISHING</t>
  </si>
  <si>
    <t>PO BOX 399, WELLINGTON, NEW ZEALAND</t>
  </si>
  <si>
    <t>0028-8306</t>
  </si>
  <si>
    <t>NEW ZEAL J GEOL GEOP</t>
  </si>
  <si>
    <t>N. Z. J. Geol. Geophys.</t>
  </si>
  <si>
    <t>10.1080/00288306.1967.10423229</t>
  </si>
  <si>
    <t>Geology; Geosciences, Multidisciplinary</t>
  </si>
  <si>
    <t>A8179</t>
  </si>
  <si>
    <t>WOS:A1967A817900012</t>
  </si>
  <si>
    <t>RODDEN, RM</t>
  </si>
  <si>
    <t>RADIOISOTOPE ENERGY SOURCES FOR SMALL MANNED ANTARCTIC STATIONS</t>
  </si>
  <si>
    <t>NUCLEAR APPLICATIONS</t>
  </si>
  <si>
    <t>NUCL APPL</t>
  </si>
  <si>
    <t>10.13182/NT67-A27761</t>
  </si>
  <si>
    <t>Nuclear Science &amp; Technology</t>
  </si>
  <si>
    <t>WOS:A19679071300006</t>
  </si>
  <si>
    <t>CICCHINI, AA; DEFRITZ, NAS</t>
  </si>
  <si>
    <t>COSMIC-RAY NUCLEONIC COMPONENT IN ANTARCTIC ZONE</t>
  </si>
  <si>
    <t>NUOVO CIMENTO A</t>
  </si>
  <si>
    <t>EDITRICE COMPOSITORI BOLOGNA</t>
  </si>
  <si>
    <t>BOLOGNA</t>
  </si>
  <si>
    <t>VIA STALINGRADO 97/2, I-40128 BOLOGNA, ITALY</t>
  </si>
  <si>
    <t>0369-3546</t>
  </si>
  <si>
    <t>NUOVO CIMENT A</t>
  </si>
  <si>
    <t>10.1007/BF02738761</t>
  </si>
  <si>
    <t>Physics, Nuclear; Physics, Particles &amp; Fields</t>
  </si>
  <si>
    <t>WOS:A19679115100026</t>
  </si>
  <si>
    <t>B</t>
  </si>
  <si>
    <t>CANTU, AM</t>
  </si>
  <si>
    <t>AKASOFU,SI - AURORAL MORPHOLOGY AS SHOWN BY ALL-SKY PHOTOGRAPHS (ARCTIC AND ANTARCTIC)</t>
  </si>
  <si>
    <t>NUOVO CIMENTO B</t>
  </si>
  <si>
    <t>NUOVO CIMENT B</t>
  </si>
  <si>
    <t>A1919</t>
  </si>
  <si>
    <t>WOS:A1967A191900036</t>
  </si>
  <si>
    <t>MARTI, YY</t>
  </si>
  <si>
    <t>FIRST CRUISE OF RESEARCH VESSEL AKADEMIK KNIPOVICH IN ANTARCTIC WATERS</t>
  </si>
  <si>
    <t>A8417</t>
  </si>
  <si>
    <t>WOS:A1967A841700024</t>
  </si>
  <si>
    <t>SMITH, JE</t>
  </si>
  <si>
    <t>A DISCUSSION ON TERRESTRIAL ANTARCTIC ECOSYSTEM - INTRODUCTION</t>
  </si>
  <si>
    <t>PHILOSOPHICAL TRANSACTIONS OF THE ROYAL SOCIETY OF LONDON SERIES B-BIOLOGICAL SCIENCES</t>
  </si>
  <si>
    <t>ROYAL SOC LONDON</t>
  </si>
  <si>
    <t>6 CARLTON HOUSE TERRACE, LONDON SW1Y 5AG, ENGLAND</t>
  </si>
  <si>
    <t>0962-8436</t>
  </si>
  <si>
    <t>PHILOS T ROY SOC B</t>
  </si>
  <si>
    <t>Philos. Trans. R. Soc. Lond. Ser. B-Biol. Sci.</t>
  </si>
  <si>
    <t>10.1098/rstb.1967.0007</t>
  </si>
  <si>
    <t>WOS:A19679880600001</t>
  </si>
  <si>
    <t>LONGTON, RE</t>
  </si>
  <si>
    <t>VEGETATION IN MARITIME ANTARCTIC</t>
  </si>
  <si>
    <t>10.1098/rstb.1967.0014</t>
  </si>
  <si>
    <t>WOS:A19679880600008</t>
  </si>
  <si>
    <t>LONGTON, RE; HOLDGATE, MW</t>
  </si>
  <si>
    <t>TEMPERATURE RELATIONSHIPS OF ANTARCTIC VEGETATION</t>
  </si>
  <si>
    <t>10.1098/rstb.1967.0015</t>
  </si>
  <si>
    <t>WOS:A19679880600009</t>
  </si>
  <si>
    <t>TILBROOK, PJ</t>
  </si>
  <si>
    <t>TERRESTRIAL INVERTEBRATE FAUNA OF MARITIME ANTARCTIC</t>
  </si>
  <si>
    <t>10.1098/rstb.1967.0017</t>
  </si>
  <si>
    <t>WOS:A19679880600011</t>
  </si>
  <si>
    <t>HOLTOM, A; GREENE, SW</t>
  </si>
  <si>
    <t>GROWTH AND REPRODUCTION OF ANTARCTIC FLOWERING PLANTS</t>
  </si>
  <si>
    <t>10.1098/rstb.1967.0021</t>
  </si>
  <si>
    <t>WOS:A19679880600015</t>
  </si>
  <si>
    <t>HOLDGATE, MW</t>
  </si>
  <si>
    <t>ANTARCTIC ECOSYSTEM</t>
  </si>
  <si>
    <t>10.1098/rstb.1967.0025</t>
  </si>
  <si>
    <t>WOS:A19679880600019</t>
  </si>
  <si>
    <t>HOLLOWAY, HL; KLEWER, HL; HUSAIN, A</t>
  </si>
  <si>
    <t>NOTES ON GENUS ASCAROPHIS BENEDEN 1871 IN ANTARCTIC FISHES</t>
  </si>
  <si>
    <t>WOS:A19679613900020</t>
  </si>
  <si>
    <t>RAUP, HF</t>
  </si>
  <si>
    <t>DIARY OF DISCOVERY EXPEDITION TO ANTARCTIC REGIONS 1901-1904 - WILSON,E</t>
  </si>
  <si>
    <t>PROFESSIONAL GEOGRAPHER</t>
  </si>
  <si>
    <t>0033-0124</t>
  </si>
  <si>
    <t>PROF GEOGR</t>
  </si>
  <si>
    <t>Prof. Geogr.</t>
  </si>
  <si>
    <t>ZE227</t>
  </si>
  <si>
    <t>WOS:A1967ZE22700017</t>
  </si>
  <si>
    <t>HAYS, JD</t>
  </si>
  <si>
    <t>QUATERNARY SEDIMENTS OF ANTARCTIC OCEAN</t>
  </si>
  <si>
    <t>PROGRESS IN OCEANOGRAPHY</t>
  </si>
  <si>
    <t>0079-6611</t>
  </si>
  <si>
    <t>PROG OCEANOGR</t>
  </si>
  <si>
    <t>Prog. Oceanogr.</t>
  </si>
  <si>
    <t>B4735</t>
  </si>
  <si>
    <t>WOS:A1967B473500009</t>
  </si>
  <si>
    <t>LOEWE, F</t>
  </si>
  <si>
    <t>ON ANTARCTIC PRESSURE VARIATIONS</t>
  </si>
  <si>
    <t>10.1002/qj.49709339711</t>
  </si>
  <si>
    <t>WOS:A19679720700010</t>
  </si>
  <si>
    <t>KODAMA, M</t>
  </si>
  <si>
    <t>MULTIPLE NEUTRON PRODUCTION IN SOLAR COSMIC-RAY INCREASE OF JANUARY 28 1967 IN SYOWA BASE ANTARCTIC</t>
  </si>
  <si>
    <t>REPORT OF IONOSPHERE AND SPACE RESEARCH IN JAPAN</t>
  </si>
  <si>
    <t>IONOSPHERE RESEARCH COMMITTEE SCIENCE COUNCIL OF JAPAN</t>
  </si>
  <si>
    <t>ROPPONGI 7-22-34 MINATO-KU, TOKYO 106, JAPAN</t>
  </si>
  <si>
    <t>REP IONOS SPACE RES</t>
  </si>
  <si>
    <t>1-2</t>
  </si>
  <si>
    <t>Astronomy &amp; Astrophysics</t>
  </si>
  <si>
    <t>WOS:A19679898400007</t>
  </si>
  <si>
    <t>HAYS, JD; OPDYKE, ND</t>
  </si>
  <si>
    <t>ANTARCTIC RADIOLARIA MAGNETIC REVERSALS AND CLIMATIC CHANGE - DISAPPEARANCES OF SOME RADIOLARIA CLOSELY CORRELATE WITH MAGNETIC REVERSALS DURING LAST 5 MILLION YEARS</t>
  </si>
  <si>
    <t>A2071</t>
  </si>
  <si>
    <t>WOS:A1967A207100006</t>
  </si>
  <si>
    <t>SOMERO, GN; DEVRIES, AL</t>
  </si>
  <si>
    <t>TEMPERATURE TOLERANCE OF SOME ANTARCTIC FISHES</t>
  </si>
  <si>
    <t>Somero, George/0000-0003-1431-6455</t>
  </si>
  <si>
    <t>10.1126/science.156.3772.257</t>
  </si>
  <si>
    <t>WOS:A19679159700031</t>
  </si>
  <si>
    <t>GOULD, LM</t>
  </si>
  <si>
    <t>WILSON,E - DIARY OF DISCOVERY EXPEDITION TO ANTARCTIC REGIONS 1901-1904</t>
  </si>
  <si>
    <t>WOS:A19679311200026</t>
  </si>
  <si>
    <t>A3016</t>
  </si>
  <si>
    <t>WOS:A1967A301600015</t>
  </si>
  <si>
    <t>RIEGER, S</t>
  </si>
  <si>
    <t>SOIL SCIENCE SOCIETY OF AMERICA PROCEEDINGS</t>
  </si>
  <si>
    <t>SOIL SCI SOC AMER</t>
  </si>
  <si>
    <t>MADISON</t>
  </si>
  <si>
    <t>677 SOUTH SEGOE ROAD, MADISON, WI 53711</t>
  </si>
  <si>
    <t>SOIL SCI SOC AM PRO</t>
  </si>
  <si>
    <t>R4</t>
  </si>
  <si>
    <t>10.2136/sssaj1967.03615995003100030002x</t>
  </si>
  <si>
    <t>WOS:A19679684300001</t>
  </si>
  <si>
    <t>SOVIET ANTARCTIC EXPEDITION - ATLAS OF ANTARCTICA</t>
  </si>
  <si>
    <t>SOVIET GEOGRAPHY REVIEW AND TRANSLATION</t>
  </si>
  <si>
    <t>SCRIPTA TECHNICA-JOHN WILEY &amp; SONS</t>
  </si>
  <si>
    <t>605 THIRD AVE, NEW YORK, NY 10158</t>
  </si>
  <si>
    <t>0038-5417</t>
  </si>
  <si>
    <t>SOV GEOGR</t>
  </si>
  <si>
    <t>5-6</t>
  </si>
  <si>
    <t>ZG219</t>
  </si>
  <si>
    <t>WOS:A1967ZG21900001</t>
  </si>
  <si>
    <t>BERSON, FA</t>
  </si>
  <si>
    <t>SPRING-WARMING TRANSFER PROCESSES IN LOWER ANTARCTIC STRATOSPHERE</t>
  </si>
  <si>
    <t>WOS:A19679472600001</t>
  </si>
  <si>
    <t>SOMMERS, LM</t>
  </si>
  <si>
    <t>ANTARCTIC PELAGIC WHALING CRISIS - GEOGRAPHIC IMPACT OF A DECLINING INTERNATIONAL RESOURCE</t>
  </si>
  <si>
    <t>TIJDSCHRIFT VOOR ECONOMISCHE EN SOCIALE GEOGRAFIE</t>
  </si>
  <si>
    <t>MICHIGAN STATE UNIV,E LANSING,MI</t>
  </si>
  <si>
    <t>Michigan State University</t>
  </si>
  <si>
    <t>BLACKWELL PUBL LTD</t>
  </si>
  <si>
    <t>108 COWLEY RD, OXFORD OX4 1JF, OXON, ENGLAND</t>
  </si>
  <si>
    <t>0040-747X</t>
  </si>
  <si>
    <t>TIJDSCHR ECON SOC GE</t>
  </si>
  <si>
    <t>Tijdschr. Econ. Soc. Geogr.</t>
  </si>
  <si>
    <t>10.1111/j.1467-9663.1967.tb01807.x</t>
  </si>
  <si>
    <t>Economics; Geography</t>
  </si>
  <si>
    <t>Business &amp; Economics; Geography</t>
  </si>
  <si>
    <t>ZJ621</t>
  </si>
  <si>
    <t>WOS:A1967ZJ62100002</t>
  </si>
  <si>
    <t>JOHNSON, L</t>
  </si>
  <si>
    <t>HATHERTON,T - ANTARCTICA . A NEW ZEALAND ANTARCTIC SOCIETY SURVEY</t>
  </si>
  <si>
    <t>TRANSACTIONS OF THE AMERICAN FISHERIES SOCIETY</t>
  </si>
  <si>
    <t>AMER FISHERIES SOC</t>
  </si>
  <si>
    <t>5410 GROSVENOR LANE SUITE 110, BETHESDA, MD 20814-2199</t>
  </si>
  <si>
    <t>0002-8487</t>
  </si>
  <si>
    <t>T AM FISH SOC</t>
  </si>
  <si>
    <t>Trans. Am. Fish. Soc.</t>
  </si>
  <si>
    <t>Fisheries</t>
  </si>
  <si>
    <t>WOS:A19679678700017</t>
  </si>
  <si>
    <t>HOLLOWAY, HL; HUSAIN, A; KLEWER, HL</t>
  </si>
  <si>
    <t>WOS:A19678784900023</t>
  </si>
  <si>
    <t>ZWERNER, DE</t>
  </si>
  <si>
    <t>NEOSCUTELLIDIUM YEATMANI NG N SP (COPEPODA - HARPACTICOIDA) FROM ANTARCTIC FISH RHIGOPHILA DEARBORNI DEWITT 1962</t>
  </si>
  <si>
    <t>10.2307/3224682</t>
  </si>
  <si>
    <t>WOS:A19679287900008</t>
  </si>
  <si>
    <t>NITZSCHK.P</t>
  </si>
  <si>
    <t>BERLIN PHENOMENA IN ANTARCTIC</t>
  </si>
  <si>
    <t>ZEITSCHRIFT FUR METEOROLOGIE</t>
  </si>
  <si>
    <t>AKADEMIE VERLAG GMBH</t>
  </si>
  <si>
    <t>MUHLENSTRASSE 33-34, D-13187 BERLIN, GERMANY</t>
  </si>
  <si>
    <t>0084-5361</t>
  </si>
  <si>
    <t>Z METEOROL</t>
  </si>
  <si>
    <t>A5060</t>
  </si>
  <si>
    <t>WOS:A1967A506000008</t>
  </si>
  <si>
    <t>GERMAN, R</t>
  </si>
  <si>
    <t>ANON - SOVIET ANTARCTIC EXPEDITION</t>
  </si>
  <si>
    <t>ZEITSCHRIFT FUR NATURFORSCHUNG PART B-CHEMIE BIOCHEMIE BIOPHYSIK BIOLOGIE UND VERWANDTEN GEBIETE</t>
  </si>
  <si>
    <t>Z NATURFORSCH PT B</t>
  </si>
  <si>
    <t>B 22</t>
  </si>
  <si>
    <t>Biochemistry &amp; Molecular Biology; Chemistry, Organic; Multidisciplinary Sciences</t>
  </si>
  <si>
    <t>Biochemistry &amp; Molecular Biology; Chemistry; Science &amp; Technology - Other Topics</t>
  </si>
  <si>
    <t>WOS:A19679235300042</t>
  </si>
  <si>
    <t>SCHAPIRO, N; GRAY, RJ</t>
  </si>
  <si>
    <t>PHYSICAL VARIATIONS IN HIGHLY METAMORPHOSED ANTARCTIC COALS</t>
  </si>
  <si>
    <t>ADVANCES IN CHEMISTRY SERIES</t>
  </si>
  <si>
    <t>gray, robert/HJB-2567-2022</t>
  </si>
  <si>
    <t>AMER CHEMICAL SOC</t>
  </si>
  <si>
    <t>1155 16TH ST, NW, WASHINGTON, DC 20036</t>
  </si>
  <si>
    <t>0065-2393</t>
  </si>
  <si>
    <t>ADV CHEM SER</t>
  </si>
  <si>
    <t>Chemistry, Multidisciplinary</t>
  </si>
  <si>
    <t>Chemistry</t>
  </si>
  <si>
    <t>WOS:A19668200400022</t>
  </si>
  <si>
    <t>SIMSARIAN, J</t>
  </si>
  <si>
    <t>INSPECTION EXPERIENCE UNDER ANTARCTIC TREATY AND INTERNATIONAL ATOMIC ENERGY AGENCY</t>
  </si>
  <si>
    <t>AMERICAN JOURNAL OF INTERNATIONAL LAW</t>
  </si>
  <si>
    <t>US DEPT STATE,INT SCI ORG,WASHINGTON,DC</t>
  </si>
  <si>
    <t>AMER SOC INT LAW</t>
  </si>
  <si>
    <t>2223 MASSACHUSETTS AVE N W, WASHINGTON, DC 20008-2864</t>
  </si>
  <si>
    <t>0002-9300</t>
  </si>
  <si>
    <t>AM J INT LAW</t>
  </si>
  <si>
    <t>Am. J. Int. Law</t>
  </si>
  <si>
    <t>10.2307/2197234</t>
  </si>
  <si>
    <t>International Relations; Law</t>
  </si>
  <si>
    <t>ZF352</t>
  </si>
  <si>
    <t>WOS:A1966ZF35200003</t>
  </si>
  <si>
    <t>DIMENNA, ME</t>
  </si>
  <si>
    <t>3 NEW YEASTS FROM ANTARCTIC SOILS - CANDIDA NIVALIS CANDIDA GELIDA AND CANDIDA FRIGIDA SPPN</t>
  </si>
  <si>
    <t>ANTONIE VAN LEEUWENHOEK JOURNAL OF MICROBIOLOGY AND SEROLOGY</t>
  </si>
  <si>
    <t>KLUWER ACADEMIC PUBL</t>
  </si>
  <si>
    <t>DORDRECHT</t>
  </si>
  <si>
    <t>SPUIBOULEVARD 50, PO BOX 17, 3300 AA DORDRECHT, NETHERLANDS</t>
  </si>
  <si>
    <t>ANTON VAN LEE J M S</t>
  </si>
  <si>
    <t>10.1007/BF02097442</t>
  </si>
  <si>
    <t>Microbiology</t>
  </si>
  <si>
    <t>WOS:A19667426000004</t>
  </si>
  <si>
    <t>YEASTS IN ANTARCTIC SOILS</t>
  </si>
  <si>
    <t>10.1007/BF02097443</t>
  </si>
  <si>
    <t>WOS:A19667426000005</t>
  </si>
  <si>
    <t>PRATHAP, K; ARDLIE, NG; PATERSON, JC; SCHWARTZ, CJ</t>
  </si>
  <si>
    <t>SPONTANEOUS ARTERIAL LESIONS IN ANTARCTIC SEAL</t>
  </si>
  <si>
    <t>ARCHIVES OF PATHOLOGY</t>
  </si>
  <si>
    <t>AMER MEDICAL ASSOC</t>
  </si>
  <si>
    <t>330 N WABASH AVE, STE 39300, CHICAGO, IL 60611-5885 USA</t>
  </si>
  <si>
    <t>0361-7017</t>
  </si>
  <si>
    <t>ARCH PATHOL</t>
  </si>
  <si>
    <t>Arch. Pathol.</t>
  </si>
  <si>
    <t>Pathology</t>
  </si>
  <si>
    <t>WOS:A19668224700011</t>
  </si>
  <si>
    <t>COOKE, A</t>
  </si>
  <si>
    <t>DOUMANI,GA - ANTARCTIC BIBLIOGRAPHY</t>
  </si>
  <si>
    <t>WOS:A19668507200009</t>
  </si>
  <si>
    <t>ZUMBERGE, JH</t>
  </si>
  <si>
    <t>LEWIS,RS - A CONTINENT FOR SCIENCE - ANTARCTIC ADVENTURE</t>
  </si>
  <si>
    <t>WOS:A19668368000006</t>
  </si>
  <si>
    <t>HOPKINS, TL</t>
  </si>
  <si>
    <t>A VOLUMETRIC ANALYSIS OF CATCH OF ISAACS-KIDD MIDWATER TRAWL AND 2 TYPES OF PLANKTON NETS IN ANTARCTIC</t>
  </si>
  <si>
    <t>AUSTRALIAN JOURNAL OF MARINE AND FRESHWATER RESEARCH</t>
  </si>
  <si>
    <t>C S I R O PUBLISHING</t>
  </si>
  <si>
    <t>COLLINGWOOD</t>
  </si>
  <si>
    <t>150 OXFORD ST, PO BOX 1139, COLLINGWOOD VICTORIA 3066, AUSTRALIA</t>
  </si>
  <si>
    <t>0067-1940</t>
  </si>
  <si>
    <t>AUST J MAR FRESH RES</t>
  </si>
  <si>
    <t>Fisheries; Limnology; Marine &amp; Freshwater Biology; Oceanography</t>
  </si>
  <si>
    <t>Fisheries; Marine &amp; Freshwater Biology; Oceanography</t>
  </si>
  <si>
    <t>WOS:A19668675000002</t>
  </si>
  <si>
    <t>PEARSE, JS; GIESE, AC</t>
  </si>
  <si>
    <t>FOOD REPRODUCTION AND ORGANIC CONSTITUTION OF COMMON ANTARCTIC ECHINOID STERECHINUS NEUMAYERI (MEISSNER)</t>
  </si>
  <si>
    <t>BIOLOGICAL BULLETIN</t>
  </si>
  <si>
    <t>MARINE BIOLOGICAL LABORATORY</t>
  </si>
  <si>
    <t>WOODS HOLE</t>
  </si>
  <si>
    <t>7 MBL ST, WOODS HOLE, MA 02543</t>
  </si>
  <si>
    <t>0006-3185</t>
  </si>
  <si>
    <t>BIOL BULL</t>
  </si>
  <si>
    <t>Biol. Bull.</t>
  </si>
  <si>
    <t>10.2307/1539745</t>
  </si>
  <si>
    <t>Biology; Marine &amp; Freshwater Biology</t>
  </si>
  <si>
    <t>Life Sciences &amp; Biomedicine - Other Topics; Marine &amp; Freshwater Biology</t>
  </si>
  <si>
    <t>WOS:A19667937500009</t>
  </si>
  <si>
    <t>ALMBORN, O</t>
  </si>
  <si>
    <t>HOOKER,JD - BOTANY OF ANTARCTIC VOYAGE OF HM DISCOVERY SHIPS EREBUS AND TERROR IN YEARS 1839-1843</t>
  </si>
  <si>
    <t>BOTANISKA NOTISER</t>
  </si>
  <si>
    <t>LIBERLAROMEDEL</t>
  </si>
  <si>
    <t>LUND 1</t>
  </si>
  <si>
    <t>BOX 1205, S-22105 LUND 1, SWEDEN</t>
  </si>
  <si>
    <t>0006-8195</t>
  </si>
  <si>
    <t>BOT NOTISER</t>
  </si>
  <si>
    <t>WOS:A19668426900008</t>
  </si>
  <si>
    <t>CORNER, RWM</t>
  </si>
  <si>
    <t>SEBACEOUS GLAND ACTIVITY OF YOUNG MEN IN ANTARCTIC</t>
  </si>
  <si>
    <t>BRITISH JOURNAL OF DERMATOLOGY</t>
  </si>
  <si>
    <t>0007-0963</t>
  </si>
  <si>
    <t>BRIT J DERMATOL</t>
  </si>
  <si>
    <t>Br. J. Dermatol.</t>
  </si>
  <si>
    <t>8-9</t>
  </si>
  <si>
    <t>10.1111/j.1365-2133.1966.tb12247.x</t>
  </si>
  <si>
    <t>Dermatology</t>
  </si>
  <si>
    <t>WOS:A19668064700002</t>
  </si>
  <si>
    <t>ORR, NWM</t>
  </si>
  <si>
    <t>FEEDING OF SLEDGE DOGS ON ANTARCTIC EXPEDITIONS</t>
  </si>
  <si>
    <t>BRITISH JOURNAL OF NUTRITION</t>
  </si>
  <si>
    <t>C A B INTERNATIONAL</t>
  </si>
  <si>
    <t>WALLINGFORD</t>
  </si>
  <si>
    <t>C/O PUBLISHING DIVISION, WALLINGFORD OX10 8DE, OXON, ENGLAND</t>
  </si>
  <si>
    <t>0007-1145</t>
  </si>
  <si>
    <t>BRIT J NUTR</t>
  </si>
  <si>
    <t>Br. J. Nutr.</t>
  </si>
  <si>
    <t>10.1079/BJN19660003</t>
  </si>
  <si>
    <t>Nutrition &amp; Dietetics</t>
  </si>
  <si>
    <t>WOS:A19667699100001</t>
  </si>
  <si>
    <t>EMLEN, JR</t>
  </si>
  <si>
    <t>CONTINENT FOR SCIENCE - ANTARCTIC ADVENTURE - LEWIS,RS</t>
  </si>
  <si>
    <t>ZH181</t>
  </si>
  <si>
    <t>WOS:A1966ZH18100015</t>
  </si>
  <si>
    <t>GOTSHALL, DW</t>
  </si>
  <si>
    <t>BIOLOGY OF ANTARCTIC SEAS .2.</t>
  </si>
  <si>
    <t>CALIFORNIA FISH AND GAME</t>
  </si>
  <si>
    <t>CALIF FISH AND GAME EDITOR</t>
  </si>
  <si>
    <t>SACRAMENTO</t>
  </si>
  <si>
    <t>1416 NINTH ST, SACRAMENTO, CA 95814</t>
  </si>
  <si>
    <t>0008-1078</t>
  </si>
  <si>
    <t>CALIF FISH GAME</t>
  </si>
  <si>
    <t>Calif. Fish Game</t>
  </si>
  <si>
    <t>Fisheries; Zoology</t>
  </si>
  <si>
    <t>WOS:A19667302400018</t>
  </si>
  <si>
    <t>GRIKUROV, GE; KRYLOV, AY; SILIN, YI</t>
  </si>
  <si>
    <t>ABSOLUTE AGE OF CERTAIN ROCKS FROM MARGUERITE BAY AREA ANTARCTIC PENINSULA</t>
  </si>
  <si>
    <t>WOS:A19668723700042</t>
  </si>
  <si>
    <t>GUNN, BM</t>
  </si>
  <si>
    <t>MODAL AND ELEMENT VARATION IN ANTARCTIC THOLEIITES</t>
  </si>
  <si>
    <t>10.1016/0016-7037(66)90026-3</t>
  </si>
  <si>
    <t>WOS:A19668263100006</t>
  </si>
  <si>
    <t>ANGINO, EE</t>
  </si>
  <si>
    <t>GEOCHEMISTRY OF ANTARCTIC PELAGIC SEDIMENTS</t>
  </si>
  <si>
    <t>10.1016/0016-7037(66)90029-9</t>
  </si>
  <si>
    <t>WOS:A19668263100009</t>
  </si>
  <si>
    <t>GEOLOGY AND PALEONTOLOGY OF ANTARCTIC</t>
  </si>
  <si>
    <t>GEOFISICA E METEOROLOGIA</t>
  </si>
  <si>
    <t>GEOFIS METEOROL</t>
  </si>
  <si>
    <t>Geochemistry &amp; Geophysics; Meteorology &amp; Atmospheric Sciences</t>
  </si>
  <si>
    <t>WOS:A19667498700022</t>
  </si>
  <si>
    <t>KING, HGR</t>
  </si>
  <si>
    <t>10.2307/1793914</t>
  </si>
  <si>
    <t>WOS:A19668385100039</t>
  </si>
  <si>
    <t>HARLAND, WB</t>
  </si>
  <si>
    <t>10.2307/1792581</t>
  </si>
  <si>
    <t>WOS:A19669004900061</t>
  </si>
  <si>
    <t>CRARY, AP</t>
  </si>
  <si>
    <t>ANTARCTIC RESEARCH - REVIEW OF BRITISH SCIENTIFIC ACHIEVEMENT IN ANTARCTICA - PRIESTLEY,R</t>
  </si>
  <si>
    <t>10.2307/212750</t>
  </si>
  <si>
    <t>ZC873</t>
  </si>
  <si>
    <t>WOS:A1966ZC87300024</t>
  </si>
  <si>
    <t>PRICE, G</t>
  </si>
  <si>
    <t>POLAR REGIONS - FURTHER NOTES ON CAPTAIN COOKS POSSIBLE SIGHTING OF ANTARCTIC CONTINENT</t>
  </si>
  <si>
    <t>ZC874</t>
  </si>
  <si>
    <t>WOS:A1966ZC87400012</t>
  </si>
  <si>
    <t>SIPLE, PA</t>
  </si>
  <si>
    <t>POLAR REGIONS - ROLE OF REFRACTION IN EARLY ANTARCTIC DISCOVERIES</t>
  </si>
  <si>
    <t>WOS:A1966ZC87400013</t>
  </si>
  <si>
    <t>TRANS-ANTARCTIC EXPEDITION 1955-1958 - SCIENTIFIC REPORTS NO 13, METEOROLOGY - GRANGE,JJ</t>
  </si>
  <si>
    <t>ZH960</t>
  </si>
  <si>
    <t>WOS:A1966ZH96000021</t>
  </si>
  <si>
    <t>ANTARCTIC GEOLOGY - ANTARCTICA - SOVIET ANTARCTIC EXPEDITION INFORMATION BULLETIN</t>
  </si>
  <si>
    <t>GEOLOGICAL MAGAZINE</t>
  </si>
  <si>
    <t>0016-7568</t>
  </si>
  <si>
    <t>GEOL MAG</t>
  </si>
  <si>
    <t>Geol. Mag.</t>
  </si>
  <si>
    <t>WOS:A19667700900022</t>
  </si>
  <si>
    <t>EVANS, S</t>
  </si>
  <si>
    <t>ANON - SOVIET ANTARCTIC EXPEDITION - INFORMATION BULLETIN</t>
  </si>
  <si>
    <t>GEOPHYSICAL JOURNAL OF THE ROYAL ASTRONOMICAL SOCIETY</t>
  </si>
  <si>
    <t>0016-8009</t>
  </si>
  <si>
    <t>GEOPHYS J ROY ASTR S</t>
  </si>
  <si>
    <t>10.1093/gji.11.3.371</t>
  </si>
  <si>
    <t>WOS:A19668636400012</t>
  </si>
  <si>
    <t>FOWLER, CE; MOORE, HH</t>
  </si>
  <si>
    <t>US NAVAL OCEANOGRAPHIC OFFICE CHARTING OF ANTARCTIC</t>
  </si>
  <si>
    <t>INTERNATIONAL HYDROGRAPHIC REVIEW</t>
  </si>
  <si>
    <t>INT HYDROGRAPHIC BUREAU</t>
  </si>
  <si>
    <t>MONTE CARLO</t>
  </si>
  <si>
    <t>AVE PRES J F KENNEDY, MONTE CARLO, MONACO</t>
  </si>
  <si>
    <t>0020-6946</t>
  </si>
  <si>
    <t>INT HYDROGR REV</t>
  </si>
  <si>
    <t>Int. Hydrogr. Rev.</t>
  </si>
  <si>
    <t>Engineering, Marine; Oceanography; Water Resources</t>
  </si>
  <si>
    <t>Engineering; Oceanography; Water Resources</t>
  </si>
  <si>
    <t>WOS:A19668134000014</t>
  </si>
  <si>
    <t>BEYNON, WJG</t>
  </si>
  <si>
    <t>ROYAL SOCIETY INTERNATIONAL GEOPHYSICAL YEAR ANTARCTIC EXPEDITION HALLEY BAY COATS LAND FALKLAND ISLAND DEPENDENCIES 1955-9</t>
  </si>
  <si>
    <t>10.1016/0021-9169(66)90046-8</t>
  </si>
  <si>
    <t>WOS:A19667506300014</t>
  </si>
  <si>
    <t>HOUSE, DA; HOARE, RA; POPPLEWE.KB; HENDERSO.RA; PREBBLE, WM; WILSON, AT</t>
  </si>
  <si>
    <t>CHEMISTRY IN ANTARCTIC</t>
  </si>
  <si>
    <t>JOURNAL OF CHEMICAL EDUCATION</t>
  </si>
  <si>
    <t>0021-9584</t>
  </si>
  <si>
    <t>J CHEM EDUC</t>
  </si>
  <si>
    <t>J. Chem. Educ.</t>
  </si>
  <si>
    <t>10.1021/ed043p502</t>
  </si>
  <si>
    <t>Chemistry, Multidisciplinary; Education, Scientific Disciplines</t>
  </si>
  <si>
    <t>Chemistry; Education &amp; Educational Research</t>
  </si>
  <si>
    <t>WOS:A19668195400019</t>
  </si>
  <si>
    <t>IIZUKA, H; TANABE, I; MEGURO, H</t>
  </si>
  <si>
    <t>MICROORGANISMS IN PLANKTON-ICE OF ANTARCTIC OCEAN</t>
  </si>
  <si>
    <t>JOURNAL OF GENERAL AND APPLIED MICROBIOLOGY</t>
  </si>
  <si>
    <t>MICROBIOL RES FOUNDATION</t>
  </si>
  <si>
    <t>JAPAN ACAD SOC CENTER BLDG 4-16 YAYOI 2-CHOME, TOKYO, 113-0032, JAPAN</t>
  </si>
  <si>
    <t>0022-1260</t>
  </si>
  <si>
    <t>1349-8037</t>
  </si>
  <si>
    <t>J GEN APPL MICROBIOL</t>
  </si>
  <si>
    <t>J. Gen. Appl. Microbiol.</t>
  </si>
  <si>
    <t>10.2323/jgam.12.101</t>
  </si>
  <si>
    <t>Biotechnology &amp; Applied Microbiology; Microbiology</t>
  </si>
  <si>
    <t>WOS:A19667912400009</t>
  </si>
  <si>
    <t>MARSHALL, BJ; OHYE, DF</t>
  </si>
  <si>
    <t>BACILLUS MACQUARIENSIS N.SP A PSYCHROTROPHIC BACTERIUM FROM SUB-ANTARCTIC SOIL</t>
  </si>
  <si>
    <t>JOURNAL OF GENERAL MICROBIOLOGY</t>
  </si>
  <si>
    <t>SOC GENERAL MICROBIOLOGY</t>
  </si>
  <si>
    <t>MARLBOROUGH HOUSE, BASINGSTOKE RD, SPENCERS WOODS, READING RG7 1AE, BERKS, ENGLAND</t>
  </si>
  <si>
    <t>0022-1287</t>
  </si>
  <si>
    <t>J GEN MICROBIOL</t>
  </si>
  <si>
    <t>J. Gen. Microbiol.</t>
  </si>
  <si>
    <t>10.1099/00221287-44-1-41</t>
  </si>
  <si>
    <t>WOS:A19668178100006</t>
  </si>
  <si>
    <t>BURRILL, MF</t>
  </si>
  <si>
    <t>SOVIET ANTARCTIC EXPEDITION</t>
  </si>
  <si>
    <t>JOURNAL OF GEOGRAPHY</t>
  </si>
  <si>
    <t>US DEPT INTERIOR,WASHINGTON,DC</t>
  </si>
  <si>
    <t>United States Department of the Interior</t>
  </si>
  <si>
    <t>NATL COUNCIL GEOGRAPHIC EDUCATION</t>
  </si>
  <si>
    <t>INDIANA</t>
  </si>
  <si>
    <t>INDIANA UNIV PENNSYLVANIA, INDIANA, PA 15705</t>
  </si>
  <si>
    <t>0022-1341</t>
  </si>
  <si>
    <t>J GEOGR</t>
  </si>
  <si>
    <t>J. Geogr.</t>
  </si>
  <si>
    <t>ZD199</t>
  </si>
  <si>
    <t>WOS:A1966ZD19900006</t>
  </si>
  <si>
    <t>SLAUCITAJS, L</t>
  </si>
  <si>
    <t>ON GEOMAGNETIC SECULAR VARIATION IN REGION OF ANTARCTIC PENINSULA AND WEDDELL SEA</t>
  </si>
  <si>
    <t>10.5636/jgg.18.103</t>
  </si>
  <si>
    <t>WOS:A19668066600008</t>
  </si>
  <si>
    <t>GLIOZZI, J</t>
  </si>
  <si>
    <t>SIZE-DISTRIBUTION ANALYSIS OF MICROPARTICLES IN 2 ANTARCTIC FIRN CORES</t>
  </si>
  <si>
    <t>10.1029/JZ071i008p01993</t>
  </si>
  <si>
    <t>WOS:A19667606700007</t>
  </si>
  <si>
    <t>ON INFLUENCE OF PERIPHERAL ANTARCTIC WATER DISCHARGE ON DYNAMICS OF CIRCUMPOLAR CURRENT</t>
  </si>
  <si>
    <t>SEARS FOUNDATION MARINE RESEARCH</t>
  </si>
  <si>
    <t>YALE UNIV, KLINE GEOLOGY LAB, 210 WHITNEY AVENUE, NEW HAVEN, CT 06520-8109 USA</t>
  </si>
  <si>
    <t>1543-9542</t>
  </si>
  <si>
    <t>WOS:A19668293200001</t>
  </si>
  <si>
    <t>ANTARCTIC GEOLOGY</t>
  </si>
  <si>
    <t>JOURNAL OF PETROLEUM TECHNOLOGY</t>
  </si>
  <si>
    <t>SOC PETROLEUM ENG</t>
  </si>
  <si>
    <t>RICHARDSON</t>
  </si>
  <si>
    <t>222 PALISADES CREEK DR, RICHARDSON, TX 75080</t>
  </si>
  <si>
    <t>0149-2136</t>
  </si>
  <si>
    <t>J PETROL TECHNOL</t>
  </si>
  <si>
    <t>J. Pet. Technol.</t>
  </si>
  <si>
    <t>Energy &amp; Fuels; Engineering, Chemical; Engineering, Petroleum; Geosciences, Multidisciplinary</t>
  </si>
  <si>
    <t>Energy &amp; Fuels; Engineering; Geology</t>
  </si>
  <si>
    <t>WOS:A19667280700009</t>
  </si>
  <si>
    <t>BOWRA, GT</t>
  </si>
  <si>
    <t>RECTAL TEMPERATURE OF HUSKY UNDER SEVERE WINTEER CONDITIONS IN ANTARCTIC</t>
  </si>
  <si>
    <t>JOURNAL OF ZOOLOGY</t>
  </si>
  <si>
    <t>0952-8369</t>
  </si>
  <si>
    <t>J ZOOL</t>
  </si>
  <si>
    <t>J. Zool.</t>
  </si>
  <si>
    <t>WOS:A19668030900002</t>
  </si>
  <si>
    <t>RAY, C</t>
  </si>
  <si>
    <t>STALKING SEALS UNDER ANTARCTIC ICE</t>
  </si>
  <si>
    <t>NEW YORK ZOOL SOCIETY,NEW YORK AQUARIUM,NEW YORK,NY</t>
  </si>
  <si>
    <t>ZC130</t>
  </si>
  <si>
    <t>WOS:A1966ZC13000002</t>
  </si>
  <si>
    <t>10.1038/212239a0</t>
  </si>
  <si>
    <t>WOS:A19668340700015</t>
  </si>
  <si>
    <t>CURRIE, RI</t>
  </si>
  <si>
    <t>LLANO,GA - BIOLOGY ANTARCTIC SEAS 2</t>
  </si>
  <si>
    <t>10.1038/212777b0</t>
  </si>
  <si>
    <t>WOS:A19668510600013</t>
  </si>
  <si>
    <t>LITTLE, PJ</t>
  </si>
  <si>
    <t>BISPECIFIC CHIMERID SPONGES FROM ANTARCTIC</t>
  </si>
  <si>
    <t>Little, Peter J./F-9865-2015</t>
  </si>
  <si>
    <t>Little, Peter J./0000-0002-0335-3835</t>
  </si>
  <si>
    <t>WOS:A19668004000101</t>
  </si>
  <si>
    <t>HEEZEN, BC; SCHNEIDE.ED; PILKEY, DH</t>
  </si>
  <si>
    <t>SEDIMENT TRANSPORT BY ANTARCTIC BOTTOM CURRENT ON BERMUDA RISE</t>
  </si>
  <si>
    <t>NATURE PUBLISHING GROUP</t>
  </si>
  <si>
    <t>MACMILLAN BUILDING, 4 CRINAN ST, LONDON N1 9XW, ENGLAND</t>
  </si>
  <si>
    <t>10.1038/211611a0</t>
  </si>
  <si>
    <t>WOS:A19668056900040</t>
  </si>
  <si>
    <t>HASKELL, G; PATERSON, EB</t>
  </si>
  <si>
    <t>CHROMOSOME NUMBER OF A SUB-ANTARCTIC RUBUS</t>
  </si>
  <si>
    <t>10.1038/211759a0</t>
  </si>
  <si>
    <t>WOS:A19668088800077</t>
  </si>
  <si>
    <t>HESSLER, VP; JACOBS, J</t>
  </si>
  <si>
    <t>A TELLURIC CURRENT EXPERIMENT ON ANTARCTIC ICE CAP</t>
  </si>
  <si>
    <t>10.1038/210190a0</t>
  </si>
  <si>
    <t>WOS:A19667529800049</t>
  </si>
  <si>
    <t>WILSON, AT</t>
  </si>
  <si>
    <t>VARIATION IN SOLAR INSOLATION TO SOUTH POLAR REGION AS A TRIGGER WHICH INDUCES INSTABILITY IN ANTARCTIC ICE SHEET</t>
  </si>
  <si>
    <t>10.1038/210477a0</t>
  </si>
  <si>
    <t>WOS:A19667628100027</t>
  </si>
  <si>
    <t>HOARE, RA</t>
  </si>
  <si>
    <t>PROBLEMS OF HEAT TRANSFER IN LAKE VANDA A DENSITY STRATIFIED ANTARCTIC LAKE</t>
  </si>
  <si>
    <t>10.1038/210787a0</t>
  </si>
  <si>
    <t>WOS:A19667735200016</t>
  </si>
  <si>
    <t>BAILEY, JT; WILD, DP; WILSON, JK; FUCHS, VE; ROBIN, GDQ</t>
  </si>
  <si>
    <t>ANTARCTIC CREVASSE ACCIDENT</t>
  </si>
  <si>
    <t>10.1038/209018a0</t>
  </si>
  <si>
    <t>WOS:A19667132100015</t>
  </si>
  <si>
    <t>HOINKES, H</t>
  </si>
  <si>
    <t>NATURWISSENSCHAFTEN</t>
  </si>
  <si>
    <t>0028-1042</t>
  </si>
  <si>
    <t>Naturwissenschaften</t>
  </si>
  <si>
    <t>WOS:A19667615500032</t>
  </si>
  <si>
    <t>CLAGG, HB</t>
  </si>
  <si>
    <t>TRAPPING OF AIR-BORNE INSECTS IN ATLANTIC-ANTARCTIC AREA</t>
  </si>
  <si>
    <t>PACIFIC INSECTS</t>
  </si>
  <si>
    <t>BISHOP MUSEUM</t>
  </si>
  <si>
    <t>DEPT ENTOMOL PO BOX 19000-A, HONOLULU, HI 96819</t>
  </si>
  <si>
    <t>0030-8714</t>
  </si>
  <si>
    <t>PAC INSECTS</t>
  </si>
  <si>
    <t>Entomology</t>
  </si>
  <si>
    <t>WOS:A19668278400011</t>
  </si>
  <si>
    <t>OPDYKE, ND; GLASS, B; HAYS, JD; FOSTER, J</t>
  </si>
  <si>
    <t>PALEOMAGNETIC STUDY OF ANTARCTIC DEEP-SEA CORES</t>
  </si>
  <si>
    <t>10.1126/science.154.3747.349</t>
  </si>
  <si>
    <t>WOS:A19668362600013</t>
  </si>
  <si>
    <t>PITMAN, WC; HEIRTZLER, JR</t>
  </si>
  <si>
    <t>MAGNETIC ANOMALIES OVER PACIFIC-ANTARCTIC RIDGE</t>
  </si>
  <si>
    <t>10.1126/science.154.3753.1164</t>
  </si>
  <si>
    <t>WOS:A19668562000028</t>
  </si>
  <si>
    <t>CROWELL, JC</t>
  </si>
  <si>
    <t>ADIE RJ - ANTARCTIC GEOLOGY</t>
  </si>
  <si>
    <t>10.1126/science.153.3731.52</t>
  </si>
  <si>
    <t>WOS:A19667910200014</t>
  </si>
  <si>
    <t>ANTARCTIC PACK ICE - BOUNDARIES ESTABLISHED FROM NIMBUS I PICTURES</t>
  </si>
  <si>
    <t>10.1126/science.153.3738.861</t>
  </si>
  <si>
    <t>WOS:A19668115600023</t>
  </si>
  <si>
    <t>ANTARCTIC ASTEROID ODONTASTER VALIDUS - CONSTANCY OF REPRODUCTIVE PERIODICITIES</t>
  </si>
  <si>
    <t>10.1126/science.152.3730.1763</t>
  </si>
  <si>
    <t>WOS:A19667880800031</t>
  </si>
  <si>
    <t>TEDROW,JCF - ANTARCTIC SOILS AND SOIL-FORMING PROCESSES ANTARCTIC RESEARCH SERIES</t>
  </si>
  <si>
    <t>WOS:A19668450200013</t>
  </si>
  <si>
    <t>SHERMAN, K</t>
  </si>
  <si>
    <t>BIOLOGY OF ANTARCTIC SEAS . ANTARCTIC RESEARCH SERIES</t>
  </si>
  <si>
    <t>WOS:A19667660600025</t>
  </si>
  <si>
    <t>SCHOFIEL.E</t>
  </si>
  <si>
    <t>ISOLATION AND CULTURE OF ANTARCTIC LICHEN FUNGI</t>
  </si>
  <si>
    <t>6P2</t>
  </si>
  <si>
    <t>WOS:A19656675900146</t>
  </si>
  <si>
    <t>OLIVER, NJ</t>
  </si>
  <si>
    <t>ROYAL SOCIETY IGY ANTARCTIC EXPEDITION HALLEY BAY 1955-59</t>
  </si>
  <si>
    <t>APPLIED OPTICS</t>
  </si>
  <si>
    <t>OPTICAL SOC AMER</t>
  </si>
  <si>
    <t>2010 MASSACHUSETTS AVE NW, WASHINGTON, DC 20036</t>
  </si>
  <si>
    <t>0003-6935</t>
  </si>
  <si>
    <t>APPL OPTICS</t>
  </si>
  <si>
    <t>Appl. Optics</t>
  </si>
  <si>
    <t>Optics</t>
  </si>
  <si>
    <t>WOS:A19656475400004</t>
  </si>
  <si>
    <t>MULLER, F</t>
  </si>
  <si>
    <t>ANTARCTIC SNOW AND ICE STUDIES</t>
  </si>
  <si>
    <t>WOS:A19657120400008</t>
  </si>
  <si>
    <t>ANTARCTIC BIOLOGY - INTRODUCTION</t>
  </si>
  <si>
    <t>10.2307/1293414</t>
  </si>
  <si>
    <t>WOS:A19656463800002</t>
  </si>
  <si>
    <t>LLANO, GA</t>
  </si>
  <si>
    <t>UNITED STATES ANTARCTIC RESEARCH PROGRAM IN BIOLOGY</t>
  </si>
  <si>
    <t>10.2307/1293416</t>
  </si>
  <si>
    <t>WOS:A19656463800003</t>
  </si>
  <si>
    <t>STEERE, WC</t>
  </si>
  <si>
    <t>ANTARCTIC BRYOPHYTA</t>
  </si>
  <si>
    <t>10.2307/1293424</t>
  </si>
  <si>
    <t>WOS:A19656463800011</t>
  </si>
  <si>
    <t>ANTARCTIC LICHENS AND VASCULAR PLANTS - THEIR SIGNIFICANCE</t>
  </si>
  <si>
    <t>10.2307/1293425</t>
  </si>
  <si>
    <t>WOS:A19656463800012</t>
  </si>
  <si>
    <t>DEWITT, HH</t>
  </si>
  <si>
    <t>ANTARCTIC ICHTHYOLOGY</t>
  </si>
  <si>
    <t>10.2307/1293427</t>
  </si>
  <si>
    <t>WOS:A19656463800014</t>
  </si>
  <si>
    <t>NEUSHUL, M</t>
  </si>
  <si>
    <t>DIVING OBSERVATIONS OF SUB-TIDAL ANTARCTIC MARINE VEGETATION</t>
  </si>
  <si>
    <t>BOTANICA MARINA</t>
  </si>
  <si>
    <t>WALTER DE GRUYTER &amp; CO</t>
  </si>
  <si>
    <t>GENTHINER STRASSE 13, D-10785 BERLIN, GERMANY</t>
  </si>
  <si>
    <t>0006-8055</t>
  </si>
  <si>
    <t>BOT MAR</t>
  </si>
  <si>
    <t>Bot. Marina</t>
  </si>
  <si>
    <t>2-4</t>
  </si>
  <si>
    <t>10.1515/botm.1965.8.2-4.234</t>
  </si>
  <si>
    <t>Plant Sciences; Marine &amp; Freshwater Biology</t>
  </si>
  <si>
    <t>WOS:A19657320300005</t>
  </si>
  <si>
    <t>FOOD REQUIREMENTS AND WEIGHT CHANGES OF MEN ON ANTARCTIC EXPEDITIONS</t>
  </si>
  <si>
    <t>10.1079/BJN19650007</t>
  </si>
  <si>
    <t>WOS:A19656367800007</t>
  </si>
  <si>
    <t>JOHNSON MEETS WITH ANTARCTIC POLICY GROUP</t>
  </si>
  <si>
    <t>DEPARTMENT OF STATE BULLETIN</t>
  </si>
  <si>
    <t>US DEPT OF STATE</t>
  </si>
  <si>
    <t>WASHIGNTON</t>
  </si>
  <si>
    <t>BUREAU OF PUBLIC AFFAIRS, WASHIGNTON, DC 20502</t>
  </si>
  <si>
    <t>0041-7610</t>
  </si>
  <si>
    <t>DEPT STATE BUL</t>
  </si>
  <si>
    <t>CJM04</t>
  </si>
  <si>
    <t>WOS:A1965CJM0400009</t>
  </si>
  <si>
    <t>USHAKOV, SA; FROLOV, AI</t>
  </si>
  <si>
    <t>ISOSTACY OF ANTARCTIC CONTINENT</t>
  </si>
  <si>
    <t>WOS:A19656190800022</t>
  </si>
  <si>
    <t>UDVARDY, MDF</t>
  </si>
  <si>
    <t>PROBLEMS IN THE ZOOGEOGRAPHY OF PACIFIC AND ANTARCTIC INSECTS - GRESSITT,JL</t>
  </si>
  <si>
    <t>EVOLUTION</t>
  </si>
  <si>
    <t>SOC STUDY EVOLUTION</t>
  </si>
  <si>
    <t>810 E 10TH STREET, LAWRENCE, KS 66044</t>
  </si>
  <si>
    <t>0014-3820</t>
  </si>
  <si>
    <t>Evolution</t>
  </si>
  <si>
    <t>10.1111/j.1558-5646.1965.tb01716.x</t>
  </si>
  <si>
    <t>Ecology; Evolutionary Biology; Genetics &amp; Heredity</t>
  </si>
  <si>
    <t>Environmental Sciences &amp; Ecology; Evolutionary Biology; Genetics &amp; Heredity</t>
  </si>
  <si>
    <t>CLA42</t>
  </si>
  <si>
    <t>WOS:A1965CLA4200016</t>
  </si>
  <si>
    <t>STRATTON, D</t>
  </si>
  <si>
    <t>MAWSON OF THE ANTARCTIC - MAWSON,P</t>
  </si>
  <si>
    <t>CAV02</t>
  </si>
  <si>
    <t>WOS:A1965CAV0200064</t>
  </si>
  <si>
    <t>ROBIN, GD</t>
  </si>
  <si>
    <t>THE ROYAL SOCIETY INTERNATIONAL GEOPHYSICAL YEAR ANTARCTIC EXPEDITION - BRUNT,D</t>
  </si>
  <si>
    <t>CAV03</t>
  </si>
  <si>
    <t>WOS:A1965CAV0300052</t>
  </si>
  <si>
    <t>SOVIET ANTARCTIC EXPEDITION - INFORMATION BULLETIN, VOL 1</t>
  </si>
  <si>
    <t>WOS:A1965CAV0300054</t>
  </si>
  <si>
    <t>MARTIN, DC</t>
  </si>
  <si>
    <t>ANTARCTIC RESEARCH - PRIESTLY,R, ADIE,RJ, ROBIN,GD</t>
  </si>
  <si>
    <t>10.2307/1794234</t>
  </si>
  <si>
    <t>CAV04</t>
  </si>
  <si>
    <t>WOS:A1965CAV0400050</t>
  </si>
  <si>
    <t>ANTARCTIC RESEARCH - THE MAURY,MATTHEW,FONTAINE MEMORIAL SYMPOSIUM - WEXLER,H, RUBIN,MJ, CASKEY,JE</t>
  </si>
  <si>
    <t>CBQ97</t>
  </si>
  <si>
    <t>WOS:A1965CBQ9700024</t>
  </si>
  <si>
    <t>DIXON, JB</t>
  </si>
  <si>
    <t>HYDROGRAPHIC SURVEYING IN ANTARCTIC</t>
  </si>
  <si>
    <t>WOS:A19657170300003</t>
  </si>
  <si>
    <t>WOS:A19657056400018</t>
  </si>
  <si>
    <t>WOS:A19657170300015</t>
  </si>
  <si>
    <t>BUDD, GM</t>
  </si>
  <si>
    <t>EFFECTS OF COLD EXPOSURE AND EXERCISE IN A WET COLD ANTARCTIC CLIMATE</t>
  </si>
  <si>
    <t>JOURNAL OF APPLIED PHYSIOLOGY</t>
  </si>
  <si>
    <t>AMER PHYSIOLOGICAL SOC</t>
  </si>
  <si>
    <t>9650 ROCKVILLE PIKE, BETHESDA, MD 20814</t>
  </si>
  <si>
    <t>8750-7587</t>
  </si>
  <si>
    <t>J APPL PHYSIOL</t>
  </si>
  <si>
    <t>J. Appl. Physiol.</t>
  </si>
  <si>
    <t>10.1152/jappl.1965.20.3.417</t>
  </si>
  <si>
    <t>Physiology; Sport Sciences</t>
  </si>
  <si>
    <t>WOS:A19656504200010</t>
  </si>
  <si>
    <t>PFISTER, RM; BURKHOLD.PR</t>
  </si>
  <si>
    <t>NUMERICAL TAXONOMY OF SOME BACTERIA ISOLATED FROM ANTARCTIC AND TROPICAL SEAWATERS</t>
  </si>
  <si>
    <t>JOURNAL OF BACTERIOLOGY</t>
  </si>
  <si>
    <t>AMER SOC MICROBIOLOGY</t>
  </si>
  <si>
    <t>1325 MASSACHUSETTS AVENUE, NW, WASHINGTON, DC 20005-4171</t>
  </si>
  <si>
    <t>0021-9193</t>
  </si>
  <si>
    <t>J BACTERIOL</t>
  </si>
  <si>
    <t>J. Bacteriol.</t>
  </si>
  <si>
    <t>10.1128/JB.90.4.863-872.1965</t>
  </si>
  <si>
    <t>Bronze, Green Published</t>
  </si>
  <si>
    <t>WOS:A19656941500005</t>
  </si>
  <si>
    <t>HOARE, RA; POPPLEWE.KB; HOUSE, DA; HENDERSO.RA; PREBBLE, WM; WILSON, AT</t>
  </si>
  <si>
    <t>SOLAR HEATING OF LAKE FRYXELL A PERMANENTLY ICE-COVERED ANTARCTIC LAKE</t>
  </si>
  <si>
    <t>10.1029/JZ070i006p01555</t>
  </si>
  <si>
    <t>WOS:A19656327500032</t>
  </si>
  <si>
    <t>BEHRENDT, JC</t>
  </si>
  <si>
    <t>TIME VARIATIONS IN MAGNETIC FIELD OBSERVED ON AN ANTARCTIC TRAVERSE</t>
  </si>
  <si>
    <t>10.1029/JZ070i014p03371</t>
  </si>
  <si>
    <t>WOS:A19656659900012</t>
  </si>
  <si>
    <t>COMMENTS ON PAPER BY THOMAS H CARPENTER DISTRIBUTION OF SEMIDIURNAL PRESSURE OSCILLATION ON ANTARCTIC CONTINENT</t>
  </si>
  <si>
    <t>10.1029/JZ070i014p03509</t>
  </si>
  <si>
    <t>WOS:A19656659900025</t>
  </si>
  <si>
    <t>SLADEN, WJL</t>
  </si>
  <si>
    <t>STAPHYLOCOCCI IN NOSES AND STREPTOCOCCI IN THROATS OF ISOLATED AND SEMI-ISOLATED ANTARCTIC COMMUNITIES</t>
  </si>
  <si>
    <t>10.1017/S0022172400045010</t>
  </si>
  <si>
    <t>WOS:A19656351700010</t>
  </si>
  <si>
    <t>BOSCHMA, H</t>
  </si>
  <si>
    <t>ERRINA CARNEA A NEW STYLASTERINE CORAL FROM ANTARCTIC</t>
  </si>
  <si>
    <t>KONINKLIJKE NEDERLANDSE AKADEMIE VAN WETESCHAPPEN-PROCEEDINGS SERIES C-BIOLOGICAL AND MEDICAL SCIENCES</t>
  </si>
  <si>
    <t>K NED AKAD VAN WET-P</t>
  </si>
  <si>
    <t>Biology; Medicine, Research &amp; Experimental</t>
  </si>
  <si>
    <t>Life Sciences &amp; Biomedicine - Other Topics; Research &amp; Experimental Medicine</t>
  </si>
  <si>
    <t>WOS:A19656180300003</t>
  </si>
  <si>
    <t>NELSON, PD</t>
  </si>
  <si>
    <t>PSYCHOLOGICAL ASPECTS OF ANTARCTIC LIVING</t>
  </si>
  <si>
    <t>WOS:A19656414900007</t>
  </si>
  <si>
    <t>ROBIN, GDQ</t>
  </si>
  <si>
    <t>ANTARCTIC AERONOMY AND ICE SHEETS</t>
  </si>
  <si>
    <t>WOS:A19656935300018</t>
  </si>
  <si>
    <t>BRITISH ANTARCTIC SURVEY - ANTARCTIC LICHENS</t>
  </si>
  <si>
    <t>WOS:A19656318400021</t>
  </si>
  <si>
    <t>HARDY, A</t>
  </si>
  <si>
    <t>POGONOPHORA IN SUB-ANTARCTIC</t>
  </si>
  <si>
    <t>10.1038/206733b0</t>
  </si>
  <si>
    <t>WOS:A19656430000075</t>
  </si>
  <si>
    <t>OMMANNEY, FD</t>
  </si>
  <si>
    <t>ANTARCTIC RESEARCH</t>
  </si>
  <si>
    <t>10.1038/2061184a0</t>
  </si>
  <si>
    <t>WOS:A19656541300006</t>
  </si>
  <si>
    <t>NEW BRITISH ANTARCTIC BASE</t>
  </si>
  <si>
    <t>WOS:A19656076400039</t>
  </si>
  <si>
    <t>WOS:A19656474000044</t>
  </si>
  <si>
    <t>MCCLEARY, GF</t>
  </si>
  <si>
    <t>ANTARCTIC RESEARCH - A REVIEW OF BRITISH SCIENTIFIC ACHIEVEMENT IN ANTARCTICA - PRIESTLEY,R, ADIE,RJ, ROBIN,GD</t>
  </si>
  <si>
    <t>CCR64</t>
  </si>
  <si>
    <t>WOS:A1965CCR6400027</t>
  </si>
  <si>
    <t>ROYAL SOCIETY INTERNATIONAL GEOPHYSICAL YEAR ANTARCTIC EXPEDITION HALLEY BAY 1955-59</t>
  </si>
  <si>
    <t>WOS:A19656993100027</t>
  </si>
  <si>
    <t>CONOLLY, JR; EWING, M</t>
  </si>
  <si>
    <t>ICE-RAFTED DETRITUS AS A CLIMATIC INDICATOR IN ANTARCTIC DEEP-SEA CORES</t>
  </si>
  <si>
    <t>10.1126/science.150.3705.1822</t>
  </si>
  <si>
    <t>WOS:A19657133400037</t>
  </si>
  <si>
    <t>BURKHOLDER, PR; MANDELLI, EF</t>
  </si>
  <si>
    <t>PRODUCTIVITY OF MICROALGAE IN ANTARCTIC SEA ICE</t>
  </si>
  <si>
    <t>10.1126/science.149.3686.872</t>
  </si>
  <si>
    <t>WOS:A19656724200036</t>
  </si>
  <si>
    <t>VONBUTTL.H; WIIK, B</t>
  </si>
  <si>
    <t>ENRICHMENT OF TRITIUM BY THERMAL DIFFUSION AND MEASUREMENT OF DATED ANTARCTIC SNOW SAMPLES</t>
  </si>
  <si>
    <t>10.1126/science.149.3690.1371</t>
  </si>
  <si>
    <t>WOS:A19656797400018</t>
  </si>
  <si>
    <t>WELLS, HW</t>
  </si>
  <si>
    <t>ROYAL SOCIETY INTERNATIONAL GEOPHYSICAL YEAR ANTARCTIC EXPEDITION</t>
  </si>
  <si>
    <t>10.1126/science.148.3671.814-a</t>
  </si>
  <si>
    <t>WOS:A19656411200055</t>
  </si>
  <si>
    <t>HOWARD, AD</t>
  </si>
  <si>
    <t>10.1126/science.147.3654.142</t>
  </si>
  <si>
    <t>WOS:A19656032600019</t>
  </si>
  <si>
    <t>WIGLEY, RL</t>
  </si>
  <si>
    <t>BIOLOGY OF ANTARCTIC SEAS</t>
  </si>
  <si>
    <t>10.1126/science.147.3655.284-b</t>
  </si>
  <si>
    <t>WOS:A19656048600011</t>
  </si>
  <si>
    <t>A CONTINENT FOR SCIENCE - ANTARCTIC ADVENTURE</t>
  </si>
  <si>
    <t>SCIENTIFIC AMERICAN</t>
  </si>
  <si>
    <t>SCI AMERICAN INC</t>
  </si>
  <si>
    <t>415 MADISON AVE, NEW YORK, NY 10017</t>
  </si>
  <si>
    <t>0036-8733</t>
  </si>
  <si>
    <t>SCI AM</t>
  </si>
  <si>
    <t>Sci.Am.</t>
  </si>
  <si>
    <t>WOS:A19656770300024</t>
  </si>
  <si>
    <t>VOGORODS.VV; RUDAKOV, VN; TYULPIN, VA</t>
  </si>
  <si>
    <t>ELECTROMAGNETIC PROBING OF ANTARCTIC ICE SHEET</t>
  </si>
  <si>
    <t>WOODBURY</t>
  </si>
  <si>
    <t>CIRCULATION FULFILLMENT DIV, 500 SUNNYSIDE BLVD, WOODBURY, NY 11797-2999</t>
  </si>
  <si>
    <t>WOS:A19656935800026</t>
  </si>
  <si>
    <t>DUNBAR, MJ</t>
  </si>
  <si>
    <t>Dunbar, Michael J/C-5212-2009</t>
  </si>
  <si>
    <t>WOS:A19656983400019</t>
  </si>
  <si>
    <t>HARRIS, LG; DOUGHERTY, EC</t>
  </si>
  <si>
    <t>CONTINUED CULTIVATION OF THE ANTARCTIC BDELLOID ROTIFER PHILODINA-GREGARIA</t>
  </si>
  <si>
    <t>AMERICAN ZOOLOGIST</t>
  </si>
  <si>
    <t>AMER SOC ZOOLOGISTS</t>
  </si>
  <si>
    <t>1041 NEW HAMPSHIRE ST, LAWRENCE, KS 66044</t>
  </si>
  <si>
    <t>0003-1569</t>
  </si>
  <si>
    <t>AM ZOOL</t>
  </si>
  <si>
    <t>Am. Zool.</t>
  </si>
  <si>
    <t>WD951</t>
  </si>
  <si>
    <t>WOS:A1964WD95100235</t>
  </si>
  <si>
    <t>SCHMIDT, RA</t>
  </si>
  <si>
    <t>MICROSCOPIC EXTRATERRESTRIAL PARTICLES FROM ANTARCTIC PENINSULA</t>
  </si>
  <si>
    <t>ANNALS OF THE NEW YORK ACADEMY OF SCIENCES</t>
  </si>
  <si>
    <t>NEW YORK ACAD SCIENCES</t>
  </si>
  <si>
    <t>2 E 63RD ST, NEW YORK, NY 10021</t>
  </si>
  <si>
    <t>0077-8923</t>
  </si>
  <si>
    <t>ANN NY ACAD SCI</t>
  </si>
  <si>
    <t>Ann.NY Acad.Sci.</t>
  </si>
  <si>
    <t>A1</t>
  </si>
  <si>
    <t>4843A</t>
  </si>
  <si>
    <t>WOS:A19644843A00024</t>
  </si>
  <si>
    <t>GLADUN, VA; STROEV, PA; USHAKOV, SA; ISAEV, EN; KORYAKIN, ED; FROLOV, AI</t>
  </si>
  <si>
    <t>DATA OF GEOPHYSICAL EARTH CRUST INVESTIGATIONS OF ANTARCTIC CONTINENT IN REGION OF ANDERBY LAND</t>
  </si>
  <si>
    <t>9761A</t>
  </si>
  <si>
    <t>WOS:A19649761A00019</t>
  </si>
  <si>
    <t>ZHIVAGO, AV; ISAEV, EN; USHAKOV, SA</t>
  </si>
  <si>
    <t>RELATION BETWEEN GEOMORPHOLOGY OF TRANSITIONAL ZONE OF ANTARCTIC CONTINENT + STRUCTURE + THICKNESS OF EARTH CRUST</t>
  </si>
  <si>
    <t>9744A</t>
  </si>
  <si>
    <t>WOS:A19649744A00064</t>
  </si>
  <si>
    <t>DISCOVERY-II IN THE ANTARCTIC - THE STORY OF BRITISH RESEARCH IN THE SOUTHERN SEAS - COLEMANCOOKE,J</t>
  </si>
  <si>
    <t>CAU97</t>
  </si>
  <si>
    <t>WOS:A1964CAU9700049</t>
  </si>
  <si>
    <t>NORWEGIAN-BRITISH-SWEDISH ANTARCTIC EXPEDITION 1949-52 - SCIENTIFIC RESULTS, VOL 2, PT 3 GENERAL REPORT OF THE EXPEDITION - GIAEVER,J, SCHYTT,V</t>
  </si>
  <si>
    <t>10.2307/1794799</t>
  </si>
  <si>
    <t>CAU99</t>
  </si>
  <si>
    <t>WOS:A1964CAU9900042</t>
  </si>
  <si>
    <t>BELGIAN ANTARCTIC EXPEDITION, 1957-58 - SCIENTIFIC RESULTS, VOL 4, AURORA-AUSTRALIS - FRENCH - LODOTS,J, DEGOMERY,GD, DOYEN,P</t>
  </si>
  <si>
    <t>WOS:A1964CAU9900045</t>
  </si>
  <si>
    <t>BELGIAN ANTARCTIC EXPEDITION, 1957-58 - SCIENTIFIC RESULTS, VOL 2, METEOROLOGY - FRENCH - DAERTRYCKE,XD</t>
  </si>
  <si>
    <t>WOS:A1964CAU9900043</t>
  </si>
  <si>
    <t>BELGIAN ANTARCTIC EXPEDITION, 1957-58 - SCIENTIFIC RESULTS, VOL 3, GEOMAGNETISM - FRENCH - CABES,L</t>
  </si>
  <si>
    <t>WOS:A1964CAU9900044</t>
  </si>
  <si>
    <t>BELGIAN ANTARCTIC EXPEDITION, 1957-58 - SCIENTIFIC RESULTS, VOL 7, GEODESICS - FRENCH - LODOTS,J</t>
  </si>
  <si>
    <t>WOS:A1964CAU9900047</t>
  </si>
  <si>
    <t>BELGIAN ANTARCTIC EXPEDITION, 1957-58, SCIENTIFIC RESULTS, VOL 5, IONOSPHERE (FRENCH)/N</t>
  </si>
  <si>
    <t>WOS:A1964CAU9900046</t>
  </si>
  <si>
    <t>BENTLEY, CR; OSTENSO, NA</t>
  </si>
  <si>
    <t>ANTARCTIC CRUSTAL THICKNESS</t>
  </si>
  <si>
    <t>10.1111/j.1365-246X.1964.tb03866.x</t>
  </si>
  <si>
    <t>WS105</t>
  </si>
  <si>
    <t>WOS:A1964WS10500011</t>
  </si>
  <si>
    <t>ANTARCTIC ANCHORITES</t>
  </si>
  <si>
    <t>JAMA-JOURNAL OF THE AMERICAN MEDICAL ASSOCIATION</t>
  </si>
  <si>
    <t>515 N STATE ST, CHICAGO, IL 60610</t>
  </si>
  <si>
    <t>0098-7484</t>
  </si>
  <si>
    <t>JAMA-J AM MED ASSOC</t>
  </si>
  <si>
    <t>JAMA-J. Am. Med. Assoc.</t>
  </si>
  <si>
    <t>3482B</t>
  </si>
  <si>
    <t>WOS:A19643482B00009</t>
  </si>
  <si>
    <t>WYNDHAM, CH; MUNRO, A; PLOTKIN, R</t>
  </si>
  <si>
    <t>PHYSIOLOGICAL REACTIONS TO COLD OF MEN IN ANTARCTIC</t>
  </si>
  <si>
    <t>10.1152/jappl.1964.19.4.593</t>
  </si>
  <si>
    <t>3726B</t>
  </si>
  <si>
    <t>WOS:A19643726B00043</t>
  </si>
  <si>
    <t>CRUSTAL GEOLOGY OF ELLSWORTH LAND + SOUTHERN ANTARCTIC PENINSULA FROM GRAVITY + MAGNETIC ANOMALIES</t>
  </si>
  <si>
    <t>10.1029/JZ069i010p02047</t>
  </si>
  <si>
    <t>5206B</t>
  </si>
  <si>
    <t>WOS:A19645206B00004</t>
  </si>
  <si>
    <t>CROZAZ, G; DEBREUCK, W; PICCIOTTO, E</t>
  </si>
  <si>
    <t>ANTARCTIC SNOW CHRONOLOGY WITH PB210</t>
  </si>
  <si>
    <t>10.1029/JZ069i012p02597</t>
  </si>
  <si>
    <t>5208B</t>
  </si>
  <si>
    <t>WOS:A19645208B00007</t>
  </si>
  <si>
    <t>SHIRTCLIFFE, TGL; BENSEMAN, RF</t>
  </si>
  <si>
    <t>SUN-HEATED ANTARCTIC LAKE</t>
  </si>
  <si>
    <t>10.1029/JZ069i016p03355</t>
  </si>
  <si>
    <t>5212B</t>
  </si>
  <si>
    <t>WOS:A19645212B00017</t>
  </si>
  <si>
    <t>GOEDEKE, AD; MASLEY, AJ</t>
  </si>
  <si>
    <t>OBSERVATIONS IN ANTARCTIC OF SOLAR COSMIC RAY EVENTS IN 1962 + 1963</t>
  </si>
  <si>
    <t>10.1029/JZ069i019p04166</t>
  </si>
  <si>
    <t>5215B</t>
  </si>
  <si>
    <t>WOS:A19645215B00015</t>
  </si>
  <si>
    <t>SATO, T; ROURKE, GF</t>
  </si>
  <si>
    <t>F-REGION ENCHANCEMENTS IN ANTARCTIC</t>
  </si>
  <si>
    <t>10.1029/JZ069i021p04591</t>
  </si>
  <si>
    <t>5218B</t>
  </si>
  <si>
    <t>WOS:A19645218B00030</t>
  </si>
  <si>
    <t>GUNDERSON, EKE</t>
  </si>
  <si>
    <t>PERSONAL AND SOCIAL CHARACTERISTICS OF ANTARCTIC VOLUNTEERS</t>
  </si>
  <si>
    <t>JOURNAL OF SOCIAL PSYCHOLOGY</t>
  </si>
  <si>
    <t>HELDREF PUBLICATIONS</t>
  </si>
  <si>
    <t>1319 EIGHTEENTH ST NW, WASHINGTON, DC 20036-1802</t>
  </si>
  <si>
    <t>0022-4545</t>
  </si>
  <si>
    <t>J SOC PSYCHOL</t>
  </si>
  <si>
    <t>J. Soc. Psychol.</t>
  </si>
  <si>
    <t>10.1080/00224545.1964.9919570</t>
  </si>
  <si>
    <t>Psychology, Social</t>
  </si>
  <si>
    <t>Psychology</t>
  </si>
  <si>
    <t>CGD41</t>
  </si>
  <si>
    <t>WOS:A1964CGD4100012</t>
  </si>
  <si>
    <t>RAGOTZKIE, RA; LIKENS, GE</t>
  </si>
  <si>
    <t>THE HEAT BALANCE OF 2 ANTARCTIC LAKES</t>
  </si>
  <si>
    <t>10.4319/lo.1964.9.3.0412</t>
  </si>
  <si>
    <t>WU660</t>
  </si>
  <si>
    <t>WOS:A1964WU66000015</t>
  </si>
  <si>
    <t>JONES, TO</t>
  </si>
  <si>
    <t>NEW US RESEARCH STATION IN ANTARCTIC PENINSULA</t>
  </si>
  <si>
    <t>10.1038/204825a0</t>
  </si>
  <si>
    <t>8824B</t>
  </si>
  <si>
    <t>WOS:A19648824B00210</t>
  </si>
  <si>
    <t>WOODWARD, RN</t>
  </si>
  <si>
    <t>STRONTIUM-90 + CAESIUM-137 IN ANTARCTIC SNOWS</t>
  </si>
  <si>
    <t>10.1038/2041291a0</t>
  </si>
  <si>
    <t>WOS:A19648824B00418</t>
  </si>
  <si>
    <t>TAYLOR, CB</t>
  </si>
  <si>
    <t>TRITIUM CONTENT OF ANTARCTIC SNOW</t>
  </si>
  <si>
    <t>10.1038/201146a0</t>
  </si>
  <si>
    <t>8816B</t>
  </si>
  <si>
    <t>WOS:A19648816B00423</t>
  </si>
  <si>
    <t>BRITISH ANTARCTIC SURVEY</t>
  </si>
  <si>
    <t>10.1038/201875b0</t>
  </si>
  <si>
    <t>8817B</t>
  </si>
  <si>
    <t>WOS:A19648817B00414</t>
  </si>
  <si>
    <t>DEACON, GER</t>
  </si>
  <si>
    <t>DISCUSSION ON PHYSICAL + BIOLOGICAL CHANGES ACROSS ANTARCTIC CONVERGENCE - INTRODUCTION</t>
  </si>
  <si>
    <t>PROCEEDINGS OF THE ROYAL SOCIETY OF LONDON SERIES A-MATHEMATICAL AND PHYSICAL SCIENCES</t>
  </si>
  <si>
    <t>ROYAL SOC</t>
  </si>
  <si>
    <t>6-9 CARLTON HOUSE TERRACE, LONDON SW1Y 5AG, ENGLAND</t>
  </si>
  <si>
    <t>0080-4630</t>
  </si>
  <si>
    <t>PROC R SOC LON SER-A</t>
  </si>
  <si>
    <t>Proc. R. Soc. Lond. A-Math. Phys. Sci.</t>
  </si>
  <si>
    <t>10.1098/rspa.1964.0163</t>
  </si>
  <si>
    <t>9988B</t>
  </si>
  <si>
    <t>WOS:A19649988B00015</t>
  </si>
  <si>
    <t>CREASE, J</t>
  </si>
  <si>
    <t>ANTARCTIC CIRCUMPOLAR CURRENT + CONVERGENCE</t>
  </si>
  <si>
    <t>10.1098/rspa.1964.0165</t>
  </si>
  <si>
    <t>WOS:A19649988B00013</t>
  </si>
  <si>
    <t>MACKINTOSH, NA</t>
  </si>
  <si>
    <t>DISTRIBUTION OF PLANKTON IN RELATION TO ANTARCTIC CONVERGENCE</t>
  </si>
  <si>
    <t>10.1098/rspa.1964.0166</t>
  </si>
  <si>
    <t>WOS:A19649988B00031</t>
  </si>
  <si>
    <t>EKLUND, CR</t>
  </si>
  <si>
    <t>THE ANTARCTIC SKUA</t>
  </si>
  <si>
    <t>10.1038/scientificamerican0264-94</t>
  </si>
  <si>
    <t>WL247</t>
  </si>
  <si>
    <t>WOS:A1964WL24700006</t>
  </si>
  <si>
    <t>EVANG, K</t>
  </si>
  <si>
    <t>FACTORS TO BE CONSIDERED IN DELINEATING ARCTIC AND ANTARCTIC IN TERMS OF HEALTH-PROBLEMS AND SERVICES</t>
  </si>
  <si>
    <t>AMERICAN JOURNAL OF PUBLIC HEALTH AND THE NATIONS HEALTH</t>
  </si>
  <si>
    <t>AM J PUBLIC HEALTH N</t>
  </si>
  <si>
    <t>10.2105/AJPH.53.10.1565</t>
  </si>
  <si>
    <t>P0407</t>
  </si>
  <si>
    <t>WOS:A1963P040700004</t>
  </si>
  <si>
    <t>MCWHINNIE, MA; MARCINIAK, P</t>
  </si>
  <si>
    <t>COMPARATIVE TEMPERATURE RESPONSES IN ANTARCTIC AND SUB-ANTARCTIC CRUSTACEA</t>
  </si>
  <si>
    <t>WD948</t>
  </si>
  <si>
    <t>WOS:A1963WD94800157</t>
  </si>
  <si>
    <t>WILCOCK, AA</t>
  </si>
  <si>
    <t>AUSTRALIA IN THE ANTARCTIC - SWAN,RA</t>
  </si>
  <si>
    <t>CARFAX PUBL LTD</t>
  </si>
  <si>
    <t>CLU70</t>
  </si>
  <si>
    <t>WOS:A1963CLU7000014</t>
  </si>
  <si>
    <t>MEYER, GH; WYSS, O; MORROW, MB</t>
  </si>
  <si>
    <t>VIABLE ORGANISMS FROM FECES AND FOODSTUFFS FROM EARLY ANTARCTIC EXPEDITIONS</t>
  </si>
  <si>
    <t>CANADIAN JOURNAL OF MICROBIOLOGY</t>
  </si>
  <si>
    <t>0008-4166</t>
  </si>
  <si>
    <t>CAN J MICROBIOL</t>
  </si>
  <si>
    <t>Can. J. Microbiol.</t>
  </si>
  <si>
    <t>10.1139/m63-022</t>
  </si>
  <si>
    <t>Biochemistry &amp; Molecular Biology; Biotechnology &amp; Applied Microbiology; Immunology; Microbiology</t>
  </si>
  <si>
    <t>8073A</t>
  </si>
  <si>
    <t>WOS:A19638073A00008</t>
  </si>
  <si>
    <t>SUBRAHMA.R</t>
  </si>
  <si>
    <t>ANTARCTIC KRILL, STAPLE FOOD OF WHALES</t>
  </si>
  <si>
    <t>CURRENT SCIENCE</t>
  </si>
  <si>
    <t>CURRENT SCIENCE ASSN</t>
  </si>
  <si>
    <t>BANGALORE</t>
  </si>
  <si>
    <t>C V RAMAN AVENUE, PO BOX 8005, BANGALORE 560 080, INDIA</t>
  </si>
  <si>
    <t>0011-3891</t>
  </si>
  <si>
    <t>CURR SCI INDIA</t>
  </si>
  <si>
    <t>Curr. Sci.</t>
  </si>
  <si>
    <t>9541A</t>
  </si>
  <si>
    <t>WOS:A19639541A00044</t>
  </si>
  <si>
    <t>ANTARCTIC TREATY COUNTRIES HOLD MEETING ON TELECOMMUNICATIONS</t>
  </si>
  <si>
    <t>CJL24</t>
  </si>
  <si>
    <t>WOS:A1963CJL2400007</t>
  </si>
  <si>
    <t>GLADUN, VA; USHAKOV, SA; FROLOV, AI; STROEV, PA</t>
  </si>
  <si>
    <t>GEOPHYSICAL STUDIES OF EARTH CRUST STRUCTURE IN ZONE OF TRANSITION FROM ANTARCTIC CONTINENT TO INDIAN OCEAN FROM 55 DEGREES TO 100 DEGREES E.L</t>
  </si>
  <si>
    <t>9731A</t>
  </si>
  <si>
    <t>WOS:A19639731A00019</t>
  </si>
  <si>
    <t>WOHLSCHLAG, DE</t>
  </si>
  <si>
    <t>AN ANTARCTIC FISH WITH UNUSUALLY LOW METABOLISM</t>
  </si>
  <si>
    <t>ECOLOGY</t>
  </si>
  <si>
    <t>ECOLOGICAL SOC AMER</t>
  </si>
  <si>
    <t>2010 MASSACHUSETTS AVE, NW, STE 400, WASHINGTON, DC 20036</t>
  </si>
  <si>
    <t>0012-9658</t>
  </si>
  <si>
    <t>Ecology</t>
  </si>
  <si>
    <t>10.2307/1932535</t>
  </si>
  <si>
    <t>Environmental Sciences &amp; Ecology</t>
  </si>
  <si>
    <t>P0909</t>
  </si>
  <si>
    <t>WOS:A1963P090900039</t>
  </si>
  <si>
    <t>FREDRIKSSON, K; MARTIN, LR</t>
  </si>
  <si>
    <t>THE ORIGIN OF BLACK SPHERULES FOUND IN PACIFIC ISLANDS, DEEP-SEA SEDIMENTS, AND ANTARCTIC ICE</t>
  </si>
  <si>
    <t>MAR</t>
  </si>
  <si>
    <t>10.1016/0016-7037(63)90026-7</t>
  </si>
  <si>
    <t>WE002</t>
  </si>
  <si>
    <t>WOS:A1963WE00200004</t>
  </si>
  <si>
    <t>LAMB, HH</t>
  </si>
  <si>
    <t>NORWEGIAN-BRITISH-SWEDISH ANTARCTIC EXPEDITION, 1949-52 - SCIENTIFIC RESULTS, VOL 1, PT 1B, AEROLOGY, PT B, THE TROPOPAUSE - SCHUMACHER,NJ</t>
  </si>
  <si>
    <t>10.2307/1794925</t>
  </si>
  <si>
    <t>CAU93</t>
  </si>
  <si>
    <t>WOS:A1963CAU9300034</t>
  </si>
  <si>
    <t>JACKSON, JE</t>
  </si>
  <si>
    <t>THE BELGIAN ANTARCTIC EXPEDITION OF 1957-58, SCIENTIFIC RESULTS, VOL 8, GEODESY - FRENCH - LOODTS,J</t>
  </si>
  <si>
    <t>10.2307/1794926</t>
  </si>
  <si>
    <t>WOS:A1963CAU9300035</t>
  </si>
  <si>
    <t>CUMPSTON, J</t>
  </si>
  <si>
    <t>THE ANTARCTIC LANDFALLS OF BISCOE,JOHN 1831</t>
  </si>
  <si>
    <t>10.2307/1792635</t>
  </si>
  <si>
    <t>CAU94</t>
  </si>
  <si>
    <t>WOS:A1963CAU9400005</t>
  </si>
  <si>
    <t>LINTON, DL</t>
  </si>
  <si>
    <t>SOME CONTRASTS IN LANDSCAPES IN BRITISH ANTARCTIC TERRITORY</t>
  </si>
  <si>
    <t>10.2307/1794825</t>
  </si>
  <si>
    <t>CAU95</t>
  </si>
  <si>
    <t>WOS:A1963CAU9500002</t>
  </si>
  <si>
    <t>SUB-ANTARCTIC CAMPBELL ISLAND - BAILEY,AM, SORENSEN,JH</t>
  </si>
  <si>
    <t>10.2307/1794863</t>
  </si>
  <si>
    <t>WOS:A1963CAU9500039</t>
  </si>
  <si>
    <t>LISTER, H</t>
  </si>
  <si>
    <t>10.2307/1794720</t>
  </si>
  <si>
    <t>CAU96</t>
  </si>
  <si>
    <t>WOS:A1963CAU9600065</t>
  </si>
  <si>
    <t>PRIESTLEY, RE</t>
  </si>
  <si>
    <t>2 HUTS IN THE ANTARCTIC - QUARTERMAIN,LB</t>
  </si>
  <si>
    <t>10.2307/1794721</t>
  </si>
  <si>
    <t>WOS:A1963CAU9600066</t>
  </si>
  <si>
    <t>BOYD, WL; BOYD, JW</t>
  </si>
  <si>
    <t>VIABILITY OF COLIFORM BACTERIA IN ANTARCTIC SOIL</t>
  </si>
  <si>
    <t>10.1128/JB.85.5.1121-1123.1963</t>
  </si>
  <si>
    <t>3886B</t>
  </si>
  <si>
    <t>WOS:A19633886B00005</t>
  </si>
  <si>
    <t>FRIIS, HR</t>
  </si>
  <si>
    <t>ANTARCTIC ADVENTURE - FUCHS,V</t>
  </si>
  <si>
    <t>CJU01</t>
  </si>
  <si>
    <t>WOS:A1963CJU0100008</t>
  </si>
  <si>
    <t>EPSTEIN, S; SHARP, RP; GODDARD, I</t>
  </si>
  <si>
    <t>OXYGEN-ISOTOPE RATIONS IN ANTARCTIC SNOW, FIRN, AND ICE</t>
  </si>
  <si>
    <t>JOURNAL OF GEOLOGY</t>
  </si>
  <si>
    <t>UNIV CHICAGO PRESS</t>
  </si>
  <si>
    <t>5720 SOUTH WOODLAWN AVE, CHICAGO, IL 60637-1603</t>
  </si>
  <si>
    <t>0022-1376</t>
  </si>
  <si>
    <t>J GEOL</t>
  </si>
  <si>
    <t>J. Geol.</t>
  </si>
  <si>
    <t>10.1086/626950</t>
  </si>
  <si>
    <t>WU570</t>
  </si>
  <si>
    <t>WOS:A1963WU57000003</t>
  </si>
  <si>
    <t>COHEN, TJ</t>
  </si>
  <si>
    <t>GRAVITY SURVEY OF CHILEAN ANTARCTIC BASES</t>
  </si>
  <si>
    <t>10.1029/JZ068i001p00263</t>
  </si>
  <si>
    <t>5181B</t>
  </si>
  <si>
    <t>WOS:A19635181B00008</t>
  </si>
  <si>
    <t>RATE OF SPHERULE DEPOSITION ON ANTARCTIC ICE CAP</t>
  </si>
  <si>
    <t>10.1029/JZ068i002p00601</t>
  </si>
  <si>
    <t>5192B</t>
  </si>
  <si>
    <t>WOS:A19635192B00028</t>
  </si>
  <si>
    <t>CARPENTER, TH</t>
  </si>
  <si>
    <t>DISTRIBUTION OF SEMIDIURNAL PRESSURE OSCILLATION ON ANTARCTIC CONTINENT</t>
  </si>
  <si>
    <t>10.1029/JZ068i008p02211</t>
  </si>
  <si>
    <t>5203B</t>
  </si>
  <si>
    <t>WOS:A19635203B00005</t>
  </si>
  <si>
    <t>BROCAS, J; DELWICHE, R</t>
  </si>
  <si>
    <t>CL, K, AND NA CONCENTRATIONS IN ANTARCTIC SNOW AND ICE</t>
  </si>
  <si>
    <t>10.1029/JZ068i013p03999</t>
  </si>
  <si>
    <t>5185B</t>
  </si>
  <si>
    <t>WOS:A19635185B00010</t>
  </si>
  <si>
    <t>PICCIOTTO, E; WILGAIN, S</t>
  </si>
  <si>
    <t>FISSION PRODUCTS IN ANTARCTIC SNOW, A REFERENCE LEVEL FOR MEASURING ACCUMULATION</t>
  </si>
  <si>
    <t>10.1029/JZ068i021p05965</t>
  </si>
  <si>
    <t>5194B</t>
  </si>
  <si>
    <t>WOS:A19635194B00016</t>
  </si>
  <si>
    <t>SEISMIC MEASUREMENTS ON ICE SHEET OF ANTARCTIC PENINSULA</t>
  </si>
  <si>
    <t>10.1029/JZ068i021p05973</t>
  </si>
  <si>
    <t>WOS:A19635194B00002</t>
  </si>
  <si>
    <t>DAVIES, AG</t>
  </si>
  <si>
    <t>CHANGES IN PALMAR SWEATING OF MEN IN ANTARCTIC</t>
  </si>
  <si>
    <t>JOURNAL OF PHYSIOLOGY-LONDON</t>
  </si>
  <si>
    <t>0022-3751</t>
  </si>
  <si>
    <t>J PHYSIOL-LONDON</t>
  </si>
  <si>
    <t>J. Physiol.-London</t>
  </si>
  <si>
    <t>P50</t>
  </si>
  <si>
    <t>Neurosciences; Physiology</t>
  </si>
  <si>
    <t>Neurosciences &amp; Neurology; Physiology</t>
  </si>
  <si>
    <t>6744B</t>
  </si>
  <si>
    <t>WOS:A19636744B00023</t>
  </si>
  <si>
    <t>DOG NUTRITION ON ANTARCTIC EXPEDITIONS</t>
  </si>
  <si>
    <t>P51</t>
  </si>
  <si>
    <t>WOS:A19636744B00050</t>
  </si>
  <si>
    <t>BIGG, EK; HOPWOOD, SC</t>
  </si>
  <si>
    <t>ICE NUCLEI IN THE ANTARCTIC</t>
  </si>
  <si>
    <t>10.1175/1520-0469(1963)020&lt;0185:INITA&gt;2.0.CO;2</t>
  </si>
  <si>
    <t>WS581</t>
  </si>
  <si>
    <t>WOS:A1963WS58100001</t>
  </si>
  <si>
    <t>GOLDMAN, CR; MASON, DT; WOOD, BJB</t>
  </si>
  <si>
    <t>LIGHT INJURY AND INHIBITION IN ANTARCTIC FRESHWATER PHYTOPLANKTON</t>
  </si>
  <si>
    <t>10.4319/lo.1963.8.3.0313</t>
  </si>
  <si>
    <t>WU656</t>
  </si>
  <si>
    <t>WOS:A1963WU65600001</t>
  </si>
  <si>
    <t>SHIPP, E; HUGHES, RL; MYERS, K; KEITH, K</t>
  </si>
  <si>
    <t>REPRODUCTION IN A FREE-LIVING POPULATION OF DOMESTIC RABBITS, ORYCTOLAGUS CUNICULUS (L.), ON A SUB-ANTARCTIC ISLAND</t>
  </si>
  <si>
    <t>NATURE RESEARCH</t>
  </si>
  <si>
    <t>10.1038/200858a0</t>
  </si>
  <si>
    <t>8814B</t>
  </si>
  <si>
    <t>WOS:A19638814B00585</t>
  </si>
  <si>
    <t>SHEN, SP; NEUBURG, HAC; KORFF, SA</t>
  </si>
  <si>
    <t>10.1038/199060a0</t>
  </si>
  <si>
    <t>8811B</t>
  </si>
  <si>
    <t>WOS:A19638811B00119</t>
  </si>
  <si>
    <t>A SPECIAL MECHANISM FOR SOME ANTARCTIC EARTHQUAKES</t>
  </si>
  <si>
    <t>8812B</t>
  </si>
  <si>
    <t>WOS:A19638812B00071</t>
  </si>
  <si>
    <t>PASTEELS, P; DEUTSCH, S</t>
  </si>
  <si>
    <t>AGE MEASUREMENTS OF ANTARCTIC ROCKS (QUEEN MAUD LAND)</t>
  </si>
  <si>
    <t>10.1038/199996a0</t>
  </si>
  <si>
    <t>WOS:A19638812B00580</t>
  </si>
  <si>
    <t>BUNT, JS; WOOD, EJF</t>
  </si>
  <si>
    <t>MICROBIOLOGY OF ANTARCTIC SEA-ICE - MICROALGAE AND ANTARCTIC SEA-ICE</t>
  </si>
  <si>
    <t>10.1038/1991254a0</t>
  </si>
  <si>
    <t>8813B</t>
  </si>
  <si>
    <t>WOS:A19638813B00016</t>
  </si>
  <si>
    <t>BUNT, JS</t>
  </si>
  <si>
    <t>MICROBIOLOGY OF ANTARCTIC SEA-ICE - DIATOMS OF ANTARCTIC SEA-ICE AS AGENTS OF PRIMARY PRODUCTION</t>
  </si>
  <si>
    <t>10.1038/1991255a0</t>
  </si>
  <si>
    <t>WOS:A19638813B00017</t>
  </si>
  <si>
    <t>MARR, JWS</t>
  </si>
  <si>
    <t>UNSTALKED CRINOIDS OF ANTARCTIC CONTINENTAL SHELF - NOTES ON THEIR NATURAL HISTORY AND DISTRIBUTION</t>
  </si>
  <si>
    <t>10.1098/rstb.1963.0009</t>
  </si>
  <si>
    <t>1360C</t>
  </si>
  <si>
    <t>WOS:A19631360C00001</t>
  </si>
  <si>
    <t>BYRD, MA</t>
  </si>
  <si>
    <t>HELMINTH PARASITES OF ANTARCTIC VERTEBRATES .1. DIGENETIC TREMATODES OF MARINE FISHES</t>
  </si>
  <si>
    <t>C/O ALLEN PRESS INC, 1041 NEW HAMPSHIRE ST, ACCT# 141866, LAWRENCE, KS 66044 USA</t>
  </si>
  <si>
    <t>9647B</t>
  </si>
  <si>
    <t>WOS:A19639647B00003</t>
  </si>
  <si>
    <t>DOUGHERTY, EC; HARRIS, LG</t>
  </si>
  <si>
    <t>ANTARCTIC MICROMETAZOA - FRESH-WATER SPECIES IN MCMURDO SOUND AREA</t>
  </si>
  <si>
    <t>10.1126/science.140.3566.497</t>
  </si>
  <si>
    <t>3048C</t>
  </si>
  <si>
    <t>WOS:A19633048C00052</t>
  </si>
  <si>
    <t>HOLMHANSEN, O</t>
  </si>
  <si>
    <t>ALGAE - NITROGEN FIXATION BY ANTARCTIC SPECIES</t>
  </si>
  <si>
    <t>10.1126/science.139.3559.1059</t>
  </si>
  <si>
    <t>3045C</t>
  </si>
  <si>
    <t>WOS:A19633045C00124</t>
  </si>
  <si>
    <t>SMITH, WM; JONES, MB</t>
  </si>
  <si>
    <t>ASTRONAUTS, ANTARCTIC SCIENTISTS, AND PERSONAL AUTONOMY</t>
  </si>
  <si>
    <t>AEROSPACE MEDICINE</t>
  </si>
  <si>
    <t>AEROSPACE MEDICAL ASSOC</t>
  </si>
  <si>
    <t>320 S HENRY ST, ALEXANDRIA, VA 22314-3579</t>
  </si>
  <si>
    <t>0001-9402</t>
  </si>
  <si>
    <t>AEROSPACE MED</t>
  </si>
  <si>
    <t>2442A</t>
  </si>
  <si>
    <t>WOS:A19622442A00013</t>
  </si>
  <si>
    <t>NARDINI, JE; HERRMANN, RS; RASMUSSEN, JE</t>
  </si>
  <si>
    <t>NAVY PSYCHIATRIC-ASSESSMENT PROGRAM IN ANTARCTIC</t>
  </si>
  <si>
    <t>AMERICAN JOURNAL OF PSYCHIATRY</t>
  </si>
  <si>
    <t>AMER PSYCHIATRIC PRESS, INC</t>
  </si>
  <si>
    <t>1400 K ST, N W, STE 1101, WASHINGTON, DC 20005</t>
  </si>
  <si>
    <t>0002-953X</t>
  </si>
  <si>
    <t>AM J PSYCHIAT</t>
  </si>
  <si>
    <t>Am. J. Psychiat.</t>
  </si>
  <si>
    <t>10.1176/ajp.119.2.97</t>
  </si>
  <si>
    <t>Psychiatry</t>
  </si>
  <si>
    <t>C3870</t>
  </si>
  <si>
    <t>WOS:A1962C387000022</t>
  </si>
  <si>
    <t>FUJINO, K</t>
  </si>
  <si>
    <t>BLOOD TYPES OF SOME SPECIES OF ANTARCTIC WHALES</t>
  </si>
  <si>
    <t>AMERICAN NATURALIST</t>
  </si>
  <si>
    <t>0003-0147</t>
  </si>
  <si>
    <t>AM NAT</t>
  </si>
  <si>
    <t>Am. Nat.</t>
  </si>
  <si>
    <t>10.1086/282226</t>
  </si>
  <si>
    <t>Ecology; Evolutionary Biology</t>
  </si>
  <si>
    <t>Environmental Sciences &amp; Ecology; Evolutionary Biology</t>
  </si>
  <si>
    <t>3777A</t>
  </si>
  <si>
    <t>WOS:A19623777A00002</t>
  </si>
  <si>
    <t>MARTIN, J</t>
  </si>
  <si>
    <t>INVERSION POLYMORPHISM IN AN ANTARCTIC SPECIES LIVING IN A SIMPLE ENVIRONMENT</t>
  </si>
  <si>
    <t>10.1086/282239</t>
  </si>
  <si>
    <t>3778A</t>
  </si>
  <si>
    <t>WOS:A19623778A00004</t>
  </si>
  <si>
    <t>EARLY DEVELOPMENT OF THE ANTARCTIC ASTEROID, ODONTASTER-VALIDUS KOEHLER</t>
  </si>
  <si>
    <t>WD943</t>
  </si>
  <si>
    <t>WOS:A1962WD94300201</t>
  </si>
  <si>
    <t>NILSSON, CS; WEISS, AA</t>
  </si>
  <si>
    <t>RADIO-ECHO OBSERVATIONS OF METEORS IN ANTARCTIC</t>
  </si>
  <si>
    <t>AUSTRALIAN JOURNAL OF PHYSICS</t>
  </si>
  <si>
    <t>0004-9506</t>
  </si>
  <si>
    <t>AUST J PHYS</t>
  </si>
  <si>
    <t>Aust. J. Phys.</t>
  </si>
  <si>
    <t>6150A</t>
  </si>
  <si>
    <t>WOS:A19626150A00012</t>
  </si>
  <si>
    <t>BECHERVAISE, J</t>
  </si>
  <si>
    <t>AUSTRALIA AND THE ANTARCTIC - LAW,P</t>
  </si>
  <si>
    <t>AUSTRALIAN OUTLOOK</t>
  </si>
  <si>
    <t>AUSTRALIAN INST INT AFFAIRS</t>
  </si>
  <si>
    <t>DEAKIN</t>
  </si>
  <si>
    <t>32 THESIGER COURT, DEAKIN, 2600, AUSTRALIA</t>
  </si>
  <si>
    <t>0004-9913</t>
  </si>
  <si>
    <t>AUST OUTLOOK</t>
  </si>
  <si>
    <t>International Relations; Sociology</t>
  </si>
  <si>
    <t>CEV47</t>
  </si>
  <si>
    <t>WOS:A1962CEV4700014</t>
  </si>
  <si>
    <t>WOS:A1962CEV4700013</t>
  </si>
  <si>
    <t>MATHER, KB</t>
  </si>
  <si>
    <t>OBSERVATIONS ON SASTRUGI, SNOW DUNES, AND THEIR RELATIONSHIP TO ANTARCTIC SURFACE WINDS</t>
  </si>
  <si>
    <t>6254A</t>
  </si>
  <si>
    <t>WOS:A19626254A00020</t>
  </si>
  <si>
    <t>ANTARCTIC FISH GROWTH AND METABOLIC DIFFERENCES RELATED TO SEX</t>
  </si>
  <si>
    <t>C6899</t>
  </si>
  <si>
    <t>WOS:A1962C689900035</t>
  </si>
  <si>
    <t>ECONOMIST</t>
  </si>
  <si>
    <t>0013-063X</t>
  </si>
  <si>
    <t>Economist</t>
  </si>
  <si>
    <t>Economics</t>
  </si>
  <si>
    <t>Business &amp; Economics</t>
  </si>
  <si>
    <t>CKQ70</t>
  </si>
  <si>
    <t>WOS:A1962CKQ7000006</t>
  </si>
  <si>
    <t>WARD, WH</t>
  </si>
  <si>
    <t>TRANS-ANTARCTIC EXPEDITION, 1955-8 - SCIENTIFIC REPORTS NO2 - A GRAVITY TRAVERSE OF ANTARCTICA NO3 - SEISMIC-SOUNDINGS ACROSS ANTARCTICA - PRATT,JGD</t>
  </si>
  <si>
    <t>10.2307/1794149</t>
  </si>
  <si>
    <t>CAU89</t>
  </si>
  <si>
    <t>WOS:A1962CAU8900047</t>
  </si>
  <si>
    <t>NEW ANARE LANDINGS IN AUSTRALIAN ANTARCTIC TERRITORY 1960</t>
  </si>
  <si>
    <t>10.2307/1793468</t>
  </si>
  <si>
    <t>CAU90</t>
  </si>
  <si>
    <t>WOS:A1962CAU9000004</t>
  </si>
  <si>
    <t>CAU92</t>
  </si>
  <si>
    <t>WOS:A1962CAU9200068</t>
  </si>
  <si>
    <t>TRANS-ANTARCTIC EXPEDITION 1955-1958 - SCIENTIFIC REPORTS - PRATT,JG</t>
  </si>
  <si>
    <t>CBQ86</t>
  </si>
  <si>
    <t>WOS:A1962CBQ8600030</t>
  </si>
  <si>
    <t>AUSTRALIA IN THE ANTARCTIC - INTEREST, ACTIVITY AND ENDEAVOR - SWAN,RA</t>
  </si>
  <si>
    <t>CBQ87</t>
  </si>
  <si>
    <t>WOS:A1962CBQ8700034</t>
  </si>
  <si>
    <t>HIEBERT, EN</t>
  </si>
  <si>
    <t>AMERICA IN THE ANTARCTIC TO 1840 - MITTERLING,PI</t>
  </si>
  <si>
    <t>ISIS</t>
  </si>
  <si>
    <t>0021-1753</t>
  </si>
  <si>
    <t>Isis</t>
  </si>
  <si>
    <t>10.1086/349559</t>
  </si>
  <si>
    <t>History &amp; Philosophy Of Science</t>
  </si>
  <si>
    <t>History &amp; Philosophy of Science</t>
  </si>
  <si>
    <t>CFV98</t>
  </si>
  <si>
    <t>WOS:A1962CFV9800014</t>
  </si>
  <si>
    <t>DUNCAN, RA</t>
  </si>
  <si>
    <t>UNIVERSAL-TIME CONTROL OF ARCTIC AND ANTARCTIC F REGION</t>
  </si>
  <si>
    <t>10.1029/JZ067i005p01823</t>
  </si>
  <si>
    <t>5176B</t>
  </si>
  <si>
    <t>WOS:A19625176B00013</t>
  </si>
  <si>
    <t>KUHN, PM; WHITE, FD</t>
  </si>
  <si>
    <t>ATMOSPHERIC RADIATION OBSERVATIONS IN ANTARCTIC</t>
  </si>
  <si>
    <t>5180B</t>
  </si>
  <si>
    <t>WOS:A19625180B00212</t>
  </si>
  <si>
    <t>OSTAPOFF, F</t>
  </si>
  <si>
    <t>SALINITY DISTRIBUTION IN ANTARCTIC OCEAN AT 200-METER DEPTH LEVEL AND ANTARCTIC CONVERGENCE</t>
  </si>
  <si>
    <t>WOS:A19625180B00282</t>
  </si>
  <si>
    <t>VIEBROCK, H</t>
  </si>
  <si>
    <t>TRANSFER OF ENERGY BETWEEN OCEAN AND ATMOSPHERE IN ANTARCTIC REGION</t>
  </si>
  <si>
    <t>10.1029/JZ067i011p04293</t>
  </si>
  <si>
    <t>5170B</t>
  </si>
  <si>
    <t>WOS:A19625170B00044</t>
  </si>
  <si>
    <t>ON MASS ECONOMY OF INTERIOR OF ANTARCTIC ICE CAP</t>
  </si>
  <si>
    <t>10.1029/JZ067i013p05171</t>
  </si>
  <si>
    <t>5172B</t>
  </si>
  <si>
    <t>WOS:A19625172B00026</t>
  </si>
  <si>
    <t>STOMMEL, H</t>
  </si>
  <si>
    <t>AN ANALOGY TO THE ANTARCTIC CIRCUMPOLAR CURRENT</t>
  </si>
  <si>
    <t>WW164</t>
  </si>
  <si>
    <t>WOS:A1962WW16400006</t>
  </si>
  <si>
    <t>LINDSAY, JS; NIELSEN, AG</t>
  </si>
  <si>
    <t>ANTARCTIC ENVIRONMENT AND GINGIVAL HEALTH</t>
  </si>
  <si>
    <t>JOURNAL OF PERIODONTOLOGY</t>
  </si>
  <si>
    <t>0022-3492</t>
  </si>
  <si>
    <t>1943-3670</t>
  </si>
  <si>
    <t>J PERIODONTOL</t>
  </si>
  <si>
    <t>J. Periodont.</t>
  </si>
  <si>
    <t>10.1902/jop.1962.33.4.315</t>
  </si>
  <si>
    <t>Dentistry, Oral Surgery &amp; Medicine</t>
  </si>
  <si>
    <t>6402B</t>
  </si>
  <si>
    <t>WOS:A19626402B00007</t>
  </si>
  <si>
    <t>DEININGER, DF</t>
  </si>
  <si>
    <t>AMPLE BOOK SUPPLY FOR ANTARCTIC</t>
  </si>
  <si>
    <t>LIBRARY JOURNAL</t>
  </si>
  <si>
    <t>BOWKER MAGAZINE GROUP CAHNERS MAGAZINE DIVISION</t>
  </si>
  <si>
    <t>249 W 17TH ST, NEW YORK, NY 10011</t>
  </si>
  <si>
    <t>0363-0277</t>
  </si>
  <si>
    <t>LIBR J</t>
  </si>
  <si>
    <t>Libr. J.</t>
  </si>
  <si>
    <t>Information Science &amp; Library Science</t>
  </si>
  <si>
    <t>CEZ60</t>
  </si>
  <si>
    <t>WOS:A1962CEZ6000005</t>
  </si>
  <si>
    <t>BARSOUM, AH</t>
  </si>
  <si>
    <t>SOME OBSERVATIONS ON BLOOD IN RELATION TO COLD ACCLIMATIZATION IN ANTARCTIC</t>
  </si>
  <si>
    <t>10.1093/milmed/127.9.719</t>
  </si>
  <si>
    <t>8318B</t>
  </si>
  <si>
    <t>WOS:A19628318B00002</t>
  </si>
  <si>
    <t>WILSON, AT; WELLMAN, HW</t>
  </si>
  <si>
    <t>LAKE VANDA - AN ANTARCTIC LAKE</t>
  </si>
  <si>
    <t>10.1038/1961171a0</t>
  </si>
  <si>
    <t>8804B</t>
  </si>
  <si>
    <t>WOS:A19628804B00090</t>
  </si>
  <si>
    <t>INTERNATIONAL ANTARCTIC ANALYSIS CENTRE</t>
  </si>
  <si>
    <t>8788B</t>
  </si>
  <si>
    <t>WOS:A19628788B00002</t>
  </si>
  <si>
    <t>JOHANNESSON, JK; GIBSON, GW</t>
  </si>
  <si>
    <t>NITRATE AND IODATE IN ANTARCTIC SALT DEPOSITS</t>
  </si>
  <si>
    <t>10.1038/194567b0</t>
  </si>
  <si>
    <t>8772B</t>
  </si>
  <si>
    <t>WOS:A19628772B00049</t>
  </si>
  <si>
    <t>QUATE, LW</t>
  </si>
  <si>
    <t>INSECTS OF PACIFIC AND ANTARCTIC AREA</t>
  </si>
  <si>
    <t>8779B</t>
  </si>
  <si>
    <t>WOS:A19628779B00067</t>
  </si>
  <si>
    <t>BEHRENDT, JC; PARKS, PE</t>
  </si>
  <si>
    <t>ANTARCTIC PENINSULA TRAVERSE</t>
  </si>
  <si>
    <t>10.1126/science.137.3530.601-a</t>
  </si>
  <si>
    <t>3025C</t>
  </si>
  <si>
    <t>WOS:A19623025C00002</t>
  </si>
  <si>
    <t>LITTLEPAGE, JL; PEARSE, JS</t>
  </si>
  <si>
    <t>BIOLOGICAL AND OCEANOGRAPHIC OBSERVATIONS UNDER AN ANTARCTIC ICE SHELF</t>
  </si>
  <si>
    <t>10.1126/science.137.3531.679</t>
  </si>
  <si>
    <t>3026C</t>
  </si>
  <si>
    <t>WOS:A19623026C00016</t>
  </si>
  <si>
    <t>METABOLIC REQUIREMENTS FOR SWIMMING ACTIVITY OF 3 ANTARCTIC FISHES</t>
  </si>
  <si>
    <t>10.1126/science.137.3535.1050</t>
  </si>
  <si>
    <t>3030C</t>
  </si>
  <si>
    <t>WOS:A19623030C00016</t>
  </si>
  <si>
    <t>MURPHY, RC</t>
  </si>
  <si>
    <t>ANTARCTIC CONSERVATION</t>
  </si>
  <si>
    <t>10.1126/science.135.3499.194</t>
  </si>
  <si>
    <t>2994C</t>
  </si>
  <si>
    <t>WOS:A19622994C00014</t>
  </si>
  <si>
    <t>ANTARCTIC</t>
  </si>
  <si>
    <t>10.1038/scientificamerican0962-60</t>
  </si>
  <si>
    <t>2907C</t>
  </si>
  <si>
    <t>WOS:A19622907C00001</t>
  </si>
  <si>
    <t>WRIGHT, C</t>
  </si>
  <si>
    <t>ANTARCTIC AND UPPER ATMOSPHERE</t>
  </si>
  <si>
    <t>WOS:A19622907C00014</t>
  </si>
  <si>
    <t>RUBIN, MJ</t>
  </si>
  <si>
    <t>ANTARCTIC AND WEATHER</t>
  </si>
  <si>
    <t>10.1038/scientificamerican0962-84</t>
  </si>
  <si>
    <t>WOS:A19622907C00011</t>
  </si>
  <si>
    <t>KORT, VG</t>
  </si>
  <si>
    <t>ANTARCTIC OCEAN</t>
  </si>
  <si>
    <t>10.1038/scientificamerican0962-113</t>
  </si>
  <si>
    <t>WOS:A19622907C00005</t>
  </si>
  <si>
    <t>ICE OF ANTARCTIC</t>
  </si>
  <si>
    <t>WOS:A19622907C00010</t>
  </si>
  <si>
    <t>WOOLLARD, GP</t>
  </si>
  <si>
    <t>LAND OF ANTARCTIC</t>
  </si>
  <si>
    <t>10.1038/scientificamerican0962-151</t>
  </si>
  <si>
    <t>WOS:A19622907C00013</t>
  </si>
  <si>
    <t>DOUMANI, GA; LONG, WE</t>
  </si>
  <si>
    <t>ANCIENT LIFE OF ANTARCTIC</t>
  </si>
  <si>
    <t>WOS:A19622907C00002</t>
  </si>
  <si>
    <t>OCEANIC LIFE OF ANTARCTIC</t>
  </si>
  <si>
    <t>WOS:A19622907C00008</t>
  </si>
  <si>
    <t>TERRESTRIAL LIFE OF ANTARCTIC</t>
  </si>
  <si>
    <t>WOS:A19622907C00007</t>
  </si>
  <si>
    <t>DOUGHERTY, EC; FERRAL, DJ; SOLBERG, B</t>
  </si>
  <si>
    <t>XENIC CULTIVATION OF ANTARCTIC MICROMETAZOA .1. THE TARDIGRADE HYPSIBIUS-ARCTICUS (MURRAY, 07) MARCUS, 28</t>
  </si>
  <si>
    <t>WD939</t>
  </si>
  <si>
    <t>WOS:A1961WD93900053</t>
  </si>
  <si>
    <t>XENIC CULTIVATION OF ANTARCTIC MICROMETAZOA .2. THE ROTIFER PHILODINA-GREGARIA MURRAY, 10</t>
  </si>
  <si>
    <t>WOS:A1961WD93900054</t>
  </si>
  <si>
    <t>BIAYS, P</t>
  </si>
  <si>
    <t>LIBRARY OF THE ARCTIC AND ANTARCTIC, VOL 1, THE LAPPS TODAY IN FINLAND, NORWAY AND SWEDEN</t>
  </si>
  <si>
    <t>10.3406/geo.1961.16060</t>
  </si>
  <si>
    <t>CEW16</t>
  </si>
  <si>
    <t>WOS:A1961CEW1600007</t>
  </si>
  <si>
    <t>STARIK, IY; SILIN, YI; KRYLOV, AY; RAVICH, MG</t>
  </si>
  <si>
    <t>ABSOLUTE AGES OF EAST ANTARCTIC ROCKS</t>
  </si>
  <si>
    <t>10.1111/j.1749-6632.1961.tb35524.x</t>
  </si>
  <si>
    <t>4731A</t>
  </si>
  <si>
    <t>WOS:A19614731A00047</t>
  </si>
  <si>
    <t>HEDBLOM, EE</t>
  </si>
  <si>
    <t>SNOWSCAPE EYE PROTECTION - DEVELOPMENT OF A SUNGLASS FOR USEFUL VISION WITH COMFORT FROM ANTARCTIC SNOWBLINDNESS, GLARE, AND CALOROPHTHALGIA</t>
  </si>
  <si>
    <t>ARCHIVES OF ENVIRONMENTAL HEALTH</t>
  </si>
  <si>
    <t>0003-9896</t>
  </si>
  <si>
    <t>ARCH ENVIRON HEALTH</t>
  </si>
  <si>
    <t>Arch. Environ. Health</t>
  </si>
  <si>
    <t>10.1080/00039896.1961.10662927</t>
  </si>
  <si>
    <t>Environmental Sciences; Public, Environmental &amp; Occupational Health</t>
  </si>
  <si>
    <t>Environmental Sciences &amp; Ecology; Public, Environmental &amp; Occupational Health</t>
  </si>
  <si>
    <t>WOS:A19610015500004</t>
  </si>
  <si>
    <t>SLEEP IN ANTARCTIC</t>
  </si>
  <si>
    <t>BMJ-BRITISH MEDICAL JOURNAL</t>
  </si>
  <si>
    <t>BMJ PUBLISHING GROUP</t>
  </si>
  <si>
    <t>BRITISH MED ASSOC HOUSE, TAVISTOCK SQUARE, LONDON WC1H 9JR, ENGLAND</t>
  </si>
  <si>
    <t>1756-1833</t>
  </si>
  <si>
    <t>BMJ-BRIT MED J</t>
  </si>
  <si>
    <t>BMJ-British Medical Journal</t>
  </si>
  <si>
    <t>7726A</t>
  </si>
  <si>
    <t>WOS:A19617726A00037</t>
  </si>
  <si>
    <t>NUNN, JF</t>
  </si>
  <si>
    <t>PORTABLE ANAESTHETIC APPARATUS FOR USE IN ANTARCTIC</t>
  </si>
  <si>
    <t>10.1136/bmj.1.5233.1139</t>
  </si>
  <si>
    <t>7715A</t>
  </si>
  <si>
    <t>WOS:A19617715A00372</t>
  </si>
  <si>
    <t>LAIRD, M</t>
  </si>
  <si>
    <t>A LACK OF AVIAN AND MAMMALIAN HAEMATOZOA IN ANTARCTIC AND CANADIAN ARCTIC</t>
  </si>
  <si>
    <t>CANADIAN JOURNAL OF ZOOLOGY</t>
  </si>
  <si>
    <t>CAN J ZOOLOG</t>
  </si>
  <si>
    <t>10.1139/z61-025</t>
  </si>
  <si>
    <t>8149A</t>
  </si>
  <si>
    <t>WOS:A19618149A00008</t>
  </si>
  <si>
    <t>GOLDSEN, JM</t>
  </si>
  <si>
    <t>CONTROLS FOR OUTER SPACE AND THE ANTARCTIC ANALOGY - JESSUP,PC, TAUBENFELD,HJ</t>
  </si>
  <si>
    <t>COLUMBIA LAW REVIEW</t>
  </si>
  <si>
    <t>COLUMBIA UNIV</t>
  </si>
  <si>
    <t>SCH LAW 435 WEST 116TH ST, NEW YORK, NY 10027</t>
  </si>
  <si>
    <t>0010-1958</t>
  </si>
  <si>
    <t>COLUMBIA LAW REV</t>
  </si>
  <si>
    <t>Columbia Law Rev.</t>
  </si>
  <si>
    <t>10.2307/1120204</t>
  </si>
  <si>
    <t>Law</t>
  </si>
  <si>
    <t>Government &amp; Law</t>
  </si>
  <si>
    <t>CAL47</t>
  </si>
  <si>
    <t>WOS:A1961CAL4700008</t>
  </si>
  <si>
    <t>WOHLSCHLAG, D</t>
  </si>
  <si>
    <t>GROWTH OF AN ANTARCTIC FISH AT FREEZING TEMPERATURES</t>
  </si>
  <si>
    <t>AMER SOC ICHTHYOLOGISTS HERPETOLOGISTS</t>
  </si>
  <si>
    <t>CHARLESTON</t>
  </si>
  <si>
    <t>UNIV CHARLESTON, GRICE MARINE LABORATORY, 205 FORT JOHNSON RD, CHARLESTON, SC 29412</t>
  </si>
  <si>
    <t>10.2307/1440165</t>
  </si>
  <si>
    <t>9378A</t>
  </si>
  <si>
    <t>WOS:A19619378A00027</t>
  </si>
  <si>
    <t>MILLER, RG; RESECK, J</t>
  </si>
  <si>
    <t>CHIONODRACO MARKHAMI, A NEW ANTARCTIC FISH OF FAMILY CHAENICHTHYIDAE</t>
  </si>
  <si>
    <t>WOS:A19619378A00020</t>
  </si>
  <si>
    <t>KLYASHTORIN, L</t>
  </si>
  <si>
    <t>PRIMARY PRODUCTION IN ATLANTIC AND SOUTH OCEANS FROM DATA OF ANTARCTIC VOYAGE OF D/E OB</t>
  </si>
  <si>
    <t>9661A</t>
  </si>
  <si>
    <t>WOS:A19619661A00030</t>
  </si>
  <si>
    <t>BROWN, HR; TAYLOR, GH</t>
  </si>
  <si>
    <t>SOME REMARKABLE ANTARCTIC COALS</t>
  </si>
  <si>
    <t>FUEL</t>
  </si>
  <si>
    <t>0016-2361</t>
  </si>
  <si>
    <t>Fuel</t>
  </si>
  <si>
    <t>Energy &amp; Fuels; Engineering, Chemical</t>
  </si>
  <si>
    <t>Energy &amp; Fuels; Engineering</t>
  </si>
  <si>
    <t>WY659</t>
  </si>
  <si>
    <t>WOS:A1961WY65900009</t>
  </si>
  <si>
    <t>MCINTOSH, DH</t>
  </si>
  <si>
    <t>ROYAL SOCIETY INTERNATIONAL GEOPHYSICAL YEAR ANTARCTIC EXPEDITION - BRUNT,D</t>
  </si>
  <si>
    <t>10.2307/1792853</t>
  </si>
  <si>
    <t>CAU88</t>
  </si>
  <si>
    <t>WOS:A1961CAU8800064</t>
  </si>
  <si>
    <t>PRICE, AG</t>
  </si>
  <si>
    <t>COOK,JAMES DISCOVERY OF THE ANTARCTIC CONTINENT</t>
  </si>
  <si>
    <t>1931-0846</t>
  </si>
  <si>
    <t>10.2307/213110</t>
  </si>
  <si>
    <t>CBE69</t>
  </si>
  <si>
    <t>WOS:A1961CBE6900008</t>
  </si>
  <si>
    <t>CHENG, B</t>
  </si>
  <si>
    <t>INTERNATIONAL AFFAIRS</t>
  </si>
  <si>
    <t>0020-5850</t>
  </si>
  <si>
    <t>1468-2346</t>
  </si>
  <si>
    <t>INT AFF</t>
  </si>
  <si>
    <t>Int. Aff.</t>
  </si>
  <si>
    <t>International Relations</t>
  </si>
  <si>
    <t>CAV67</t>
  </si>
  <si>
    <t>WOS:A1961CAV6700037</t>
  </si>
  <si>
    <t>MILAN, FA; ELSNER, RW; RODAHL, K</t>
  </si>
  <si>
    <t>THERMAL AND METABOLIC RESPONSES OF MEN IN ANTARCTIC TO A STANDARD COLD STRESS</t>
  </si>
  <si>
    <t>10.1152/jappl.1961.16.3.401</t>
  </si>
  <si>
    <t>3709B</t>
  </si>
  <si>
    <t>WOS:A19613709B00022</t>
  </si>
  <si>
    <t>ADAMS, RJ; STANMEYE.WR; HARDING, RS</t>
  </si>
  <si>
    <t>EFFECTS OF ANTARCTIC STRESS ON VITAMIN REQUIREMENTS OF MAN</t>
  </si>
  <si>
    <t>JOURNAL OF DENTAL RESEARCH</t>
  </si>
  <si>
    <t>AMER ASSOC DENTAL RESEARCH</t>
  </si>
  <si>
    <t>1619 DUKE ST, ALEXANDRIA, VA 22314</t>
  </si>
  <si>
    <t>0022-0345</t>
  </si>
  <si>
    <t>J DENT RES</t>
  </si>
  <si>
    <t>J. Dent. Res.</t>
  </si>
  <si>
    <t>4655B</t>
  </si>
  <si>
    <t>WOS:A19614655B00001</t>
  </si>
  <si>
    <t>THIEL, E; SCHMIDT, RA</t>
  </si>
  <si>
    <t>SPHERULES FROM ANTARCTIC ICE CAP</t>
  </si>
  <si>
    <t>10.1029/JZ066i001p00307</t>
  </si>
  <si>
    <t>5156B</t>
  </si>
  <si>
    <t>WOS:A19615156B00034</t>
  </si>
  <si>
    <t>PALMER, CE; TAYLOR, RC</t>
  </si>
  <si>
    <t>ANTARCTIC STRATOSPHERIC VORTEX IN 1958</t>
  </si>
  <si>
    <t>10.1029/JZ066i005p01591</t>
  </si>
  <si>
    <t>5163B</t>
  </si>
  <si>
    <t>WOS:A19615163B00025</t>
  </si>
  <si>
    <t>THIEL, E; OSTENSO, N</t>
  </si>
  <si>
    <t>SEISMIC STUDIES ON ANTARCTIC ICE SHELVES</t>
  </si>
  <si>
    <t>5166B</t>
  </si>
  <si>
    <t>WOS:A19615166B00303</t>
  </si>
  <si>
    <t>MILAN, FA; RODAHL, K</t>
  </si>
  <si>
    <t>CALORIC REQUIREMENTS OF MAN IN ANTARCTIC</t>
  </si>
  <si>
    <t>JOURNAL OF NUTRITION</t>
  </si>
  <si>
    <t>AMER INST NUTRITION</t>
  </si>
  <si>
    <t>0022-3166</t>
  </si>
  <si>
    <t>J NUTR</t>
  </si>
  <si>
    <t>J. Nutr.</t>
  </si>
  <si>
    <t>10.1093/jn/75.2.152</t>
  </si>
  <si>
    <t>6173B</t>
  </si>
  <si>
    <t>WOS:A19616173B00009</t>
  </si>
  <si>
    <t>GOLDSMITH, R; SLADEN, WJL</t>
  </si>
  <si>
    <t>TEMPERATURE REGULATION OF SOME ANTARCTIC PENGUINS</t>
  </si>
  <si>
    <t>10.1113/jphysiol.1961.sp006719</t>
  </si>
  <si>
    <t>6713B</t>
  </si>
  <si>
    <t>WOS:A19616713B00028</t>
  </si>
  <si>
    <t>STANMEYER, W; ADAMS, RJ</t>
  </si>
  <si>
    <t>ANTARCTIC STRESS AND TEETH</t>
  </si>
  <si>
    <t>JOURNAL OF THE AMERICAN DENTAL ASSOCIATION</t>
  </si>
  <si>
    <t>AMER DENTAL ASSN</t>
  </si>
  <si>
    <t>211 E CHICAGO AVE, CHICAGO, IL 60611</t>
  </si>
  <si>
    <t>0002-8177</t>
  </si>
  <si>
    <t>J AM DENT ASSOC</t>
  </si>
  <si>
    <t>J. Am. Dent. Assoc.</t>
  </si>
  <si>
    <t>10.14219/jada.archive.1961.0276</t>
  </si>
  <si>
    <t>3154B</t>
  </si>
  <si>
    <t>WOS:A19613154B00010</t>
  </si>
  <si>
    <t>US RESEARCH ACTIVITIES IN ANTARCTIC</t>
  </si>
  <si>
    <t>8749B</t>
  </si>
  <si>
    <t>WOS:A19618749B00085</t>
  </si>
  <si>
    <t>US NATIONAL SCIENCE FOUNDATION - OFFICE OF ANTARCTIC PROGRAMS</t>
  </si>
  <si>
    <t>8738B</t>
  </si>
  <si>
    <t>WOS:A19618738B00041</t>
  </si>
  <si>
    <t>DEUTSCH, S; PICCIOTTO, EE; REINHARZ, M</t>
  </si>
  <si>
    <t>AGE MEASUREMENTS ON ANTARCTIC ROCKS (QUEEN MAUD LAND)</t>
  </si>
  <si>
    <t>10.1038/1911286b0</t>
  </si>
  <si>
    <t>8742B</t>
  </si>
  <si>
    <t>WOS:A19618742B00261</t>
  </si>
  <si>
    <t>ALDERMAN, AR</t>
  </si>
  <si>
    <t>MAWSON INSTITUTE OF ANTARCTIC RESEARCH</t>
  </si>
  <si>
    <t>10.1038/1901157b0</t>
  </si>
  <si>
    <t>8734B</t>
  </si>
  <si>
    <t>WOS:A19618734B00002</t>
  </si>
  <si>
    <t>TRANS-ANTARCTIC EXPEDITION 1955-58</t>
  </si>
  <si>
    <t>8719B</t>
  </si>
  <si>
    <t>WOS:A19618719B00441</t>
  </si>
  <si>
    <t>ANTARCTIC BULLETIN</t>
  </si>
  <si>
    <t>10.1111/j.0033-0124.1961.133_46a.x</t>
  </si>
  <si>
    <t>CGJ68</t>
  </si>
  <si>
    <t>WOS:A1961CGJ6800009</t>
  </si>
  <si>
    <t>SWITHINBANK, C; DARBY, DG; WOHLSCHLAG, DE</t>
  </si>
  <si>
    <t>FAUNAL REMAINS ON AN ANTARCTIC ICE SHELF</t>
  </si>
  <si>
    <t>10.1126/science.133.3455.764</t>
  </si>
  <si>
    <t>2975C</t>
  </si>
  <si>
    <t>WOS:A19612975C00133</t>
  </si>
  <si>
    <t>HORELICK, AL</t>
  </si>
  <si>
    <t>WORLD POLITICS</t>
  </si>
  <si>
    <t>PRINCETON UNIV PRESS</t>
  </si>
  <si>
    <t>LAWRENCEVILLE</t>
  </si>
  <si>
    <t>3175 PRINCETON PIKE, LAWRENCEVILLE, NJ 08648</t>
  </si>
  <si>
    <t>0043-8871</t>
  </si>
  <si>
    <t>WORLD POLIT</t>
  </si>
  <si>
    <t>World Polit.</t>
  </si>
  <si>
    <t>10.2307/2009522</t>
  </si>
  <si>
    <t>CBK01</t>
  </si>
  <si>
    <t>WOS:A1961CBK0100009</t>
  </si>
  <si>
    <t>HAYTON, RD</t>
  </si>
  <si>
    <t>THE ANTARCTIC SETTLEMENT OF 1959</t>
  </si>
  <si>
    <t>10.2307/2195252</t>
  </si>
  <si>
    <t>CCY55</t>
  </si>
  <si>
    <t>WOS:A1960CCY5500003</t>
  </si>
  <si>
    <t>SCHACHTER, O</t>
  </si>
  <si>
    <t>10.2307/2195271</t>
  </si>
  <si>
    <t>WOS:A1960CCY5500011</t>
  </si>
  <si>
    <t>MULLIN, CS</t>
  </si>
  <si>
    <t>SOME PSYCHOLOGICAL-ASPECTS OF ISOLATED ANTARCTIC LIVING</t>
  </si>
  <si>
    <t>10.1176/ajp.117.4.323</t>
  </si>
  <si>
    <t>WT528</t>
  </si>
  <si>
    <t>WOS:A1960WT52800005</t>
  </si>
  <si>
    <t>BLAUSTEIN, AP</t>
  </si>
  <si>
    <t>AMERICAN SCHOLAR</t>
  </si>
  <si>
    <t>PHI BETA KAPPA SOC</t>
  </si>
  <si>
    <t>1785 MASSACHUSETTS AVENUE, N W FOURTH FL, WASHINGTON, DC 20036</t>
  </si>
  <si>
    <t>0003-0937</t>
  </si>
  <si>
    <t>AM SCHOLAR</t>
  </si>
  <si>
    <t>Am. Sch.</t>
  </si>
  <si>
    <t>Humanities, Multidisciplinary</t>
  </si>
  <si>
    <t>Arts &amp; Humanities - Other Topics</t>
  </si>
  <si>
    <t>CFF64</t>
  </si>
  <si>
    <t>WOS:A1960CFF6400019</t>
  </si>
  <si>
    <t>DOUGHERTY, EC; CHITWOOD, BG; MAGGENTI, AR</t>
  </si>
  <si>
    <t>OBSERVATIONS ON ANTARCTIC FRESHWATER MICROMETAZOA</t>
  </si>
  <si>
    <t>ANATOMICAL RECORD</t>
  </si>
  <si>
    <t>WILEY-LISS</t>
  </si>
  <si>
    <t>DIV JOHN WILEY &amp; SONS INC, 111 RIVER ST, HOBOKEN, NJ 07030 USA</t>
  </si>
  <si>
    <t>0003-276X</t>
  </si>
  <si>
    <t>ANAT RECORD</t>
  </si>
  <si>
    <t>Anat. Rec.</t>
  </si>
  <si>
    <t>Anatomy &amp; Morphology</t>
  </si>
  <si>
    <t>WQ196</t>
  </si>
  <si>
    <t>WOS:A1960WQ19600064</t>
  </si>
  <si>
    <t>NASH, GD</t>
  </si>
  <si>
    <t>ANNALS OF THE AMERICAN ACADEMY OF POLITICAL AND SOCIAL SCIENCE</t>
  </si>
  <si>
    <t>SAGE PUBLICATIONS INC</t>
  </si>
  <si>
    <t>THOUSAND OAKS</t>
  </si>
  <si>
    <t>2455 TELLER RD, THOUSAND OAKS, CA 91320</t>
  </si>
  <si>
    <t>0002-7162</t>
  </si>
  <si>
    <t>ANN AM ACAD POLIT SS</t>
  </si>
  <si>
    <t>Ann. Am. Acad. Polit. Soc. Sci.</t>
  </si>
  <si>
    <t>JUL</t>
  </si>
  <si>
    <t>10.1177/000271626033000168</t>
  </si>
  <si>
    <t>Political Science; Social Sciences, Interdisciplinary</t>
  </si>
  <si>
    <t>Government &amp; Law; Social Sciences - Other Topics</t>
  </si>
  <si>
    <t>CFU81</t>
  </si>
  <si>
    <t>WOS:A1960CFU8100053</t>
  </si>
  <si>
    <t>HEINDEL, RH</t>
  </si>
  <si>
    <t>10.1177/000271626032800179</t>
  </si>
  <si>
    <t>CCH94</t>
  </si>
  <si>
    <t>WOS:A1960CCH9400080</t>
  </si>
  <si>
    <t>THE 7TH CONTINENT - THE STRUGGLE FOR THE ANTARCTIC ICE WORLD - GERMAN - STEINITZ,H</t>
  </si>
  <si>
    <t>AUSSEN POLITIK</t>
  </si>
  <si>
    <t>W BERTELSMANN VERLAG GMBH &amp; CO KG</t>
  </si>
  <si>
    <t>BIELEFELD</t>
  </si>
  <si>
    <t>AUF DEM ESCH 4, D-33619 BIELEFELD, GERMANY</t>
  </si>
  <si>
    <t>0587-3835</t>
  </si>
  <si>
    <t>AUSSEN POLIT</t>
  </si>
  <si>
    <t>Aussen Polit.</t>
  </si>
  <si>
    <t>CFD69</t>
  </si>
  <si>
    <t>WOS:A1960CFD6900015</t>
  </si>
  <si>
    <t>WILSON, O</t>
  </si>
  <si>
    <t>CHANGES IN BODY-WEIGHT OF MEN IN THE ANTARCTIC</t>
  </si>
  <si>
    <t>10.1079/BJN19600050</t>
  </si>
  <si>
    <t>XL244</t>
  </si>
  <si>
    <t>WOS:A1960XL24400016</t>
  </si>
  <si>
    <t>LISITZIN, AP</t>
  </si>
  <si>
    <t>BOTTOM SEDIMENTS OF THE EASTERN ANTARCTIC AND THE SOUTHERN INDIAN OCEAN</t>
  </si>
  <si>
    <t>DEEP-SEA RESEARCH</t>
  </si>
  <si>
    <t>DEEP-SEA RES</t>
  </si>
  <si>
    <t>10.1016/0146-6313(60)90014-9</t>
  </si>
  <si>
    <t>WZ763</t>
  </si>
  <si>
    <t>WOS:A1960WZ76300002</t>
  </si>
  <si>
    <t>LISITZIN, AP; ZHIVAGO, AV</t>
  </si>
  <si>
    <t>MARINE GEOLOGICAL WORK OF THE SOVIET ANTARCTIC EXPEDITION, 1955-1957</t>
  </si>
  <si>
    <t>WZ759</t>
  </si>
  <si>
    <t>WOS:A1960WZ75900001</t>
  </si>
  <si>
    <t>PHLEGER, H</t>
  </si>
  <si>
    <t>THE ANTARCTIC TREATY</t>
  </si>
  <si>
    <t>CHZ31</t>
  </si>
  <si>
    <t>WOS:A1960CHZ3100002</t>
  </si>
  <si>
    <t>KAMENKOVICH, VM</t>
  </si>
  <si>
    <t>ANTARCTIC CIRCUMPOLAR CURRENT AS INFLUENCED BY THE BOTTOM RELIEF</t>
  </si>
  <si>
    <t>WE641</t>
  </si>
  <si>
    <t>WOS:A1960WE64100022</t>
  </si>
  <si>
    <t>AVERIANOVA, VG</t>
  </si>
  <si>
    <t>THE TREND IN DEVELOPMENT OF MODERN GLACIATION OF ANTARCTIC</t>
  </si>
  <si>
    <t>WOS:A1960WE64100045</t>
  </si>
  <si>
    <t>VINOGRADOVA, ZA</t>
  </si>
  <si>
    <t>A CONTRIBUTION TO THE STUDY OF BIOCHEMICAL COMPOSITION ANTARCTIC EUPHAUSIA-SUPERBA-DANA</t>
  </si>
  <si>
    <t>WE633</t>
  </si>
  <si>
    <t>WOS:A1960WE63300050</t>
  </si>
  <si>
    <t>GUSEV, AM</t>
  </si>
  <si>
    <t>ABSOLUTE HEIGHT DETERMINATION OF THE ANTARCTIC ICE DOME</t>
  </si>
  <si>
    <t>WE615</t>
  </si>
  <si>
    <t>WOS:A1960WE61500013</t>
  </si>
  <si>
    <t>BELIAEV, GM</t>
  </si>
  <si>
    <t>QUANTITATIVE DISTRIBUTION OF BENTHOS IN THE TASMANIAN SEA AND IN THE ANTARCTIC WATERS SOUTH OF NEW ZEALAND</t>
  </si>
  <si>
    <t>WE616</t>
  </si>
  <si>
    <t>WOS:A1960WE61600044</t>
  </si>
  <si>
    <t>METABOLISM OF AN ANTARCTIC FISH AND THE PHENOMENON OF COLD ADAPTATION</t>
  </si>
  <si>
    <t>10.2307/1930217</t>
  </si>
  <si>
    <t>WR637</t>
  </si>
  <si>
    <t>WOS:A1960WR63700005</t>
  </si>
  <si>
    <t>HANESSIAN, J</t>
  </si>
  <si>
    <t>THE ANTARCTIC TREATY OF DECEMBER 1959 - A POSSIBLE MODEL FOR THE REGULATION OF OUTSTANDING INTERNATIONAL QUESTIONS</t>
  </si>
  <si>
    <t>EUROPA ARCHIV</t>
  </si>
  <si>
    <t>VERLAG INT POLITIK GMBH</t>
  </si>
  <si>
    <t>BONN 1</t>
  </si>
  <si>
    <t>POSTFACH 1529 BACHSTRASSE 32, D-53005 BONN 1, GERMANY</t>
  </si>
  <si>
    <t>0014-2476</t>
  </si>
  <si>
    <t>EUR ARCH</t>
  </si>
  <si>
    <t>CKY02</t>
  </si>
  <si>
    <t>WOS:A1960CKY0200001</t>
  </si>
  <si>
    <t>SIPLE, P</t>
  </si>
  <si>
    <t>COMMENTARY ON ANTARCTIC OPERATIONS</t>
  </si>
  <si>
    <t>WE238</t>
  </si>
  <si>
    <t>WOS:A1960WE23800003</t>
  </si>
  <si>
    <t>AMERICA IN THE ANTARCTIC TO 1840 - MITTERLING,P</t>
  </si>
  <si>
    <t>10.2307/1794006</t>
  </si>
  <si>
    <t>CAU82</t>
  </si>
  <si>
    <t>WOS:A1960CAU8200058</t>
  </si>
  <si>
    <t>HARRISON, VAW</t>
  </si>
  <si>
    <t>AN UNUSUAL IONOSPHERIC DISTURBANCE IN THE ANTARCTIC ON 30 JUNE TO 1 JULY 1957</t>
  </si>
  <si>
    <t>10.1016/0021-9169(60)90071-4</t>
  </si>
  <si>
    <t>XL079</t>
  </si>
  <si>
    <t>WOS:A1960XL07900010</t>
  </si>
  <si>
    <t>MCBEE, RH</t>
  </si>
  <si>
    <t>INTESTINAL FLORA OF SOME ANTARCTIC BIRDS AND MAMMALS</t>
  </si>
  <si>
    <t>10.1128/JB.79.2.311-312.1960</t>
  </si>
  <si>
    <t>WD359</t>
  </si>
  <si>
    <t>WOS:A1960WD35900025</t>
  </si>
  <si>
    <t>BERTRAND, KJ</t>
  </si>
  <si>
    <t>CDD90</t>
  </si>
  <si>
    <t>WOS:A1960CDD9000012</t>
  </si>
  <si>
    <t>HANSON, KJ</t>
  </si>
  <si>
    <t>RADIATION MEASUREMENT ON THE ANTARCTIC SNOWFIELD, A PRELIMINARY REPORT</t>
  </si>
  <si>
    <t>10.1029/JZ065i003p00935</t>
  </si>
  <si>
    <t>WB314</t>
  </si>
  <si>
    <t>WOS:A1960WB31400018</t>
  </si>
  <si>
    <t>HATHERTON, T; MIDWINTER, GG</t>
  </si>
  <si>
    <t>OBSERVATIONS OF THE AURORA AUSTRALIS AT NEW-ZEALAND ANTARCTIC STATIONS DURING IGY</t>
  </si>
  <si>
    <t>10.1029/JZ065i005p01401</t>
  </si>
  <si>
    <t>WB316</t>
  </si>
  <si>
    <t>WOS:A1960WB31600007</t>
  </si>
  <si>
    <t>HOOD, JM</t>
  </si>
  <si>
    <t>ENVIRONMENTAL PHOTOMETRY IN THE ANTARCTIC</t>
  </si>
  <si>
    <t>10.1029/JZ065i005p01527</t>
  </si>
  <si>
    <t>WOS:A1960WB31600021</t>
  </si>
  <si>
    <t>HILL, GE</t>
  </si>
  <si>
    <t>ANOMALOUS F0F2 VARIATIONS IN THE ANTARCTIC</t>
  </si>
  <si>
    <t>10.1029/JZ065i007p02011</t>
  </si>
  <si>
    <t>WB318</t>
  </si>
  <si>
    <t>WOS:A1960WB31800021</t>
  </si>
  <si>
    <t>HAMILTON, W</t>
  </si>
  <si>
    <t>MOTION PICTURES OF GEOLOGIC FIELD WORK IN THE ANTARCTIC</t>
  </si>
  <si>
    <t>WB319</t>
  </si>
  <si>
    <t>WOS:A1960WB31900147</t>
  </si>
  <si>
    <t>HATHERTON, T</t>
  </si>
  <si>
    <t>MICROSEISMS BEHIND ANTARCTIC SEA ICE</t>
  </si>
  <si>
    <t>WOS:A1960WB31900151</t>
  </si>
  <si>
    <t>HELLIWELL, RA; MARTIN, LH; MARKS, K</t>
  </si>
  <si>
    <t>VERY-LOW-FREQUENCY OBSERVATIONS IN THE ANTARCTIC</t>
  </si>
  <si>
    <t>WOS:A1960WB31900156</t>
  </si>
  <si>
    <t>KANGOS, JD</t>
  </si>
  <si>
    <t>A PRELIMINARY INVESTIGATION OF THE HEAT FLUX FROM THE OCEAN TO THE ATMOSPHERE IN ANTARCTIC REGIONS</t>
  </si>
  <si>
    <t>WOS:A1960WB31900182</t>
  </si>
  <si>
    <t>ANTARCTIC METEOROLOGY - A REVIEW OF CURRENT CONCEPTS</t>
  </si>
  <si>
    <t>WOS:A1960WB31900278</t>
  </si>
  <si>
    <t>10.1029/JZ065i012p04007</t>
  </si>
  <si>
    <t>WB323</t>
  </si>
  <si>
    <t>WOS:A1960WB32300017</t>
  </si>
  <si>
    <t>PAOLILLO, C</t>
  </si>
  <si>
    <t>CONTROLS FOR OUTER SPACE, AND THE ANTARCTIC ANALOGY - JESSUP,PC, TAUBENFELD,HJ</t>
  </si>
  <si>
    <t>JOURNAL OF INTERNATIONAL AFFAIRS</t>
  </si>
  <si>
    <t>JOURNAL INT AFFAIRS COLUMBIA UNIV</t>
  </si>
  <si>
    <t>BOX 4 IAB, NEW YORK, NY 10027</t>
  </si>
  <si>
    <t>0022-197X</t>
  </si>
  <si>
    <t>J INT AFF</t>
  </si>
  <si>
    <t>CDD81</t>
  </si>
  <si>
    <t>WOS:A1960CDD8100013</t>
  </si>
  <si>
    <t>MISSISSIPPI VALLEY HISTORICAL REVIEW</t>
  </si>
  <si>
    <t>ORGANIZATION AMER HISTORIANS</t>
  </si>
  <si>
    <t>BLOOMINGTON</t>
  </si>
  <si>
    <t>112 N BRYAN ST, BLOOMINGTON, IN 47408</t>
  </si>
  <si>
    <t>MISS VALLEY HIST REV</t>
  </si>
  <si>
    <t>10.2307/1891299</t>
  </si>
  <si>
    <t>History</t>
  </si>
  <si>
    <t>CBG76</t>
  </si>
  <si>
    <t>WOS:A1960CBG7600025</t>
  </si>
  <si>
    <t>BEKLEMISHEV, CW</t>
  </si>
  <si>
    <t>SOUTHERN ATMOSPHERIC CYCLONES AND THE WHALE FEEDING GROUNDS IN THE ANTARCTIC</t>
  </si>
  <si>
    <t>10.1038/187530a0</t>
  </si>
  <si>
    <t>ZQ069</t>
  </si>
  <si>
    <t>WOS:A1960ZQ06900058</t>
  </si>
  <si>
    <t>WYRTKI, K</t>
  </si>
  <si>
    <t>ANTARCTIC CONVERGENCE - AND DIVERGENCE</t>
  </si>
  <si>
    <t>10.1038/187581a0</t>
  </si>
  <si>
    <t>ZQ070</t>
  </si>
  <si>
    <t>WOS:A1960ZQ07000012</t>
  </si>
  <si>
    <t>PICCIOTTO, E; DEMAERE, X; FRIEDMAN, I</t>
  </si>
  <si>
    <t>ISOTOPIC COMPOSITION AND TEMPERATURE OF FORMATION OF ANTARCTIC SNOWS</t>
  </si>
  <si>
    <t>10.1038/187857a0</t>
  </si>
  <si>
    <t>ZQ073</t>
  </si>
  <si>
    <t>WOS:A1960ZQ07300026</t>
  </si>
  <si>
    <t>TEMPERATURE CHANGES IN THE ANTARCTIC ATMOSPHERE</t>
  </si>
  <si>
    <t>ZQ056</t>
  </si>
  <si>
    <t>WOS:A1960ZQ05600026</t>
  </si>
  <si>
    <t>JENKS, CW</t>
  </si>
  <si>
    <t>POLITICAL SCIENCE QUARTERLY</t>
  </si>
  <si>
    <t>ACAD POLITICAL SCIENCE</t>
  </si>
  <si>
    <t>475 RIVERSIDE DRIVE, SUITE 1274, NEW YORK, NY 10115-1274</t>
  </si>
  <si>
    <t>0032-3195</t>
  </si>
  <si>
    <t>POLIT SCI QUART</t>
  </si>
  <si>
    <t>Polit. Sci. Q.</t>
  </si>
  <si>
    <t>10.2307/2145831</t>
  </si>
  <si>
    <t>Political Science</t>
  </si>
  <si>
    <t>CCN85</t>
  </si>
  <si>
    <t>WOS:A1960CCN8500037</t>
  </si>
  <si>
    <t>THE PATTERN OF DISTRIBUTION OF THE ANTARCTIC FAUNA</t>
  </si>
  <si>
    <t>PROCEEDINGS OF THE ROYAL SOCIETY SERIES B-BIOLOGICAL SCIENCES</t>
  </si>
  <si>
    <t>0080-4649</t>
  </si>
  <si>
    <t>PROC R SOC SER B-BIO</t>
  </si>
  <si>
    <t>10.1098/rspb.1960.0069</t>
  </si>
  <si>
    <t>XD795</t>
  </si>
  <si>
    <t>WOS:A1960XD79500018</t>
  </si>
  <si>
    <t>DERANIYAGALA, PEP</t>
  </si>
  <si>
    <t>ANTARCTIC HYDROGRAPHIC FLUCTUATION AS SUGGESTED BY ANIMALS THAT REACH CEYLON</t>
  </si>
  <si>
    <t>10.1098/rspb.1960.0071</t>
  </si>
  <si>
    <t>WOS:A1960XD79500020</t>
  </si>
  <si>
    <t>WEXLER, H; BONACINA, LCW; LAMB, HH; STAGG, JM; JACKSON, CI; VERYARD, RG; LOEWE, F; COURT, A; MACDOWALL, J; WEXLER, H</t>
  </si>
  <si>
    <t>SEASONAL AND OTHER TEMPERATURE CHANGES IN THE ANTARCTIC ATMOSPHERE</t>
  </si>
  <si>
    <t>Discussion</t>
  </si>
  <si>
    <t>10.1002/qj.49708636822</t>
  </si>
  <si>
    <t>WX503</t>
  </si>
  <si>
    <t>WOS:A1960WX50300021</t>
  </si>
  <si>
    <t>SIEBURTH, JM</t>
  </si>
  <si>
    <t>ACRYLIC ACID, AN ANTIBIOTIC PRINCIPLE IN PHAEOCYSTIS BLOOMS IN ANTARCTIC WATERS</t>
  </si>
  <si>
    <t>10.1126/science.132.3428.676</t>
  </si>
  <si>
    <t>ZQ339</t>
  </si>
  <si>
    <t>WOS:A1960ZQ33900010</t>
  </si>
  <si>
    <t>10.1126/science.131.3401.628</t>
  </si>
  <si>
    <t>ZQ420</t>
  </si>
  <si>
    <t>WOS:A1960ZQ42000001</t>
  </si>
  <si>
    <t>COOK, JC</t>
  </si>
  <si>
    <t>ANTARCTIC EXPLORATION AND DEVELOPMENT IN THE COMING HALF-CENTURY</t>
  </si>
  <si>
    <t>CBD84</t>
  </si>
  <si>
    <t>WOS:A1959CBD8400028</t>
  </si>
  <si>
    <t>SHEAR, JA</t>
  </si>
  <si>
    <t>SOME OBSERVATIONS ON ANTARCTIC CIRCULATION</t>
  </si>
  <si>
    <t>WOS:A1959CBD8400119</t>
  </si>
  <si>
    <t>ROGICK, MD</t>
  </si>
  <si>
    <t>STUDIES ON MARINE BRYOZOA .11. ANTARCTIC OSTHIMOSIAE</t>
  </si>
  <si>
    <t>10.1111/j.1749-6632.1959.tb42776.x</t>
  </si>
  <si>
    <t>WQ481</t>
  </si>
  <si>
    <t>WOS:A1959WQ48100001</t>
  </si>
  <si>
    <t>TAYLOR, G</t>
  </si>
  <si>
    <t>ARCTIC AND ANTARCTIC - BERTRAM,C</t>
  </si>
  <si>
    <t>10.1080/00049185908702345</t>
  </si>
  <si>
    <t>CLU69</t>
  </si>
  <si>
    <t>WOS:A1959CLU6900002</t>
  </si>
  <si>
    <t>LITHOLOGY AND ZOOLOGY OF AN ANTARCTIC OCEAN BOTTOM CORE</t>
  </si>
  <si>
    <t>10.1016/0146-6313(59)90053-X</t>
  </si>
  <si>
    <t>WZ758</t>
  </si>
  <si>
    <t>WOS:A1959WZ75800002</t>
  </si>
  <si>
    <t>IVANOV, IA; KAMENKOVICH, VM</t>
  </si>
  <si>
    <t>BOTTOM RELIEF AS THE MAIN FACTOR RESPONSIBLE FOR THE NON-ZONAL COURSE OF THE ANTARCTIC CIRCUMPOLAR CURRENT</t>
  </si>
  <si>
    <t>WE606</t>
  </si>
  <si>
    <t>WOS:A1959WE60600019</t>
  </si>
  <si>
    <t>IVANOV, IA</t>
  </si>
  <si>
    <t>SEASONAL VARIATIONS OF THE ANTARCTIC CIRCUMPOLAR CURRENT</t>
  </si>
  <si>
    <t>WE595</t>
  </si>
  <si>
    <t>WOS:A1959WE59500018</t>
  </si>
  <si>
    <t>STARIK, IE; RAVICH, MG; KRYLOV, AJ; SILIN, II</t>
  </si>
  <si>
    <t>ON THE ABSOLUTE AGE OF THE ROCKS OF THE EAST-ANTARCTIC PLATFORM</t>
  </si>
  <si>
    <t>WE589</t>
  </si>
  <si>
    <t>WOS:A1959WE58900039</t>
  </si>
  <si>
    <t>GLEN, JW</t>
  </si>
  <si>
    <t>NORWEGIAN-BRITISH-SWEDISH ANTARCTIC EXPEDITION, 1949-52, VOL 5, GLACIOLOGY III - ROBIN,GD</t>
  </si>
  <si>
    <t>CAU79</t>
  </si>
  <si>
    <t>WOS:A1959CAU7900011</t>
  </si>
  <si>
    <t>NORWEGIAN-BRITISH-SWEDISH ANTARCTIC EXPEDITION 1949-52, VOL 4, GLACIOLOGY II - SCHYTT,V</t>
  </si>
  <si>
    <t>WOS:A1959CAU7900010</t>
  </si>
  <si>
    <t>NORWEGIAN-BRITISH-SWEDISH ANTARCTIC EXPEDITION, 1949-52, VOL 3, GLACIOLOGY I - SWITHINBANK,C</t>
  </si>
  <si>
    <t>WOS:A1959CAU7900009</t>
  </si>
  <si>
    <t>THE ANTARCTIC VOYAGE OF MV THALA-DAN, 1958</t>
  </si>
  <si>
    <t>3-4</t>
  </si>
  <si>
    <t>10.2307/1791116</t>
  </si>
  <si>
    <t>CAU80</t>
  </si>
  <si>
    <t>WOS:A1959CAU8000004</t>
  </si>
  <si>
    <t>GEOPHYSICAL INVESTIGATIONS OF THE COMMONWEALTH TRANS-ANTARCTIC EXPEDITION .1. THE CLIMATE AND ICE MASS BALANCE</t>
  </si>
  <si>
    <t>10.2307/1791117</t>
  </si>
  <si>
    <t>WOS:A1959CAU8000005</t>
  </si>
  <si>
    <t>METEOROLOGY OF THE ANTARCTIC - VANROOY,MP</t>
  </si>
  <si>
    <t>CBQ76</t>
  </si>
  <si>
    <t>WOS:A1959CBQ7600023</t>
  </si>
  <si>
    <t>HEADACHES IN THE ANTARCTIC</t>
  </si>
  <si>
    <t>10.1001/jama.1959.03010020021006</t>
  </si>
  <si>
    <t>WL714</t>
  </si>
  <si>
    <t>WOS:A1959WL71400006</t>
  </si>
  <si>
    <t>MALVILLE, JM</t>
  </si>
  <si>
    <t>TYPE-B AURORA IN THE ANTARCTIC</t>
  </si>
  <si>
    <t>10.1016/0021-9169(59)90007-8</t>
  </si>
  <si>
    <t>XL074</t>
  </si>
  <si>
    <t>WOS:A1959XL07400006</t>
  </si>
  <si>
    <t>GASTROINTESTINAL MICROFLORA OF ANTARCTIC BIRDS</t>
  </si>
  <si>
    <t>10.1128/JB.77.5.521-531.1959</t>
  </si>
  <si>
    <t>WD350</t>
  </si>
  <si>
    <t>WOS:A1959WD35000001</t>
  </si>
  <si>
    <t>ANTARCTIC AURORAL OBSERVATIONS, ELLSWORTH STATION, 1957</t>
  </si>
  <si>
    <t>10.1029/JZ064i010p01389</t>
  </si>
  <si>
    <t>WB309</t>
  </si>
  <si>
    <t>WOS:A1959WB30900005</t>
  </si>
  <si>
    <t>GOLDSMITH, R</t>
  </si>
  <si>
    <t>THE COMMONWEALTH TRANS-ANTARCTIC EXPEDITION - MEDICAL AND PHYSIOLOGICAL ASPECTS OF THE ADVANCE PARTY</t>
  </si>
  <si>
    <t>LANCET</t>
  </si>
  <si>
    <t>LANCET LTD</t>
  </si>
  <si>
    <t>42 BEDFORD SQUARE, LONDON WC1B 3SL, ENGLAND</t>
  </si>
  <si>
    <t>0140-6736</t>
  </si>
  <si>
    <t>Lancet</t>
  </si>
  <si>
    <t>APR11</t>
  </si>
  <si>
    <t>WB544</t>
  </si>
  <si>
    <t>WOS:A1959WB54400001</t>
  </si>
  <si>
    <t>ANTIBACTERIAL ACTIVITY OF ANTARCTIC MARINE PHYTOPLANKTON</t>
  </si>
  <si>
    <t>10.4319/lo.1959.4.4.0419</t>
  </si>
  <si>
    <t>WY365</t>
  </si>
  <si>
    <t>WOS:A1959WY36500005</t>
  </si>
  <si>
    <t>MELLOR, M</t>
  </si>
  <si>
    <t>CREEP TESTS ON ANTARCTIC GLACIER ICE</t>
  </si>
  <si>
    <t>10.1038/184717a0</t>
  </si>
  <si>
    <t>ZQ018</t>
  </si>
  <si>
    <t>WOS:A1959ZQ01800039</t>
  </si>
  <si>
    <t>NYE, JF</t>
  </si>
  <si>
    <t>SURFACE TOPOGRAPHY OF THE ANTARCTIC ICE SHEET</t>
  </si>
  <si>
    <t>nye, john f/G-2705-2012</t>
  </si>
  <si>
    <t>10.1038/184786a0</t>
  </si>
  <si>
    <t>ZQ021</t>
  </si>
  <si>
    <t>WOS:A1959ZQ02100023</t>
  </si>
  <si>
    <t>RESEARCH IN THE ANTARCTIC DURING 1960</t>
  </si>
  <si>
    <t>10.1038/184851a0</t>
  </si>
  <si>
    <t>ZQ022</t>
  </si>
  <si>
    <t>WOS:A1959ZQ02200006</t>
  </si>
  <si>
    <t>DIURNAL VARIATION OF AURORA AND GEOMAGNETIC DISTURBANCE AT NEW-ZEALAND ANTARCTIC STATIONS</t>
  </si>
  <si>
    <t>10.1038/184889a0</t>
  </si>
  <si>
    <t>WOS:A1959ZQ02200037</t>
  </si>
  <si>
    <t>NAGATA, T; SHIMIZU, Y</t>
  </si>
  <si>
    <t>NATURAL REMANENT MAGNETIZATION OF PRE-CAMBRIAN GNEISS OF ONGUL ISLANDS IN THE ANTARCTIC</t>
  </si>
  <si>
    <t>10.1038/1841472a0</t>
  </si>
  <si>
    <t>ZQ029</t>
  </si>
  <si>
    <t>WOS:A1959ZQ02900013</t>
  </si>
  <si>
    <t>GONFIANTINI, R; PICCIOTTO, E</t>
  </si>
  <si>
    <t>OXYGEN ISOTOPE VARIATIONS IN ANTARCTIC SNOW SAMPLES</t>
  </si>
  <si>
    <t>10.1038/1841557a0</t>
  </si>
  <si>
    <t>ZQ030</t>
  </si>
  <si>
    <t>WOS:A1959ZQ03000014</t>
  </si>
  <si>
    <t>WOOD, EJF</t>
  </si>
  <si>
    <t>UNUSUAL DIATOM FROM THE ANTARCTIC</t>
  </si>
  <si>
    <t>10.1038/1841962a0</t>
  </si>
  <si>
    <t>ZQ035</t>
  </si>
  <si>
    <t>WOS:A1959ZQ03500045</t>
  </si>
  <si>
    <t>KRAUS, EB</t>
  </si>
  <si>
    <t>ANTARCTIC METEOROLOGY</t>
  </si>
  <si>
    <t>10.1038/1831503a0</t>
  </si>
  <si>
    <t>ZP919</t>
  </si>
  <si>
    <t>WOS:A1959ZP91900006</t>
  </si>
  <si>
    <t>GASKELL, TF</t>
  </si>
  <si>
    <t>CHARACTERISTICS OF THE ANTARCTIC ICE-SHEET</t>
  </si>
  <si>
    <t>10.1038/1831575a0</t>
  </si>
  <si>
    <t>ZP920</t>
  </si>
  <si>
    <t>WOS:A1959ZP92000008</t>
  </si>
  <si>
    <t>WEXLER, H</t>
  </si>
  <si>
    <t>10.1002/qj.49708536503</t>
  </si>
  <si>
    <t>WX500</t>
  </si>
  <si>
    <t>WOS:A1959WX50000002</t>
  </si>
  <si>
    <t>PRESS, F; DEWART, G</t>
  </si>
  <si>
    <t>EXTENT OF THE ANTARCTIC CONTINENT</t>
  </si>
  <si>
    <t>10.1126/science.129.3347.462</t>
  </si>
  <si>
    <t>ZQ425</t>
  </si>
  <si>
    <t>WOS:A1959ZQ42500007</t>
  </si>
  <si>
    <t>ALMAGIA, R</t>
  </si>
  <si>
    <t>ARCTIC AND ANTARCTIC - A PROSPECT OF THE POLAR-REGIONS - BERTRAM,C</t>
  </si>
  <si>
    <t>SCIENTIA</t>
  </si>
  <si>
    <t>MILAN</t>
  </si>
  <si>
    <t>VIA GUASTALLA 9, 20122 MILAN, ITALY</t>
  </si>
  <si>
    <t>0036-8687</t>
  </si>
  <si>
    <t>CLH12</t>
  </si>
  <si>
    <t>WOS:A1959CLH1200006</t>
  </si>
  <si>
    <t>LEIFER, W</t>
  </si>
  <si>
    <t>TO WHOM DOES THE ANTARCTIC BELONG</t>
  </si>
  <si>
    <t>CFD60</t>
  </si>
  <si>
    <t>WOS:A1958CFD6000008</t>
  </si>
  <si>
    <t>ANARE - AUSTRALIAN ANTARCTIC OUTPOSTS - LAW,P, BECHERVAISE,J</t>
  </si>
  <si>
    <t>10.1080/00049185808702334</t>
  </si>
  <si>
    <t>CKS68</t>
  </si>
  <si>
    <t>WOS:A1958CKS6800005</t>
  </si>
  <si>
    <t>UNITED-STATES AND AUSTRALIA TO CONTINUE WORK AT ANTARCTIC STATION</t>
  </si>
  <si>
    <t>CHT67</t>
  </si>
  <si>
    <t>WOS:A1958CHT6700004</t>
  </si>
  <si>
    <t>GUSSEV, AV; PASTERNAK, FA</t>
  </si>
  <si>
    <t>SOME REMARKS CONCERNING THE BOTTOM FAUNA OF ANTARCTIC WATERS</t>
  </si>
  <si>
    <t>WQ180</t>
  </si>
  <si>
    <t>WOS:A1958WQ18000020</t>
  </si>
  <si>
    <t>KOROTKEVICH, VS</t>
  </si>
  <si>
    <t>THE DISTRIBUTION OF PLANKTON IN THE INDIAN SECTOR OF THE ANTARCTIC</t>
  </si>
  <si>
    <t>WQ173</t>
  </si>
  <si>
    <t>WOS:A1958WQ17300011</t>
  </si>
  <si>
    <t>LEBEDEVA, MN</t>
  </si>
  <si>
    <t>THE QUANTITATIVE DISTRIBUTION OF HETEROTROPHIC MICROORGANISMS IN THE INDIAN OCEAN AND NEAR SEAS OF THE ANTARCTIC REGION</t>
  </si>
  <si>
    <t>WQ166</t>
  </si>
  <si>
    <t>WOS:A1958WQ16600044</t>
  </si>
  <si>
    <t>BEKLEMISHEV, CW; KOROTKEVITCH, VS</t>
  </si>
  <si>
    <t>THE ZOOPLANKTON OF THE INDIAN SECTOR OF THE ANTARCTIC</t>
  </si>
  <si>
    <t>WQ169</t>
  </si>
  <si>
    <t>WOS:A1958WQ16900015</t>
  </si>
  <si>
    <t>THE BIOGEOGRAPHICAL CHARACTERISTIC OF SOME ANTARCTIC ZOOPLANKTON SPECIES</t>
  </si>
  <si>
    <t>WY053</t>
  </si>
  <si>
    <t>WOS:A1958WY05300019</t>
  </si>
  <si>
    <t>THE DEPENDENCE OF THE PHYTOPLANKTON DISTRIBUTION UPON THE HYDROLOGICAL CONDITIONS IN THE INDIAN SECTOR OF THE ANTARCTIC</t>
  </si>
  <si>
    <t>WQ161</t>
  </si>
  <si>
    <t>WOS:A1958WQ16100018</t>
  </si>
  <si>
    <t>ANTARCTIC WHALING - SHARING THE CATCH</t>
  </si>
  <si>
    <t>CKM72</t>
  </si>
  <si>
    <t>WOS:A1958CKM7200034</t>
  </si>
  <si>
    <t>ARCTIC AND ANTARCTIC - A PROSPECT OF THE POLAR-REGIONS - BERTRAM,GCL</t>
  </si>
  <si>
    <t>CKM27</t>
  </si>
  <si>
    <t>WOS:A1958CKM2700008</t>
  </si>
  <si>
    <t>ALL ABOUT THE ARCTIC AND ANTARCTIC - SPERRY,A</t>
  </si>
  <si>
    <t>ELEMENTARY ENGLISH</t>
  </si>
  <si>
    <t>NATL COUNCIL TEACHERS ENGLISH</t>
  </si>
  <si>
    <t>URBANA</t>
  </si>
  <si>
    <t>1111 KENYON RD, URBANA, IL 61801</t>
  </si>
  <si>
    <t>0013-5968</t>
  </si>
  <si>
    <t>ELEM ENGL</t>
  </si>
  <si>
    <t>Education &amp; Educational Research</t>
  </si>
  <si>
    <t>CFL76</t>
  </si>
  <si>
    <t>WOS:A1958CFL7600025</t>
  </si>
  <si>
    <t>MOTT, PG</t>
  </si>
  <si>
    <t>AIRBORNE SURVEYING IN THE ANTARCTIC - THE FALKLAND ISLANDS AND DEPENDENCIES AERIAL SURVEY EXPEDITION 1955-57</t>
  </si>
  <si>
    <t>10.2307/1790560</t>
  </si>
  <si>
    <t>CAU74</t>
  </si>
  <si>
    <t>WOS:A1958CAU7400001</t>
  </si>
  <si>
    <t>NORWEGIAN-BRITISH-SWEDISH ANTARCTIC EXPEDITION, 1949-52 - SCIENTIFIC RESULTS, VOL 1, METEOROLOGY, PT 2, SURFACE OBSERVATIONS - HISDAL,V, AMBLE,O, SCHUMACHER,NJ</t>
  </si>
  <si>
    <t>CAU75</t>
  </si>
  <si>
    <t>WOS:A1958CAU7500012</t>
  </si>
  <si>
    <t>NORWEGIAN-BRITISH-SWEDISH ANTARCTIC EXPEDITION, 1949-52 - SCIENTIFIC RESULTS, VOL 2, METEOROLOGY, PT 1, ENERGY EXCHANGE OF AN ANTARCTIC SNOWFIELD, PT 2, SPECIAL STUDIES - LILJEQUIST,GH</t>
  </si>
  <si>
    <t>WOS:A1958CAU7500013</t>
  </si>
  <si>
    <t>10.2307/1790275</t>
  </si>
  <si>
    <t>WOS:A1958CAU7500034</t>
  </si>
  <si>
    <t>THE COMMONWEALTH TRANS-ANTARCTIC EXPEDITION</t>
  </si>
  <si>
    <t>10.2307/1790931</t>
  </si>
  <si>
    <t>CAU77</t>
  </si>
  <si>
    <t>WOS:A1958CAU7700001</t>
  </si>
  <si>
    <t>GEOPHYSICAL STUDIES IN POLAR REGIONS - THE ANTARCTIC ICE SHEET</t>
  </si>
  <si>
    <t>WU727</t>
  </si>
  <si>
    <t>WOS:A1958WU72700009</t>
  </si>
  <si>
    <t>ANTARCTIC PROSPECT</t>
  </si>
  <si>
    <t>CAV61</t>
  </si>
  <si>
    <t>WOS:A1958CAV6100133</t>
  </si>
  <si>
    <t>CAV62</t>
  </si>
  <si>
    <t>WOS:A1958CAV6200111</t>
  </si>
  <si>
    <t>10.1038/182285a0</t>
  </si>
  <si>
    <t>ZQ493</t>
  </si>
  <si>
    <t>WOS:A1958ZQ49300004</t>
  </si>
  <si>
    <t>PROTECTION OF ANTARCTIC FAUNA</t>
  </si>
  <si>
    <t>ZQ495</t>
  </si>
  <si>
    <t>WOS:A1958ZQ49500005</t>
  </si>
  <si>
    <t>COMMONWEALTH TRANS-ANTARCTIC EXPEDITION</t>
  </si>
  <si>
    <t>ZP873</t>
  </si>
  <si>
    <t>WOS:A1958ZP87300007</t>
  </si>
  <si>
    <t>ZP875</t>
  </si>
  <si>
    <t>WOS:A1958ZP87500009</t>
  </si>
  <si>
    <t>MARTIN, LH</t>
  </si>
  <si>
    <t>WHISTLERS IN THE ANTARCTIC</t>
  </si>
  <si>
    <t>10.1038/1811796b0</t>
  </si>
  <si>
    <t>ZP898</t>
  </si>
  <si>
    <t>WOS:A1958ZP89800032</t>
  </si>
  <si>
    <t>OCEANOGRAPHIC ATLAS OF THE POLAR SEAS, PT 1, ANTARCTIC</t>
  </si>
  <si>
    <t>CGJ93</t>
  </si>
  <si>
    <t>WOS:A1958CGJ9300011</t>
  </si>
  <si>
    <t>BANNON, JK</t>
  </si>
  <si>
    <t>STRATOSPHERIC TEMPERATURES OVER THE ANTARCTIC</t>
  </si>
  <si>
    <t>10.1002/qj.49708436210</t>
  </si>
  <si>
    <t>WY986</t>
  </si>
  <si>
    <t>WOS:A1958WY98600009</t>
  </si>
  <si>
    <t>SOVIET ANTARCTIC STATION</t>
  </si>
  <si>
    <t>ZQ285</t>
  </si>
  <si>
    <t>WOS:A1958ZQ28500006</t>
  </si>
  <si>
    <t>SOME ASPECTS OF ANTARCTIC GEOPHYSICS</t>
  </si>
  <si>
    <t>XF837</t>
  </si>
  <si>
    <t>WOS:A1958XF83700005</t>
  </si>
  <si>
    <t>ANTARCTIC GEOPHYSICS</t>
  </si>
  <si>
    <t>XF840</t>
  </si>
  <si>
    <t>WOS:A1958XF84000010</t>
  </si>
  <si>
    <t>ANTARCTIC GEOPHYSICS - REPLY</t>
  </si>
  <si>
    <t>10.3402/tellusa.v10i4.9254</t>
  </si>
  <si>
    <t>WOS:A1958XF84000011</t>
  </si>
  <si>
    <t>PRIESTLEY, R</t>
  </si>
  <si>
    <t>THE ANTARCTIC TODAY AND IN THE FUTURE</t>
  </si>
  <si>
    <t>AMERICAN SCIENTIST</t>
  </si>
  <si>
    <t>SIGMA XI-SCI RES SOC</t>
  </si>
  <si>
    <t>RES TRIANGLE PK</t>
  </si>
  <si>
    <t>PO BOX 13975, RES TRIANGLE PK, NC 27709</t>
  </si>
  <si>
    <t>0003-0996</t>
  </si>
  <si>
    <t>AM SCI</t>
  </si>
  <si>
    <t>Am. Scientist</t>
  </si>
  <si>
    <t>A168</t>
  </si>
  <si>
    <t>WE055</t>
  </si>
  <si>
    <t>WOS:A1957WE05500001</t>
  </si>
  <si>
    <t>ANDREWS, J</t>
  </si>
  <si>
    <t>ANTARCTIC GEOPOLITICS</t>
  </si>
  <si>
    <t>32 THESIGER COURT, DEAKIN 2600, AUSTRALIA</t>
  </si>
  <si>
    <t>10.1080/00049915708565375</t>
  </si>
  <si>
    <t>CEV38</t>
  </si>
  <si>
    <t>WOS:A1957CEV3800001</t>
  </si>
  <si>
    <t>ARCHDALE, HE</t>
  </si>
  <si>
    <t>LEGALITY IN THE ANTARCTIC</t>
  </si>
  <si>
    <t>10.1080/00049915708565376</t>
  </si>
  <si>
    <t>WOS:A1957CEV3800002</t>
  </si>
  <si>
    <t>RAVICH, MG; SOLOVIEV, DS</t>
  </si>
  <si>
    <t>NEW DATA ON THE GEOLOGICAL STRUCTURE OF THE BANGER OASIS IN THE EASTERN ANTARCTIC</t>
  </si>
  <si>
    <t>WQ029</t>
  </si>
  <si>
    <t>WOS:A1957WQ02900034</t>
  </si>
  <si>
    <t>BELIAEV, GM; USHAKOV, PV</t>
  </si>
  <si>
    <t>CERTAIN REGULARITIES IN THE QUANTITATIVE DISTRIBUTION OF BOTTOM FAUNA IN ANTARCTIC WATERS</t>
  </si>
  <si>
    <t>WP968</t>
  </si>
  <si>
    <t>WOS:A1957WP96800040</t>
  </si>
  <si>
    <t>NIKOLSKY, AP</t>
  </si>
  <si>
    <t>THE GEOGRAPHIC DISTRIBUTION OF MAGNETIC DISTURBANCES IN THE ANTARCTIC</t>
  </si>
  <si>
    <t>WP972</t>
  </si>
  <si>
    <t>WOS:A1957WP97200018</t>
  </si>
  <si>
    <t>BRODSKY, KA; VINOGRADOV, ME</t>
  </si>
  <si>
    <t>THE DISTRIBUTION OF PLANKTON IN THE INDIAN SECTOR OF THE ANTARCTIC REGION (ACCORDING TO DATA OF THE 1ST TRIP OF THE COMPLEX ANTARTIC EXPEDITION OF THE ACADEMY-OF-SCIENCES-OF-THE-USSR)</t>
  </si>
  <si>
    <t>WOS:A1957WP97200050</t>
  </si>
  <si>
    <t>HATTERSLEYSMITH, G</t>
  </si>
  <si>
    <t>ANTARCTIC VENTURE - MARRET,M</t>
  </si>
  <si>
    <t>10.2307/1790753</t>
  </si>
  <si>
    <t>CAU70</t>
  </si>
  <si>
    <t>WOS:A1957CAU7000044</t>
  </si>
  <si>
    <t>ANTARCTIC HAZARD - COCKRILL,WR</t>
  </si>
  <si>
    <t>WOS:A1957CAU7000045</t>
  </si>
  <si>
    <t>ON THE FREQUENCY OF GALES IN THE ARCTIC AND ANTARCTIC</t>
  </si>
  <si>
    <t>10.2307/1791417</t>
  </si>
  <si>
    <t>CAU72</t>
  </si>
  <si>
    <t>WOS:A1957CAU7200001</t>
  </si>
  <si>
    <t>TAYLOR, EGR</t>
  </si>
  <si>
    <t>GEOPHYSICAL MONOGRAPH NO-1 ANTARCTICA IN THE IGY BASED ON A SYMPOSIUM ON THE ANTARCTIC, CO-SPONSORED BY THE UNITED-STATES NATIONAL COMMITTEE FOR IGY</t>
  </si>
  <si>
    <t>CAU73</t>
  </si>
  <si>
    <t>WOS:A1957CAU7300014</t>
  </si>
  <si>
    <t>10.2307/212187</t>
  </si>
  <si>
    <t>CBE50</t>
  </si>
  <si>
    <t>WOS:A1957CBE5000001</t>
  </si>
  <si>
    <t>10.2307/2608851</t>
  </si>
  <si>
    <t>CAV58</t>
  </si>
  <si>
    <t>WOS:A1957CAV5800002</t>
  </si>
  <si>
    <t>BUTLAND, GJ</t>
  </si>
  <si>
    <t>CAV59</t>
  </si>
  <si>
    <t>WOS:A1957CAV5900135</t>
  </si>
  <si>
    <t>LLOYD, T</t>
  </si>
  <si>
    <t>THE ANTARCTIC CHALLENGED - MOUNTEVANS</t>
  </si>
  <si>
    <t>CDG31</t>
  </si>
  <si>
    <t>WOS:A1957CDG3100010</t>
  </si>
  <si>
    <t>PUGH, LGCE</t>
  </si>
  <si>
    <t>PHYSIOLOGICAL EXPEDITION TO THE ANTARCTIC</t>
  </si>
  <si>
    <t>10.1038/180683a0</t>
  </si>
  <si>
    <t>ZP940</t>
  </si>
  <si>
    <t>WOS:A1957ZP94000005</t>
  </si>
  <si>
    <t>INGHAM, SE</t>
  </si>
  <si>
    <t>ELEPHANT SEALS ON THE ANTARCTIC CONTINENT</t>
  </si>
  <si>
    <t>10.1038/1801215b0</t>
  </si>
  <si>
    <t>ZP948</t>
  </si>
  <si>
    <t>WOS:A1957ZP94800054</t>
  </si>
  <si>
    <t>BROCH, H</t>
  </si>
  <si>
    <t>NORTHERN OCTOCORAL, PARAGORGIA-ARBOREA (L), IN SUB-ANTARCTIC WATERS</t>
  </si>
  <si>
    <t>10.1038/1791356a0</t>
  </si>
  <si>
    <t>ZP980</t>
  </si>
  <si>
    <t>WOS:A1957ZP98000026</t>
  </si>
  <si>
    <t>STUDIES IN THE ANTARCTIC IN THE INTERNATIONAL GEOPHYSICAL YEAR 1957</t>
  </si>
  <si>
    <t>CHQ26</t>
  </si>
  <si>
    <t>WOS:A1957CHQ2600002</t>
  </si>
  <si>
    <t>ANTARCTIC GEOGRAPHIC NAMES</t>
  </si>
  <si>
    <t>10.1111/j.0033-0124.1957.096_2.x</t>
  </si>
  <si>
    <t>CGJ91</t>
  </si>
  <si>
    <t>WOS:A1957CGJ9100001</t>
  </si>
  <si>
    <t>QUAM, LO</t>
  </si>
  <si>
    <t>THE CONQUEST OF THE ANTARCTIC - KEMP,N</t>
  </si>
  <si>
    <t>CGJ90</t>
  </si>
  <si>
    <t>WOS:A1957CGJ9000014</t>
  </si>
  <si>
    <t>UPPER WINDS OVER AN ANTARCTIC STATION</t>
  </si>
  <si>
    <t>10.1002/qj.49708335810</t>
  </si>
  <si>
    <t>WX497</t>
  </si>
  <si>
    <t>WOS:A1957WX49700009</t>
  </si>
  <si>
    <t>ANTARCTIC MANGANESE</t>
  </si>
  <si>
    <t>ZQ220</t>
  </si>
  <si>
    <t>WOS:A1957ZQ22000005</t>
  </si>
  <si>
    <t>THE ANTARCTIC - A REGIONAL STUDY - FRENCH - KOSACK,HP</t>
  </si>
  <si>
    <t>CLG89</t>
  </si>
  <si>
    <t>WOS:A1957CLG8900007</t>
  </si>
  <si>
    <t>KANWISHER, J</t>
  </si>
  <si>
    <t>OXYGEN IN ANTARCTIC AIR</t>
  </si>
  <si>
    <t>XF833</t>
  </si>
  <si>
    <t>WOS:A1957XF83300015</t>
  </si>
  <si>
    <t>THE AMERICAN ANTARCTIC</t>
  </si>
  <si>
    <t>10.2307/2195508</t>
  </si>
  <si>
    <t>CAZ56</t>
  </si>
  <si>
    <t>WOS:A1956CAZ5600006</t>
  </si>
  <si>
    <t>TOMA, PA</t>
  </si>
  <si>
    <t>SOVIET ATTITUDE TOWARDS THE ACQUISITION OF TERRITORIAL SOVEREIGNTY IN THE ANTARCTIC</t>
  </si>
  <si>
    <t>10.2307/2195509</t>
  </si>
  <si>
    <t>WOS:A1956CAZ5600007</t>
  </si>
  <si>
    <t>ROSE, DC; FENTON, KB; KATZMAN, J; SIMPSON, JA</t>
  </si>
  <si>
    <t>LATITUDE EFFECT OF THE COSMIC RAY NUCLEON AND MESON COMPONENTS AT SEA LEVEL FROM THE ARCTIC TO THE ANTARCTIC</t>
  </si>
  <si>
    <t>10.1139/p56-107</t>
  </si>
  <si>
    <t>WF488</t>
  </si>
  <si>
    <t>WOS:A1956WF48800008</t>
  </si>
  <si>
    <t>FOFONOFF, NP</t>
  </si>
  <si>
    <t>SOME PROPERTIES OF SEA WATER INFLUENCING THE FORMATION OF ANTARCTIC BOTTOM WATER</t>
  </si>
  <si>
    <t>10.1016/0146-6313(56)90029-6</t>
  </si>
  <si>
    <t>WZ719</t>
  </si>
  <si>
    <t>WOS:A1956WZ71900004</t>
  </si>
  <si>
    <t>HERDMAN, HFP; WISEMAN, JDH; OVEY, CD</t>
  </si>
  <si>
    <t>PROPOSED NAMES OF FEATURES ON THE DEEP-SEA FLOOR .3. SOUTHERN OR ANTARCTIC OCEAN</t>
  </si>
  <si>
    <t>10.1016/0146-6313(56)90014-4</t>
  </si>
  <si>
    <t>WZ726</t>
  </si>
  <si>
    <t>WOS:A1956WZ72600004</t>
  </si>
  <si>
    <t>VIALOV, OS; VORONOV, PS</t>
  </si>
  <si>
    <t>A PRELIMINARY NOTE ON THE GEOLOGIC STRUCTURE OF THE REGION OF OASIS ON QUEEN MARYS LAND AT THE ANTARCTIC CONTINENT</t>
  </si>
  <si>
    <t>WU009</t>
  </si>
  <si>
    <t>WOS:A1956WU00900046</t>
  </si>
  <si>
    <t>ANTARCTIC CLAIMS</t>
  </si>
  <si>
    <t>CLJ61</t>
  </si>
  <si>
    <t>WOS:A1956CLJ6100036</t>
  </si>
  <si>
    <t>AUSTRALIAN NATIONAL ANTARCTIC RESEARCH EXPEDITION, 1955</t>
  </si>
  <si>
    <t>10.2307/1791473</t>
  </si>
  <si>
    <t>CAU66</t>
  </si>
  <si>
    <t>WOS:A1956CAU6600004</t>
  </si>
  <si>
    <t>ROSCOE, JH</t>
  </si>
  <si>
    <t>THE WHITE DESERT - THE OFFICIAL ACCOUNT OF THE NORWEGIAN-BRITISH-SWEDISH ANTARCTIC EXPEDITION - GIAEVER,J</t>
  </si>
  <si>
    <t>10.2307/211974</t>
  </si>
  <si>
    <t>CBV10</t>
  </si>
  <si>
    <t>WOS:A1956CBV1000028</t>
  </si>
  <si>
    <t>WOS:A1956CBV1000027</t>
  </si>
  <si>
    <t>MAUDHEIM - 2 YEARS IN THE ANTARCTIC - THE NORWEGIAN, BRITISH AND SWEDISH SCIENTIFIC EXPEDITION IN THE ANTARCTIC IN 1949-1952 - NORWEGIAN - GIAEVER,J</t>
  </si>
  <si>
    <t>WOS:A1956CBV1000025</t>
  </si>
  <si>
    <t>MAUDHEIM - 2 YEARS IN THE ANTARCTIC - THE NORWEGIAN, BRITISH AND SWEDISH SCIENTIFIC EXPEDITION IN THE ANTARCTIC IN 1949-1952 - FRENCH - GIAEVER,J</t>
  </si>
  <si>
    <t>WOS:A1956CBV1000026</t>
  </si>
  <si>
    <t>BASAL METABOLIC RATE IN THE ANTARCTIC</t>
  </si>
  <si>
    <t>METABOLISM-CLINICAL AND EXPERIMENTAL</t>
  </si>
  <si>
    <t>W B SAUNDERS CO-ELSEVIER INC</t>
  </si>
  <si>
    <t>1600 JOHN F KENNEDY BOULEVARD, STE 1800, PHILADELPHIA, PA 19103-2899 USA</t>
  </si>
  <si>
    <t>0026-0495</t>
  </si>
  <si>
    <t>1532-8600</t>
  </si>
  <si>
    <t>METABOLISM</t>
  </si>
  <si>
    <t>Metab.-Clin. Exp.</t>
  </si>
  <si>
    <t>Endocrinology &amp; Metabolism</t>
  </si>
  <si>
    <t>WM641</t>
  </si>
  <si>
    <t>WOS:A1956WM64100003</t>
  </si>
  <si>
    <t>WEATHER IN THE ANTARCTIC</t>
  </si>
  <si>
    <t>ZQ470</t>
  </si>
  <si>
    <t>WOS:A1956ZQ47000016</t>
  </si>
  <si>
    <t>MALING, DH</t>
  </si>
  <si>
    <t>RECENT ANTARCTIC RESEARCH</t>
  </si>
  <si>
    <t>ZQ477</t>
  </si>
  <si>
    <t>WOS:A1956ZQ47700004</t>
  </si>
  <si>
    <t>NEW AUSTRALIAN MAP OF THE ANTARCTIC</t>
  </si>
  <si>
    <t>ZQ479</t>
  </si>
  <si>
    <t>WOS:A1956ZQ47900006</t>
  </si>
  <si>
    <t>METEOROLOGY AND GEOGRAPHICAL FEATURES OF THE ANTARCTIC</t>
  </si>
  <si>
    <t>ZQ088</t>
  </si>
  <si>
    <t>WOS:A1956ZQ08800004</t>
  </si>
  <si>
    <t>ROYAL SOCIETY ANTARCTIC STATION AT HALLEY BAY</t>
  </si>
  <si>
    <t>ZQ090</t>
  </si>
  <si>
    <t>WOS:A1956ZQ09000006</t>
  </si>
  <si>
    <t>HASLE, GR</t>
  </si>
  <si>
    <t>PHYTOPLANKTON AND HYDROGRAPHY OF THE PACIFIC PART OF THE ANTARCTIC OCEAN</t>
  </si>
  <si>
    <t>10.1038/177616a0</t>
  </si>
  <si>
    <t>WOS:A1956ZQ09000022</t>
  </si>
  <si>
    <t>ANTARCTIC ATMOSPHERIC CIRCULATION</t>
  </si>
  <si>
    <t>10.1038/1771076a0</t>
  </si>
  <si>
    <t>ZQ100</t>
  </si>
  <si>
    <t>WOS:A1956ZQ10000020</t>
  </si>
  <si>
    <t>STUDIES ON MARINE BRYOZOA .6. ANTARCTIC ESCHAROIDES</t>
  </si>
  <si>
    <t>10.2307/1539175</t>
  </si>
  <si>
    <t>WT422</t>
  </si>
  <si>
    <t>WOS:A1955WT42200098</t>
  </si>
  <si>
    <t>AHMED, SJ; SCOTT, WE</t>
  </si>
  <si>
    <t>TIME RELATIONSHIP OF SMALL MAGNETIC DISTURBANCES IN ARCTIC AND ANTARCTIC</t>
  </si>
  <si>
    <t>10.1029/JZ060i002p00147</t>
  </si>
  <si>
    <t>WM232</t>
  </si>
  <si>
    <t>WOS:A1955WM23200002</t>
  </si>
  <si>
    <t>SCHUMACHER, NJ</t>
  </si>
  <si>
    <t>UPPER AIR TEMPERATURES OVER AN ANTARCTIC STATION</t>
  </si>
  <si>
    <t>10.1111/j.2153-3490.1955.tb01142.x</t>
  </si>
  <si>
    <t>XF678</t>
  </si>
  <si>
    <t>WOS:A1955XF67800006</t>
  </si>
  <si>
    <t>SCIENTIFIC OBSERVATIONS ON HEARD ISLAND IN THE ANTARCTIC</t>
  </si>
  <si>
    <t>UA416</t>
  </si>
  <si>
    <t>WOS:A1954UA41600011</t>
  </si>
  <si>
    <t>GEOGRAPHIC BASIS FOR ANTARCTIC SCIENTIFIC OBSERVATIONS</t>
  </si>
  <si>
    <t>PROCEEDINGS OF THE NATIONAL ACADEMY OF SCIENCES OF THE UNITED STATES OF AMERICA</t>
  </si>
  <si>
    <t>NATL ACAD SCIENCES</t>
  </si>
  <si>
    <t>2101 CONSTITUTION AVE NW, WASHINGTON, DC 20418</t>
  </si>
  <si>
    <t>0027-8424</t>
  </si>
  <si>
    <t>P NATL ACAD SCI USA</t>
  </si>
  <si>
    <t>Proc. Natl. Acad. Sci. U. S. A.</t>
  </si>
  <si>
    <t>10.1073/pnas.40.10.978</t>
  </si>
  <si>
    <t>XZ971</t>
  </si>
  <si>
    <t>WOS:A1954XZ97100014</t>
  </si>
  <si>
    <t>FREEDMAN, BJ</t>
  </si>
  <si>
    <t>WILSON,EDWARD OF THE ANTARCTIC - A BIOGRAPHICAL SKETCH, FOLLOWED BY AN INQUIRY INTO THE NATURE OF HIS LAST ILLNESS</t>
  </si>
  <si>
    <t>PROCEEDINGS OF THE ROYAL SOCIETY OF MEDICINE-LONDON</t>
  </si>
  <si>
    <t>ROYAL SOC MEDICINE PRESS LTD</t>
  </si>
  <si>
    <t>1 WIMPOLE STREET, LONDON W1G 0AE, ENGLAND</t>
  </si>
  <si>
    <t>0035-9157</t>
  </si>
  <si>
    <t>P ROY SOC MED</t>
  </si>
  <si>
    <t>10.1177/003591575404700311</t>
  </si>
  <si>
    <t>UN585</t>
  </si>
  <si>
    <t>WOS:A1954UN58500013</t>
  </si>
  <si>
    <t>GEOGRAPHIC BASIS FOR ANTARCTIC SCIENTIFIC OBSERVATION</t>
  </si>
  <si>
    <t>UA930</t>
  </si>
  <si>
    <t>WOS:A1954UA93000021</t>
  </si>
  <si>
    <t>PHYSIOLOGICAL CHANGES IN BLOOD IN THE ANTARCTIC - A PRELIMINARY REPORT</t>
  </si>
  <si>
    <t>BRITISH MEDICAL JOURNAL</t>
  </si>
  <si>
    <t>BRITISH MED JOURNAL PUBL GROUP</t>
  </si>
  <si>
    <t>0959-8138</t>
  </si>
  <si>
    <t>BRIT MED J</t>
  </si>
  <si>
    <t>Br. Med. J.</t>
  </si>
  <si>
    <t>10.1136/bmj.2.4851.1425</t>
  </si>
  <si>
    <t>XU750</t>
  </si>
  <si>
    <t>WOS:A1953XU75000017</t>
  </si>
  <si>
    <t>MARSHALL, NB</t>
  </si>
  <si>
    <t>EGG SIZE IN ARCTIC, ANTARCTIC AND DEEP-SEA FISHES</t>
  </si>
  <si>
    <t>10.2307/2405343</t>
  </si>
  <si>
    <t>XW588</t>
  </si>
  <si>
    <t>WOS:A1953XW58800004</t>
  </si>
  <si>
    <t>HIDAKA, K; TSUCHIYA, M</t>
  </si>
  <si>
    <t>ON THE ANTARCTIC CIRCUMPOLAR CURRENT</t>
  </si>
  <si>
    <t>XR652</t>
  </si>
  <si>
    <t>WOS:A1953XR65200005</t>
  </si>
  <si>
    <t>SEASONAL VARIATIONS OF THE ANTARCTIC TROPOPAUSE</t>
  </si>
  <si>
    <t>JOURNAL OF METEOROLOGY</t>
  </si>
  <si>
    <t>J METEOROL</t>
  </si>
  <si>
    <t>10.1175/1520-0469(1953)010&lt;0127:SVOTAT&gt;2.0.CO;2</t>
  </si>
  <si>
    <t>YB002</t>
  </si>
  <si>
    <t>WOS:A1953YB00200005</t>
  </si>
  <si>
    <t>HILLENBRAND, FKM</t>
  </si>
  <si>
    <t>IN ANTARCTIC WATERS</t>
  </si>
  <si>
    <t>AUG1</t>
  </si>
  <si>
    <t>UC059</t>
  </si>
  <si>
    <t>WOS:A1953UC05900017</t>
  </si>
  <si>
    <t>BURTT, VM</t>
  </si>
  <si>
    <t>AUG15</t>
  </si>
  <si>
    <t>UC061</t>
  </si>
  <si>
    <t>WOS:A1953UC06100024</t>
  </si>
  <si>
    <t>MAWSON, D</t>
  </si>
  <si>
    <t>PROGRAMME OF AUSTRALIAN ANTARCTIC EXPLORATION</t>
  </si>
  <si>
    <t>10.1038/172479a0</t>
  </si>
  <si>
    <t>UA558</t>
  </si>
  <si>
    <t>WOS:A1953UA55800004</t>
  </si>
  <si>
    <t>MAWSON, PM</t>
  </si>
  <si>
    <t>PARASITIC NEMATODA COLLECTED BY THE AUSTRALIAN NATIONAL ANTARCTIC RESEARCH EXPEDITION - HEARD ISLAND AND MACQUARIE ISLAND, 1948-1951</t>
  </si>
  <si>
    <t>PARASITOLOGY</t>
  </si>
  <si>
    <t>0031-1820</t>
  </si>
  <si>
    <t>10.1017/S0031182000018667</t>
  </si>
  <si>
    <t>XT018</t>
  </si>
  <si>
    <t>WOS:A1953XT01800017</t>
  </si>
  <si>
    <t>LANGLO, K</t>
  </si>
  <si>
    <t>ANEMOMETERS FOR THE NORWEGIAN-BRITISH-SWEDISH ANTARCTIC EXPEDITION 1949-52</t>
  </si>
  <si>
    <t>JOURNAL OF SCIENTIFIC INSTRUMENTS</t>
  </si>
  <si>
    <t>IOP PUBLISHING LTD</t>
  </si>
  <si>
    <t>BRISTOL</t>
  </si>
  <si>
    <t>DIRAC HOUSE, TEMPLE BACK, BRISTOL BS1 6BE, ENGLAND</t>
  </si>
  <si>
    <t>J SCI INSTRUM</t>
  </si>
  <si>
    <t>10.1088/0950-7671/29/2/110</t>
  </si>
  <si>
    <t>Instruments &amp; Instrumentation</t>
  </si>
  <si>
    <t>UX810</t>
  </si>
  <si>
    <t>WOS:A1952UX81000010</t>
  </si>
  <si>
    <t>KALNENAS, K</t>
  </si>
  <si>
    <t>ASCORBIC ACID LEVELS IN THE PLASMA OF SOME ANTARCTIC BIRDS AND MAMMALS</t>
  </si>
  <si>
    <t>10.1038/169836a0</t>
  </si>
  <si>
    <t>UA333</t>
  </si>
  <si>
    <t>WOS:A1952UA33300013</t>
  </si>
  <si>
    <t>THOMPSON, AA</t>
  </si>
  <si>
    <t>ESTABLISHMENT OF AN ANTARCTIC SEISMOLOGICAL STATION</t>
  </si>
  <si>
    <t>10.1126/science.115.2977.65</t>
  </si>
  <si>
    <t>UA993</t>
  </si>
  <si>
    <t>WOS:A1952UA99300007</t>
  </si>
  <si>
    <t>HOUGH, JL</t>
  </si>
  <si>
    <t>PLEISTOCENE LITHOLOGY OF ANTARCTIC OCEAN-BOTTOM SEDIMENTS</t>
  </si>
  <si>
    <t>10.1086/625737</t>
  </si>
  <si>
    <t>YD769</t>
  </si>
  <si>
    <t>WOS:A1950YD76900003</t>
  </si>
  <si>
    <t>ROBERTS, B</t>
  </si>
  <si>
    <t>NORWEGIAN BRITISH SWEDISH ANTARCTIC EXPEDITION, 1949-52</t>
  </si>
  <si>
    <t>10.1038/165008a0</t>
  </si>
  <si>
    <t>UA183</t>
  </si>
  <si>
    <t>WOS:A1950UA18300002</t>
  </si>
  <si>
    <t>MARTIN, L</t>
  </si>
  <si>
    <t>EIGHTS,JAMES PIONEER OBSERVATION AND INTERPRETATION OF ERRATICS IN ANTARCTIC ICEBERGS</t>
  </si>
  <si>
    <t>GEOLOGICAL SOCIETY OF AMERICA BULLETIN</t>
  </si>
  <si>
    <t>ASSOC ENGINEERING GEOLOGISTS GEOLOGICAL SOCIETY AMER</t>
  </si>
  <si>
    <t>COLLEGE STN</t>
  </si>
  <si>
    <t>TEXAS A &amp; M UNIV, DEPT GEOLOGY &amp; GEOPHYSICS, COLLEGE STN, TX 77843-3115</t>
  </si>
  <si>
    <t>0016-7606</t>
  </si>
  <si>
    <t>GEOL SOC AM BULL</t>
  </si>
  <si>
    <t>Geol. Soc. Am. Bull.</t>
  </si>
  <si>
    <t>10.1130/0016-7606(1949)60[177:JEPOAI]2.0.CO;2</t>
  </si>
  <si>
    <t>UP784</t>
  </si>
  <si>
    <t>WOS:A1949UP78400003</t>
  </si>
  <si>
    <t>ROUTH, M</t>
  </si>
  <si>
    <t>ORNITHOLOGICAL OBSERVATIONS IN THE ANTARCTIC SEAS 1946-47</t>
  </si>
  <si>
    <t>IBIS</t>
  </si>
  <si>
    <t>BRITISH ORNITHOLOGISTS UNION</t>
  </si>
  <si>
    <t>TRING</t>
  </si>
  <si>
    <t>C/O NATURAL HISTORY MUSEUM, SUB-DEPT ORNITHOLOGY, TRING HP23 6AP, HERTS, ENGLAND</t>
  </si>
  <si>
    <t>0019-1019</t>
  </si>
  <si>
    <t>Ibis</t>
  </si>
  <si>
    <t>10.1111/j.1474-919X.1949.tb02312.x</t>
  </si>
  <si>
    <t>XU132</t>
  </si>
  <si>
    <t>WOS:A1949XU13200002</t>
  </si>
  <si>
    <t>BADER, H</t>
  </si>
  <si>
    <t>THE PRESERVATION OF ANTARCTIC ICE SPECIMENS - A DISCUSSION</t>
  </si>
  <si>
    <t>10.1086/625639</t>
  </si>
  <si>
    <t>UY665</t>
  </si>
  <si>
    <t>WOS:A1949UY66500011</t>
  </si>
  <si>
    <t>THE PRESERVATION OF ANTARCTIC ICE SPECIMENS - A REPLY</t>
  </si>
  <si>
    <t>10.1086/625640</t>
  </si>
  <si>
    <t>WOS:A1949UY66500012</t>
  </si>
  <si>
    <t>BODEN, BP</t>
  </si>
  <si>
    <t>THE DIATOMS COLLECTED BY THE USS CACOPAN IN THE ANTARCTIC IN 1947</t>
  </si>
  <si>
    <t>XR639</t>
  </si>
  <si>
    <t>WOS:A1949XR63900002</t>
  </si>
  <si>
    <t>BUTSON, ARC</t>
  </si>
  <si>
    <t>ACCLIMATIZATION TO COLD IN THE ANTARCTIC</t>
  </si>
  <si>
    <t>10.1038/163132b0</t>
  </si>
  <si>
    <t>UA160</t>
  </si>
  <si>
    <t>WOS:A1949UA16000011</t>
  </si>
  <si>
    <t>APFEL, ET; HUANG, WT</t>
  </si>
  <si>
    <t>ANTARCTIC ROCK (EXHIBIT)</t>
  </si>
  <si>
    <t>UP783</t>
  </si>
  <si>
    <t>WOS:A1948UP78300006</t>
  </si>
  <si>
    <t>THE PRESERVATION OF ANTARCTIC ICE SPECIMENS</t>
  </si>
  <si>
    <t>10.1086/625479</t>
  </si>
  <si>
    <t>XR036</t>
  </si>
  <si>
    <t>WOS:A1948XR03600007</t>
  </si>
  <si>
    <t>DIETZ, RS</t>
  </si>
  <si>
    <t>DEEP SCATTERING LAYER IN THE PACIFIC AND ANTARCTIC OCEANS</t>
  </si>
  <si>
    <t>XR638</t>
  </si>
  <si>
    <t>WOS:A1948XR63800026</t>
  </si>
  <si>
    <t>SYNOPTIC WEATHER MAPS FOR THE ANTARCTIC</t>
  </si>
  <si>
    <t>UA123</t>
  </si>
  <si>
    <t>WOS:A1948UA12300003</t>
  </si>
  <si>
    <t>BRINKMANN, A</t>
  </si>
  <si>
    <t>2 NEW ANTARCTIC LEECHES</t>
  </si>
  <si>
    <t>10.1038/160756a0</t>
  </si>
  <si>
    <t>UA100</t>
  </si>
  <si>
    <t>WOS:A1947UA10000030</t>
  </si>
  <si>
    <t>CASE, RAM</t>
  </si>
  <si>
    <t>SCIENTIFIC EXPEDITION TO THE ANTARCTIC WHALING GROUNDS, 1946-47</t>
  </si>
  <si>
    <t>10.1038/159088a0</t>
  </si>
  <si>
    <t>UA055</t>
  </si>
  <si>
    <t>WOS:A1947UA05500005</t>
  </si>
  <si>
    <t>ANTARCTIC DISCOVERIES</t>
  </si>
  <si>
    <t>XY758</t>
  </si>
  <si>
    <t>WOS:A1947XY75800016</t>
  </si>
  <si>
    <t>LANGDON, LM</t>
  </si>
  <si>
    <t>BEECHES OF THE ANTARCTIC - SIGNIFICANT FEATURES OF THEIR COMPARATIVE MORPHOLOGY</t>
  </si>
  <si>
    <t>UE984</t>
  </si>
  <si>
    <t>WOS:A1946UE98400036</t>
  </si>
  <si>
    <t>EIGHTS' PIONEER OBSERVATION AND INTERPRETATION OF GLACIAL ERRATICS IN ANTARCTIC ICEBERGS</t>
  </si>
  <si>
    <t>UP733</t>
  </si>
  <si>
    <t>WOS:A1946UP73300107</t>
  </si>
  <si>
    <t>MANLEY, G</t>
  </si>
  <si>
    <t>RECENT ANTARCTIC DISCOVERIES AND SOME SPECULATIONS THEREUPON</t>
  </si>
  <si>
    <t>10.1002/qj.49707231408</t>
  </si>
  <si>
    <t>XY757</t>
  </si>
  <si>
    <t>WOS:A1946XY75700004</t>
  </si>
  <si>
    <t>BROWN, RNR</t>
  </si>
  <si>
    <t>UNITED-STATES ANTARCTIC DISCOVERIES</t>
  </si>
  <si>
    <t>10.1038/156399a0</t>
  </si>
  <si>
    <t>UA039</t>
  </si>
  <si>
    <t>WOS:A1945UA03900034</t>
  </si>
  <si>
    <t>A FURTHER NOTE ON ANTARCTIC PRESSURE WAVES</t>
  </si>
  <si>
    <t>10.1002/qj.49707130912</t>
  </si>
  <si>
    <t>XY754</t>
  </si>
  <si>
    <t>WOS:A1945XY75400018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</si>
</sst>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732"/>
  <sheetViews>
    <sheetView tabSelected="1" workbookViewId="0"/>
  </sheetViews>
  <sheetFormatPr baseColWidth="10" defaultRowHeight="13" x14ac:dyDescent="0.15"/>
  <cols>
    <col min="1" max="256" width="8.83203125" customWidth="1"/>
  </cols>
  <sheetData>
    <row r="1" spans="1:72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 spans="1:72" x14ac:dyDescent="0.15">
      <c r="A2" t="s">
        <v>72</v>
      </c>
      <c r="B2" t="s">
        <v>73</v>
      </c>
      <c r="C2" t="s">
        <v>74</v>
      </c>
      <c r="D2" t="s">
        <v>74</v>
      </c>
      <c r="E2" t="s">
        <v>74</v>
      </c>
      <c r="F2" t="s">
        <v>73</v>
      </c>
      <c r="G2" t="s">
        <v>74</v>
      </c>
      <c r="H2" t="s">
        <v>74</v>
      </c>
      <c r="I2" t="s">
        <v>75</v>
      </c>
      <c r="J2" t="s">
        <v>76</v>
      </c>
      <c r="K2" t="s">
        <v>74</v>
      </c>
      <c r="L2" t="s">
        <v>74</v>
      </c>
      <c r="M2" t="s">
        <v>77</v>
      </c>
      <c r="N2" t="s">
        <v>78</v>
      </c>
      <c r="O2" t="s">
        <v>74</v>
      </c>
      <c r="P2" t="s">
        <v>74</v>
      </c>
      <c r="Q2" t="s">
        <v>74</v>
      </c>
      <c r="R2" t="s">
        <v>74</v>
      </c>
      <c r="S2" t="s">
        <v>74</v>
      </c>
      <c r="T2" t="s">
        <v>74</v>
      </c>
      <c r="U2" t="s">
        <v>74</v>
      </c>
      <c r="V2" t="s">
        <v>74</v>
      </c>
      <c r="W2" t="s">
        <v>74</v>
      </c>
      <c r="X2" t="s">
        <v>74</v>
      </c>
      <c r="Y2" t="s">
        <v>74</v>
      </c>
      <c r="Z2" t="s">
        <v>74</v>
      </c>
      <c r="AA2" t="s">
        <v>74</v>
      </c>
      <c r="AB2" t="s">
        <v>74</v>
      </c>
      <c r="AC2" t="s">
        <v>74</v>
      </c>
      <c r="AD2" t="s">
        <v>74</v>
      </c>
      <c r="AE2" t="s">
        <v>74</v>
      </c>
      <c r="AF2" t="s">
        <v>74</v>
      </c>
      <c r="AG2">
        <v>3</v>
      </c>
      <c r="AH2">
        <v>7</v>
      </c>
      <c r="AI2">
        <v>7</v>
      </c>
      <c r="AJ2">
        <v>0</v>
      </c>
      <c r="AK2">
        <v>1</v>
      </c>
      <c r="AL2" t="s">
        <v>79</v>
      </c>
      <c r="AM2" t="s">
        <v>80</v>
      </c>
      <c r="AN2" t="s">
        <v>81</v>
      </c>
      <c r="AO2" t="s">
        <v>82</v>
      </c>
      <c r="AP2" t="s">
        <v>74</v>
      </c>
      <c r="AQ2" t="s">
        <v>74</v>
      </c>
      <c r="AR2" t="s">
        <v>83</v>
      </c>
      <c r="AS2" t="s">
        <v>74</v>
      </c>
      <c r="AT2" t="s">
        <v>74</v>
      </c>
      <c r="AU2">
        <v>1969</v>
      </c>
      <c r="AV2">
        <v>4</v>
      </c>
      <c r="AW2">
        <v>4</v>
      </c>
      <c r="AX2" t="s">
        <v>74</v>
      </c>
      <c r="AY2" t="s">
        <v>74</v>
      </c>
      <c r="AZ2" t="s">
        <v>74</v>
      </c>
      <c r="BA2" t="s">
        <v>74</v>
      </c>
      <c r="BB2">
        <v>110</v>
      </c>
      <c r="BC2" t="s">
        <v>84</v>
      </c>
      <c r="BD2" t="s">
        <v>74</v>
      </c>
      <c r="BE2" t="s">
        <v>74</v>
      </c>
      <c r="BF2" t="s">
        <v>74</v>
      </c>
      <c r="BG2" t="s">
        <v>74</v>
      </c>
      <c r="BH2" t="s">
        <v>74</v>
      </c>
      <c r="BI2">
        <v>0</v>
      </c>
      <c r="BJ2" t="s">
        <v>85</v>
      </c>
      <c r="BK2" t="s">
        <v>86</v>
      </c>
      <c r="BL2" t="s">
        <v>87</v>
      </c>
      <c r="BM2" t="s">
        <v>88</v>
      </c>
      <c r="BN2" t="s">
        <v>74</v>
      </c>
      <c r="BO2" t="s">
        <v>74</v>
      </c>
      <c r="BP2" t="s">
        <v>74</v>
      </c>
      <c r="BQ2" t="s">
        <v>74</v>
      </c>
      <c r="BR2" t="s">
        <v>89</v>
      </c>
      <c r="BS2" t="s">
        <v>90</v>
      </c>
      <c r="BT2" t="str">
        <f>HYPERLINK("https%3A%2F%2Fwww.webofscience.com%2Fwos%2Fwoscc%2Ffull-record%2FWOS:A1969E029800023","View Full Record in Web of Science")</f>
        <v>View Full Record in Web of Science</v>
      </c>
    </row>
    <row r="3" spans="1:72" x14ac:dyDescent="0.15">
      <c r="A3" t="s">
        <v>72</v>
      </c>
      <c r="B3" t="s">
        <v>91</v>
      </c>
      <c r="C3" t="s">
        <v>74</v>
      </c>
      <c r="D3" t="s">
        <v>74</v>
      </c>
      <c r="E3" t="s">
        <v>74</v>
      </c>
      <c r="F3" t="s">
        <v>91</v>
      </c>
      <c r="G3" t="s">
        <v>74</v>
      </c>
      <c r="H3" t="s">
        <v>74</v>
      </c>
      <c r="I3" t="s">
        <v>92</v>
      </c>
      <c r="J3" t="s">
        <v>76</v>
      </c>
      <c r="K3" t="s">
        <v>74</v>
      </c>
      <c r="L3" t="s">
        <v>74</v>
      </c>
      <c r="M3" t="s">
        <v>77</v>
      </c>
      <c r="N3" t="s">
        <v>78</v>
      </c>
      <c r="O3" t="s">
        <v>74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74</v>
      </c>
      <c r="AE3" t="s">
        <v>74</v>
      </c>
      <c r="AF3" t="s">
        <v>74</v>
      </c>
      <c r="AG3">
        <v>0</v>
      </c>
      <c r="AH3">
        <v>0</v>
      </c>
      <c r="AI3">
        <v>0</v>
      </c>
      <c r="AJ3">
        <v>0</v>
      </c>
      <c r="AK3">
        <v>1</v>
      </c>
      <c r="AL3" t="s">
        <v>79</v>
      </c>
      <c r="AM3" t="s">
        <v>80</v>
      </c>
      <c r="AN3" t="s">
        <v>93</v>
      </c>
      <c r="AO3" t="s">
        <v>82</v>
      </c>
      <c r="AP3" t="s">
        <v>74</v>
      </c>
      <c r="AQ3" t="s">
        <v>74</v>
      </c>
      <c r="AR3" t="s">
        <v>94</v>
      </c>
      <c r="AS3" t="s">
        <v>74</v>
      </c>
      <c r="AT3" t="s">
        <v>74</v>
      </c>
      <c r="AU3">
        <v>1969</v>
      </c>
      <c r="AV3">
        <v>4</v>
      </c>
      <c r="AW3">
        <v>4</v>
      </c>
      <c r="AX3" t="s">
        <v>74</v>
      </c>
      <c r="AY3" t="s">
        <v>74</v>
      </c>
      <c r="AZ3" t="s">
        <v>74</v>
      </c>
      <c r="BA3" t="s">
        <v>74</v>
      </c>
      <c r="BB3">
        <v>110</v>
      </c>
      <c r="BC3" t="s">
        <v>95</v>
      </c>
      <c r="BD3" t="s">
        <v>74</v>
      </c>
      <c r="BE3" t="s">
        <v>74</v>
      </c>
      <c r="BF3" t="s">
        <v>74</v>
      </c>
      <c r="BG3" t="s">
        <v>74</v>
      </c>
      <c r="BH3" t="s">
        <v>74</v>
      </c>
      <c r="BI3">
        <v>1</v>
      </c>
      <c r="BJ3" t="s">
        <v>85</v>
      </c>
      <c r="BK3" t="s">
        <v>86</v>
      </c>
      <c r="BL3" t="s">
        <v>87</v>
      </c>
      <c r="BM3" t="s">
        <v>88</v>
      </c>
      <c r="BN3" t="s">
        <v>74</v>
      </c>
      <c r="BO3" t="s">
        <v>74</v>
      </c>
      <c r="BP3" t="s">
        <v>74</v>
      </c>
      <c r="BQ3" t="s">
        <v>74</v>
      </c>
      <c r="BR3" t="s">
        <v>89</v>
      </c>
      <c r="BS3" t="s">
        <v>96</v>
      </c>
      <c r="BT3" t="str">
        <f>HYPERLINK("https%3A%2F%2Fwww.webofscience.com%2Fwos%2Fwoscc%2Ffull-record%2FWOS:A1969E029800022","View Full Record in Web of Science")</f>
        <v>View Full Record in Web of Science</v>
      </c>
    </row>
    <row r="4" spans="1:72" x14ac:dyDescent="0.15">
      <c r="A4" t="s">
        <v>72</v>
      </c>
      <c r="B4" t="s">
        <v>97</v>
      </c>
      <c r="C4" t="s">
        <v>74</v>
      </c>
      <c r="D4" t="s">
        <v>74</v>
      </c>
      <c r="E4" t="s">
        <v>74</v>
      </c>
      <c r="F4" t="s">
        <v>97</v>
      </c>
      <c r="G4" t="s">
        <v>74</v>
      </c>
      <c r="H4" t="s">
        <v>74</v>
      </c>
      <c r="I4" t="s">
        <v>98</v>
      </c>
      <c r="J4" t="s">
        <v>76</v>
      </c>
      <c r="K4" t="s">
        <v>74</v>
      </c>
      <c r="L4" t="s">
        <v>74</v>
      </c>
      <c r="M4" t="s">
        <v>77</v>
      </c>
      <c r="N4" t="s">
        <v>78</v>
      </c>
      <c r="O4" t="s">
        <v>74</v>
      </c>
      <c r="P4" t="s">
        <v>74</v>
      </c>
      <c r="Q4" t="s">
        <v>74</v>
      </c>
      <c r="R4" t="s">
        <v>74</v>
      </c>
      <c r="S4" t="s">
        <v>74</v>
      </c>
      <c r="T4" t="s">
        <v>74</v>
      </c>
      <c r="U4" t="s">
        <v>74</v>
      </c>
      <c r="V4" t="s">
        <v>74</v>
      </c>
      <c r="W4" t="s">
        <v>74</v>
      </c>
      <c r="X4" t="s">
        <v>74</v>
      </c>
      <c r="Y4" t="s">
        <v>74</v>
      </c>
      <c r="Z4" t="s">
        <v>74</v>
      </c>
      <c r="AA4" t="s">
        <v>74</v>
      </c>
      <c r="AB4" t="s">
        <v>74</v>
      </c>
      <c r="AC4" t="s">
        <v>74</v>
      </c>
      <c r="AD4" t="s">
        <v>74</v>
      </c>
      <c r="AE4" t="s">
        <v>74</v>
      </c>
      <c r="AF4" t="s">
        <v>74</v>
      </c>
      <c r="AG4">
        <v>0</v>
      </c>
      <c r="AH4">
        <v>1</v>
      </c>
      <c r="AI4">
        <v>1</v>
      </c>
      <c r="AJ4">
        <v>0</v>
      </c>
      <c r="AK4">
        <v>1</v>
      </c>
      <c r="AL4" t="s">
        <v>79</v>
      </c>
      <c r="AM4" t="s">
        <v>80</v>
      </c>
      <c r="AN4" t="s">
        <v>93</v>
      </c>
      <c r="AO4" t="s">
        <v>82</v>
      </c>
      <c r="AP4" t="s">
        <v>74</v>
      </c>
      <c r="AQ4" t="s">
        <v>74</v>
      </c>
      <c r="AR4" t="s">
        <v>94</v>
      </c>
      <c r="AS4" t="s">
        <v>74</v>
      </c>
      <c r="AT4" t="s">
        <v>74</v>
      </c>
      <c r="AU4">
        <v>1969</v>
      </c>
      <c r="AV4">
        <v>4</v>
      </c>
      <c r="AW4">
        <v>4</v>
      </c>
      <c r="AX4" t="s">
        <v>74</v>
      </c>
      <c r="AY4" t="s">
        <v>74</v>
      </c>
      <c r="AZ4" t="s">
        <v>74</v>
      </c>
      <c r="BA4" t="s">
        <v>74</v>
      </c>
      <c r="BB4">
        <v>112</v>
      </c>
      <c r="BC4" t="s">
        <v>95</v>
      </c>
      <c r="BD4" t="s">
        <v>74</v>
      </c>
      <c r="BE4" t="s">
        <v>74</v>
      </c>
      <c r="BF4" t="s">
        <v>74</v>
      </c>
      <c r="BG4" t="s">
        <v>74</v>
      </c>
      <c r="BH4" t="s">
        <v>74</v>
      </c>
      <c r="BI4">
        <v>1</v>
      </c>
      <c r="BJ4" t="s">
        <v>85</v>
      </c>
      <c r="BK4" t="s">
        <v>86</v>
      </c>
      <c r="BL4" t="s">
        <v>87</v>
      </c>
      <c r="BM4" t="s">
        <v>88</v>
      </c>
      <c r="BN4" t="s">
        <v>74</v>
      </c>
      <c r="BO4" t="s">
        <v>74</v>
      </c>
      <c r="BP4" t="s">
        <v>74</v>
      </c>
      <c r="BQ4" t="s">
        <v>74</v>
      </c>
      <c r="BR4" t="s">
        <v>89</v>
      </c>
      <c r="BS4" t="s">
        <v>99</v>
      </c>
      <c r="BT4" t="str">
        <f>HYPERLINK("https%3A%2F%2Fwww.webofscience.com%2Fwos%2Fwoscc%2Ffull-record%2FWOS:A1969E029800024","View Full Record in Web of Science")</f>
        <v>View Full Record in Web of Science</v>
      </c>
    </row>
    <row r="5" spans="1:72" x14ac:dyDescent="0.15">
      <c r="A5" t="s">
        <v>72</v>
      </c>
      <c r="B5" t="s">
        <v>100</v>
      </c>
      <c r="C5" t="s">
        <v>74</v>
      </c>
      <c r="D5" t="s">
        <v>74</v>
      </c>
      <c r="E5" t="s">
        <v>74</v>
      </c>
      <c r="F5" t="s">
        <v>100</v>
      </c>
      <c r="G5" t="s">
        <v>74</v>
      </c>
      <c r="H5" t="s">
        <v>74</v>
      </c>
      <c r="I5" t="s">
        <v>101</v>
      </c>
      <c r="J5" t="s">
        <v>76</v>
      </c>
      <c r="K5" t="s">
        <v>74</v>
      </c>
      <c r="L5" t="s">
        <v>74</v>
      </c>
      <c r="M5" t="s">
        <v>77</v>
      </c>
      <c r="N5" t="s">
        <v>78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>
        <v>0</v>
      </c>
      <c r="AH5">
        <v>2</v>
      </c>
      <c r="AI5">
        <v>2</v>
      </c>
      <c r="AJ5">
        <v>0</v>
      </c>
      <c r="AK5">
        <v>2</v>
      </c>
      <c r="AL5" t="s">
        <v>79</v>
      </c>
      <c r="AM5" t="s">
        <v>80</v>
      </c>
      <c r="AN5" t="s">
        <v>81</v>
      </c>
      <c r="AO5" t="s">
        <v>82</v>
      </c>
      <c r="AP5" t="s">
        <v>74</v>
      </c>
      <c r="AQ5" t="s">
        <v>74</v>
      </c>
      <c r="AR5" t="s">
        <v>83</v>
      </c>
      <c r="AS5" t="s">
        <v>74</v>
      </c>
      <c r="AT5" t="s">
        <v>74</v>
      </c>
      <c r="AU5">
        <v>1969</v>
      </c>
      <c r="AV5">
        <v>4</v>
      </c>
      <c r="AW5">
        <v>4</v>
      </c>
      <c r="AX5" t="s">
        <v>74</v>
      </c>
      <c r="AY5" t="s">
        <v>74</v>
      </c>
      <c r="AZ5" t="s">
        <v>74</v>
      </c>
      <c r="BA5" t="s">
        <v>74</v>
      </c>
      <c r="BB5">
        <v>114</v>
      </c>
      <c r="BC5" t="s">
        <v>84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>
        <v>0</v>
      </c>
      <c r="BJ5" t="s">
        <v>85</v>
      </c>
      <c r="BK5" t="s">
        <v>86</v>
      </c>
      <c r="BL5" t="s">
        <v>87</v>
      </c>
      <c r="BM5" t="s">
        <v>88</v>
      </c>
      <c r="BN5" t="s">
        <v>74</v>
      </c>
      <c r="BO5" t="s">
        <v>74</v>
      </c>
      <c r="BP5" t="s">
        <v>74</v>
      </c>
      <c r="BQ5" t="s">
        <v>74</v>
      </c>
      <c r="BR5" t="s">
        <v>89</v>
      </c>
      <c r="BS5" t="s">
        <v>102</v>
      </c>
      <c r="BT5" t="str">
        <f>HYPERLINK("https%3A%2F%2Fwww.webofscience.com%2Fwos%2Fwoscc%2Ffull-record%2FWOS:A1969E029800026","View Full Record in Web of Science")</f>
        <v>View Full Record in Web of Science</v>
      </c>
    </row>
    <row r="6" spans="1:72" x14ac:dyDescent="0.15">
      <c r="A6" t="s">
        <v>72</v>
      </c>
      <c r="B6" t="s">
        <v>103</v>
      </c>
      <c r="C6" t="s">
        <v>74</v>
      </c>
      <c r="D6" t="s">
        <v>74</v>
      </c>
      <c r="E6" t="s">
        <v>74</v>
      </c>
      <c r="F6" t="s">
        <v>103</v>
      </c>
      <c r="G6" t="s">
        <v>74</v>
      </c>
      <c r="H6" t="s">
        <v>74</v>
      </c>
      <c r="I6" t="s">
        <v>104</v>
      </c>
      <c r="J6" t="s">
        <v>76</v>
      </c>
      <c r="K6" t="s">
        <v>74</v>
      </c>
      <c r="L6" t="s">
        <v>74</v>
      </c>
      <c r="M6" t="s">
        <v>77</v>
      </c>
      <c r="N6" t="s">
        <v>78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>
        <v>0</v>
      </c>
      <c r="AH6">
        <v>0</v>
      </c>
      <c r="AI6">
        <v>0</v>
      </c>
      <c r="AJ6">
        <v>0</v>
      </c>
      <c r="AK6">
        <v>0</v>
      </c>
      <c r="AL6" t="s">
        <v>79</v>
      </c>
      <c r="AM6" t="s">
        <v>80</v>
      </c>
      <c r="AN6" t="s">
        <v>81</v>
      </c>
      <c r="AO6" t="s">
        <v>82</v>
      </c>
      <c r="AP6" t="s">
        <v>74</v>
      </c>
      <c r="AQ6" t="s">
        <v>74</v>
      </c>
      <c r="AR6" t="s">
        <v>83</v>
      </c>
      <c r="AS6" t="s">
        <v>74</v>
      </c>
      <c r="AT6" t="s">
        <v>74</v>
      </c>
      <c r="AU6">
        <v>1969</v>
      </c>
      <c r="AV6">
        <v>4</v>
      </c>
      <c r="AW6">
        <v>4</v>
      </c>
      <c r="AX6" t="s">
        <v>74</v>
      </c>
      <c r="AY6" t="s">
        <v>74</v>
      </c>
      <c r="AZ6" t="s">
        <v>74</v>
      </c>
      <c r="BA6" t="s">
        <v>74</v>
      </c>
      <c r="BB6">
        <v>114</v>
      </c>
      <c r="BC6" t="s">
        <v>84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>
        <v>0</v>
      </c>
      <c r="BJ6" t="s">
        <v>85</v>
      </c>
      <c r="BK6" t="s">
        <v>86</v>
      </c>
      <c r="BL6" t="s">
        <v>87</v>
      </c>
      <c r="BM6" t="s">
        <v>88</v>
      </c>
      <c r="BN6" t="s">
        <v>74</v>
      </c>
      <c r="BO6" t="s">
        <v>74</v>
      </c>
      <c r="BP6" t="s">
        <v>74</v>
      </c>
      <c r="BQ6" t="s">
        <v>74</v>
      </c>
      <c r="BR6" t="s">
        <v>89</v>
      </c>
      <c r="BS6" t="s">
        <v>105</v>
      </c>
      <c r="BT6" t="str">
        <f>HYPERLINK("https%3A%2F%2Fwww.webofscience.com%2Fwos%2Fwoscc%2Ffull-record%2FWOS:A1969E029800025","View Full Record in Web of Science")</f>
        <v>View Full Record in Web of Science</v>
      </c>
    </row>
    <row r="7" spans="1:72" x14ac:dyDescent="0.15">
      <c r="A7" t="s">
        <v>72</v>
      </c>
      <c r="B7" t="s">
        <v>106</v>
      </c>
      <c r="C7" t="s">
        <v>74</v>
      </c>
      <c r="D7" t="s">
        <v>74</v>
      </c>
      <c r="E7" t="s">
        <v>74</v>
      </c>
      <c r="F7" t="s">
        <v>106</v>
      </c>
      <c r="G7" t="s">
        <v>74</v>
      </c>
      <c r="H7" t="s">
        <v>74</v>
      </c>
      <c r="I7" t="s">
        <v>107</v>
      </c>
      <c r="J7" t="s">
        <v>76</v>
      </c>
      <c r="K7" t="s">
        <v>74</v>
      </c>
      <c r="L7" t="s">
        <v>74</v>
      </c>
      <c r="M7" t="s">
        <v>77</v>
      </c>
      <c r="N7" t="s">
        <v>78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>
        <v>1</v>
      </c>
      <c r="AH7">
        <v>1</v>
      </c>
      <c r="AI7">
        <v>1</v>
      </c>
      <c r="AJ7">
        <v>0</v>
      </c>
      <c r="AK7">
        <v>0</v>
      </c>
      <c r="AL7" t="s">
        <v>79</v>
      </c>
      <c r="AM7" t="s">
        <v>80</v>
      </c>
      <c r="AN7" t="s">
        <v>81</v>
      </c>
      <c r="AO7" t="s">
        <v>82</v>
      </c>
      <c r="AP7" t="s">
        <v>74</v>
      </c>
      <c r="AQ7" t="s">
        <v>74</v>
      </c>
      <c r="AR7" t="s">
        <v>83</v>
      </c>
      <c r="AS7" t="s">
        <v>74</v>
      </c>
      <c r="AT7" t="s">
        <v>74</v>
      </c>
      <c r="AU7">
        <v>1969</v>
      </c>
      <c r="AV7">
        <v>4</v>
      </c>
      <c r="AW7">
        <v>4</v>
      </c>
      <c r="AX7" t="s">
        <v>74</v>
      </c>
      <c r="AY7" t="s">
        <v>74</v>
      </c>
      <c r="AZ7" t="s">
        <v>74</v>
      </c>
      <c r="BA7" t="s">
        <v>74</v>
      </c>
      <c r="BB7">
        <v>115</v>
      </c>
      <c r="BC7" t="s">
        <v>84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>
        <v>0</v>
      </c>
      <c r="BJ7" t="s">
        <v>85</v>
      </c>
      <c r="BK7" t="s">
        <v>86</v>
      </c>
      <c r="BL7" t="s">
        <v>87</v>
      </c>
      <c r="BM7" t="s">
        <v>88</v>
      </c>
      <c r="BN7" t="s">
        <v>74</v>
      </c>
      <c r="BO7" t="s">
        <v>74</v>
      </c>
      <c r="BP7" t="s">
        <v>74</v>
      </c>
      <c r="BQ7" t="s">
        <v>74</v>
      </c>
      <c r="BR7" t="s">
        <v>89</v>
      </c>
      <c r="BS7" t="s">
        <v>108</v>
      </c>
      <c r="BT7" t="str">
        <f>HYPERLINK("https%3A%2F%2Fwww.webofscience.com%2Fwos%2Fwoscc%2Ffull-record%2FWOS:A1969E029800027","View Full Record in Web of Science")</f>
        <v>View Full Record in Web of Science</v>
      </c>
    </row>
    <row r="8" spans="1:72" x14ac:dyDescent="0.15">
      <c r="A8" t="s">
        <v>72</v>
      </c>
      <c r="B8" t="s">
        <v>109</v>
      </c>
      <c r="C8" t="s">
        <v>74</v>
      </c>
      <c r="D8" t="s">
        <v>74</v>
      </c>
      <c r="E8" t="s">
        <v>74</v>
      </c>
      <c r="F8" t="s">
        <v>109</v>
      </c>
      <c r="G8" t="s">
        <v>74</v>
      </c>
      <c r="H8" t="s">
        <v>74</v>
      </c>
      <c r="I8" t="s">
        <v>110</v>
      </c>
      <c r="J8" t="s">
        <v>76</v>
      </c>
      <c r="K8" t="s">
        <v>74</v>
      </c>
      <c r="L8" t="s">
        <v>74</v>
      </c>
      <c r="M8" t="s">
        <v>77</v>
      </c>
      <c r="N8" t="s">
        <v>78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>
        <v>2</v>
      </c>
      <c r="AH8">
        <v>0</v>
      </c>
      <c r="AI8">
        <v>0</v>
      </c>
      <c r="AJ8">
        <v>1</v>
      </c>
      <c r="AK8">
        <v>2</v>
      </c>
      <c r="AL8" t="s">
        <v>79</v>
      </c>
      <c r="AM8" t="s">
        <v>80</v>
      </c>
      <c r="AN8" t="s">
        <v>81</v>
      </c>
      <c r="AO8" t="s">
        <v>82</v>
      </c>
      <c r="AP8" t="s">
        <v>74</v>
      </c>
      <c r="AQ8" t="s">
        <v>74</v>
      </c>
      <c r="AR8" t="s">
        <v>83</v>
      </c>
      <c r="AS8" t="s">
        <v>74</v>
      </c>
      <c r="AT8" t="s">
        <v>74</v>
      </c>
      <c r="AU8">
        <v>1969</v>
      </c>
      <c r="AV8">
        <v>4</v>
      </c>
      <c r="AW8">
        <v>4</v>
      </c>
      <c r="AX8" t="s">
        <v>74</v>
      </c>
      <c r="AY8" t="s">
        <v>74</v>
      </c>
      <c r="AZ8" t="s">
        <v>74</v>
      </c>
      <c r="BA8" t="s">
        <v>74</v>
      </c>
      <c r="BB8">
        <v>116</v>
      </c>
      <c r="BC8" t="s">
        <v>84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>
        <v>0</v>
      </c>
      <c r="BJ8" t="s">
        <v>85</v>
      </c>
      <c r="BK8" t="s">
        <v>86</v>
      </c>
      <c r="BL8" t="s">
        <v>87</v>
      </c>
      <c r="BM8" t="s">
        <v>88</v>
      </c>
      <c r="BN8" t="s">
        <v>74</v>
      </c>
      <c r="BO8" t="s">
        <v>74</v>
      </c>
      <c r="BP8" t="s">
        <v>74</v>
      </c>
      <c r="BQ8" t="s">
        <v>74</v>
      </c>
      <c r="BR8" t="s">
        <v>89</v>
      </c>
      <c r="BS8" t="s">
        <v>111</v>
      </c>
      <c r="BT8" t="str">
        <f>HYPERLINK("https%3A%2F%2Fwww.webofscience.com%2Fwos%2Fwoscc%2Ffull-record%2FWOS:A1969E029800028","View Full Record in Web of Science")</f>
        <v>View Full Record in Web of Science</v>
      </c>
    </row>
    <row r="9" spans="1:72" x14ac:dyDescent="0.15">
      <c r="A9" t="s">
        <v>72</v>
      </c>
      <c r="B9" t="s">
        <v>112</v>
      </c>
      <c r="C9" t="s">
        <v>74</v>
      </c>
      <c r="D9" t="s">
        <v>74</v>
      </c>
      <c r="E9" t="s">
        <v>74</v>
      </c>
      <c r="F9" t="s">
        <v>112</v>
      </c>
      <c r="G9" t="s">
        <v>74</v>
      </c>
      <c r="H9" t="s">
        <v>74</v>
      </c>
      <c r="I9" t="s">
        <v>113</v>
      </c>
      <c r="J9" t="s">
        <v>76</v>
      </c>
      <c r="K9" t="s">
        <v>74</v>
      </c>
      <c r="L9" t="s">
        <v>74</v>
      </c>
      <c r="M9" t="s">
        <v>77</v>
      </c>
      <c r="N9" t="s">
        <v>78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114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>
        <v>8</v>
      </c>
      <c r="AH9">
        <v>2</v>
      </c>
      <c r="AI9">
        <v>2</v>
      </c>
      <c r="AJ9">
        <v>0</v>
      </c>
      <c r="AK9">
        <v>2</v>
      </c>
      <c r="AL9" t="s">
        <v>79</v>
      </c>
      <c r="AM9" t="s">
        <v>80</v>
      </c>
      <c r="AN9" t="s">
        <v>81</v>
      </c>
      <c r="AO9" t="s">
        <v>82</v>
      </c>
      <c r="AP9" t="s">
        <v>74</v>
      </c>
      <c r="AQ9" t="s">
        <v>74</v>
      </c>
      <c r="AR9" t="s">
        <v>83</v>
      </c>
      <c r="AS9" t="s">
        <v>74</v>
      </c>
      <c r="AT9" t="s">
        <v>74</v>
      </c>
      <c r="AU9">
        <v>1969</v>
      </c>
      <c r="AV9">
        <v>4</v>
      </c>
      <c r="AW9">
        <v>4</v>
      </c>
      <c r="AX9" t="s">
        <v>74</v>
      </c>
      <c r="AY9" t="s">
        <v>74</v>
      </c>
      <c r="AZ9" t="s">
        <v>74</v>
      </c>
      <c r="BA9" t="s">
        <v>74</v>
      </c>
      <c r="BB9">
        <v>116</v>
      </c>
      <c r="BC9" t="s">
        <v>84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>
        <v>0</v>
      </c>
      <c r="BJ9" t="s">
        <v>85</v>
      </c>
      <c r="BK9" t="s">
        <v>86</v>
      </c>
      <c r="BL9" t="s">
        <v>87</v>
      </c>
      <c r="BM9" t="s">
        <v>88</v>
      </c>
      <c r="BN9" t="s">
        <v>74</v>
      </c>
      <c r="BO9" t="s">
        <v>74</v>
      </c>
      <c r="BP9" t="s">
        <v>74</v>
      </c>
      <c r="BQ9" t="s">
        <v>74</v>
      </c>
      <c r="BR9" t="s">
        <v>89</v>
      </c>
      <c r="BS9" t="s">
        <v>115</v>
      </c>
      <c r="BT9" t="str">
        <f>HYPERLINK("https%3A%2F%2Fwww.webofscience.com%2Fwos%2Fwoscc%2Ffull-record%2FWOS:A1969E029800029","View Full Record in Web of Science")</f>
        <v>View Full Record in Web of Science</v>
      </c>
    </row>
    <row r="10" spans="1:72" x14ac:dyDescent="0.15">
      <c r="A10" t="s">
        <v>72</v>
      </c>
      <c r="B10" t="s">
        <v>116</v>
      </c>
      <c r="C10" t="s">
        <v>74</v>
      </c>
      <c r="D10" t="s">
        <v>74</v>
      </c>
      <c r="E10" t="s">
        <v>74</v>
      </c>
      <c r="F10" t="s">
        <v>116</v>
      </c>
      <c r="G10" t="s">
        <v>74</v>
      </c>
      <c r="H10" t="s">
        <v>74</v>
      </c>
      <c r="I10" t="s">
        <v>117</v>
      </c>
      <c r="J10" t="s">
        <v>76</v>
      </c>
      <c r="K10" t="s">
        <v>74</v>
      </c>
      <c r="L10" t="s">
        <v>74</v>
      </c>
      <c r="M10" t="s">
        <v>77</v>
      </c>
      <c r="N10" t="s">
        <v>78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>
        <v>4</v>
      </c>
      <c r="AH10">
        <v>0</v>
      </c>
      <c r="AI10">
        <v>0</v>
      </c>
      <c r="AJ10">
        <v>0</v>
      </c>
      <c r="AK10">
        <v>0</v>
      </c>
      <c r="AL10" t="s">
        <v>79</v>
      </c>
      <c r="AM10" t="s">
        <v>80</v>
      </c>
      <c r="AN10" t="s">
        <v>81</v>
      </c>
      <c r="AO10" t="s">
        <v>82</v>
      </c>
      <c r="AP10" t="s">
        <v>74</v>
      </c>
      <c r="AQ10" t="s">
        <v>74</v>
      </c>
      <c r="AR10" t="s">
        <v>83</v>
      </c>
      <c r="AS10" t="s">
        <v>74</v>
      </c>
      <c r="AT10" t="s">
        <v>74</v>
      </c>
      <c r="AU10">
        <v>1969</v>
      </c>
      <c r="AV10">
        <v>4</v>
      </c>
      <c r="AW10">
        <v>4</v>
      </c>
      <c r="AX10" t="s">
        <v>74</v>
      </c>
      <c r="AY10" t="s">
        <v>74</v>
      </c>
      <c r="AZ10" t="s">
        <v>74</v>
      </c>
      <c r="BA10" t="s">
        <v>74</v>
      </c>
      <c r="BB10">
        <v>118</v>
      </c>
      <c r="BC10" t="s">
        <v>84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>
        <v>0</v>
      </c>
      <c r="BJ10" t="s">
        <v>85</v>
      </c>
      <c r="BK10" t="s">
        <v>86</v>
      </c>
      <c r="BL10" t="s">
        <v>87</v>
      </c>
      <c r="BM10" t="s">
        <v>88</v>
      </c>
      <c r="BN10" t="s">
        <v>74</v>
      </c>
      <c r="BO10" t="s">
        <v>74</v>
      </c>
      <c r="BP10" t="s">
        <v>74</v>
      </c>
      <c r="BQ10" t="s">
        <v>74</v>
      </c>
      <c r="BR10" t="s">
        <v>89</v>
      </c>
      <c r="BS10" t="s">
        <v>118</v>
      </c>
      <c r="BT10" t="str">
        <f>HYPERLINK("https%3A%2F%2Fwww.webofscience.com%2Fwos%2Fwoscc%2Ffull-record%2FWOS:A1969E029800031","View Full Record in Web of Science")</f>
        <v>View Full Record in Web of Science</v>
      </c>
    </row>
    <row r="11" spans="1:72" x14ac:dyDescent="0.15">
      <c r="A11" t="s">
        <v>72</v>
      </c>
      <c r="B11" t="s">
        <v>119</v>
      </c>
      <c r="C11" t="s">
        <v>74</v>
      </c>
      <c r="D11" t="s">
        <v>74</v>
      </c>
      <c r="E11" t="s">
        <v>74</v>
      </c>
      <c r="F11" t="s">
        <v>119</v>
      </c>
      <c r="G11" t="s">
        <v>74</v>
      </c>
      <c r="H11" t="s">
        <v>74</v>
      </c>
      <c r="I11" t="s">
        <v>120</v>
      </c>
      <c r="J11" t="s">
        <v>76</v>
      </c>
      <c r="K11" t="s">
        <v>74</v>
      </c>
      <c r="L11" t="s">
        <v>74</v>
      </c>
      <c r="M11" t="s">
        <v>77</v>
      </c>
      <c r="N11" t="s">
        <v>78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>
        <v>2</v>
      </c>
      <c r="AH11">
        <v>0</v>
      </c>
      <c r="AI11">
        <v>0</v>
      </c>
      <c r="AJ11">
        <v>0</v>
      </c>
      <c r="AK11">
        <v>0</v>
      </c>
      <c r="AL11" t="s">
        <v>79</v>
      </c>
      <c r="AM11" t="s">
        <v>80</v>
      </c>
      <c r="AN11" t="s">
        <v>81</v>
      </c>
      <c r="AO11" t="s">
        <v>82</v>
      </c>
      <c r="AP11" t="s">
        <v>74</v>
      </c>
      <c r="AQ11" t="s">
        <v>74</v>
      </c>
      <c r="AR11" t="s">
        <v>83</v>
      </c>
      <c r="AS11" t="s">
        <v>74</v>
      </c>
      <c r="AT11" t="s">
        <v>74</v>
      </c>
      <c r="AU11">
        <v>1969</v>
      </c>
      <c r="AV11">
        <v>4</v>
      </c>
      <c r="AW11">
        <v>4</v>
      </c>
      <c r="AX11" t="s">
        <v>74</v>
      </c>
      <c r="AY11" t="s">
        <v>74</v>
      </c>
      <c r="AZ11" t="s">
        <v>74</v>
      </c>
      <c r="BA11" t="s">
        <v>74</v>
      </c>
      <c r="BB11">
        <v>118</v>
      </c>
      <c r="BC11" t="s">
        <v>84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>
        <v>0</v>
      </c>
      <c r="BJ11" t="s">
        <v>85</v>
      </c>
      <c r="BK11" t="s">
        <v>86</v>
      </c>
      <c r="BL11" t="s">
        <v>87</v>
      </c>
      <c r="BM11" t="s">
        <v>88</v>
      </c>
      <c r="BN11" t="s">
        <v>74</v>
      </c>
      <c r="BO11" t="s">
        <v>74</v>
      </c>
      <c r="BP11" t="s">
        <v>74</v>
      </c>
      <c r="BQ11" t="s">
        <v>74</v>
      </c>
      <c r="BR11" t="s">
        <v>89</v>
      </c>
      <c r="BS11" t="s">
        <v>121</v>
      </c>
      <c r="BT11" t="str">
        <f>HYPERLINK("https%3A%2F%2Fwww.webofscience.com%2Fwos%2Fwoscc%2Ffull-record%2FWOS:A1969E029800030","View Full Record in Web of Science")</f>
        <v>View Full Record in Web of Science</v>
      </c>
    </row>
    <row r="12" spans="1:72" x14ac:dyDescent="0.15">
      <c r="A12" t="s">
        <v>72</v>
      </c>
      <c r="B12" t="s">
        <v>122</v>
      </c>
      <c r="C12" t="s">
        <v>74</v>
      </c>
      <c r="D12" t="s">
        <v>74</v>
      </c>
      <c r="E12" t="s">
        <v>74</v>
      </c>
      <c r="F12" t="s">
        <v>122</v>
      </c>
      <c r="G12" t="s">
        <v>74</v>
      </c>
      <c r="H12" t="s">
        <v>74</v>
      </c>
      <c r="I12" t="s">
        <v>123</v>
      </c>
      <c r="J12" t="s">
        <v>76</v>
      </c>
      <c r="K12" t="s">
        <v>74</v>
      </c>
      <c r="L12" t="s">
        <v>74</v>
      </c>
      <c r="M12" t="s">
        <v>77</v>
      </c>
      <c r="N12" t="s">
        <v>78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>
        <v>3</v>
      </c>
      <c r="AH12">
        <v>0</v>
      </c>
      <c r="AI12">
        <v>0</v>
      </c>
      <c r="AJ12">
        <v>0</v>
      </c>
      <c r="AK12">
        <v>1</v>
      </c>
      <c r="AL12" t="s">
        <v>79</v>
      </c>
      <c r="AM12" t="s">
        <v>80</v>
      </c>
      <c r="AN12" t="s">
        <v>81</v>
      </c>
      <c r="AO12" t="s">
        <v>82</v>
      </c>
      <c r="AP12" t="s">
        <v>74</v>
      </c>
      <c r="AQ12" t="s">
        <v>74</v>
      </c>
      <c r="AR12" t="s">
        <v>83</v>
      </c>
      <c r="AS12" t="s">
        <v>74</v>
      </c>
      <c r="AT12" t="s">
        <v>74</v>
      </c>
      <c r="AU12">
        <v>1969</v>
      </c>
      <c r="AV12">
        <v>4</v>
      </c>
      <c r="AW12">
        <v>4</v>
      </c>
      <c r="AX12" t="s">
        <v>74</v>
      </c>
      <c r="AY12" t="s">
        <v>74</v>
      </c>
      <c r="AZ12" t="s">
        <v>74</v>
      </c>
      <c r="BA12" t="s">
        <v>74</v>
      </c>
      <c r="BB12">
        <v>119</v>
      </c>
      <c r="BC12" t="s">
        <v>84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>
        <v>0</v>
      </c>
      <c r="BJ12" t="s">
        <v>85</v>
      </c>
      <c r="BK12" t="s">
        <v>86</v>
      </c>
      <c r="BL12" t="s">
        <v>87</v>
      </c>
      <c r="BM12" t="s">
        <v>88</v>
      </c>
      <c r="BN12" t="s">
        <v>74</v>
      </c>
      <c r="BO12" t="s">
        <v>74</v>
      </c>
      <c r="BP12" t="s">
        <v>74</v>
      </c>
      <c r="BQ12" t="s">
        <v>74</v>
      </c>
      <c r="BR12" t="s">
        <v>89</v>
      </c>
      <c r="BS12" t="s">
        <v>124</v>
      </c>
      <c r="BT12" t="str">
        <f>HYPERLINK("https%3A%2F%2Fwww.webofscience.com%2Fwos%2Fwoscc%2Ffull-record%2FWOS:A1969E029800032","View Full Record in Web of Science")</f>
        <v>View Full Record in Web of Science</v>
      </c>
    </row>
    <row r="13" spans="1:72" x14ac:dyDescent="0.15">
      <c r="A13" t="s">
        <v>72</v>
      </c>
      <c r="B13" t="s">
        <v>125</v>
      </c>
      <c r="C13" t="s">
        <v>74</v>
      </c>
      <c r="D13" t="s">
        <v>74</v>
      </c>
      <c r="E13" t="s">
        <v>74</v>
      </c>
      <c r="F13" t="s">
        <v>125</v>
      </c>
      <c r="G13" t="s">
        <v>74</v>
      </c>
      <c r="H13" t="s">
        <v>74</v>
      </c>
      <c r="I13" t="s">
        <v>126</v>
      </c>
      <c r="J13" t="s">
        <v>76</v>
      </c>
      <c r="K13" t="s">
        <v>74</v>
      </c>
      <c r="L13" t="s">
        <v>74</v>
      </c>
      <c r="M13" t="s">
        <v>77</v>
      </c>
      <c r="N13" t="s">
        <v>78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>
        <v>0</v>
      </c>
      <c r="AH13">
        <v>2</v>
      </c>
      <c r="AI13">
        <v>2</v>
      </c>
      <c r="AJ13">
        <v>0</v>
      </c>
      <c r="AK13">
        <v>0</v>
      </c>
      <c r="AL13" t="s">
        <v>79</v>
      </c>
      <c r="AM13" t="s">
        <v>80</v>
      </c>
      <c r="AN13" t="s">
        <v>81</v>
      </c>
      <c r="AO13" t="s">
        <v>82</v>
      </c>
      <c r="AP13" t="s">
        <v>74</v>
      </c>
      <c r="AQ13" t="s">
        <v>74</v>
      </c>
      <c r="AR13" t="s">
        <v>83</v>
      </c>
      <c r="AS13" t="s">
        <v>74</v>
      </c>
      <c r="AT13" t="s">
        <v>74</v>
      </c>
      <c r="AU13">
        <v>1969</v>
      </c>
      <c r="AV13">
        <v>4</v>
      </c>
      <c r="AW13">
        <v>4</v>
      </c>
      <c r="AX13" t="s">
        <v>74</v>
      </c>
      <c r="AY13" t="s">
        <v>74</v>
      </c>
      <c r="AZ13" t="s">
        <v>74</v>
      </c>
      <c r="BA13" t="s">
        <v>74</v>
      </c>
      <c r="BB13">
        <v>120</v>
      </c>
      <c r="BC13" t="s">
        <v>84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>
        <v>0</v>
      </c>
      <c r="BJ13" t="s">
        <v>85</v>
      </c>
      <c r="BK13" t="s">
        <v>86</v>
      </c>
      <c r="BL13" t="s">
        <v>87</v>
      </c>
      <c r="BM13" t="s">
        <v>88</v>
      </c>
      <c r="BN13" t="s">
        <v>74</v>
      </c>
      <c r="BO13" t="s">
        <v>74</v>
      </c>
      <c r="BP13" t="s">
        <v>74</v>
      </c>
      <c r="BQ13" t="s">
        <v>74</v>
      </c>
      <c r="BR13" t="s">
        <v>89</v>
      </c>
      <c r="BS13" t="s">
        <v>127</v>
      </c>
      <c r="BT13" t="str">
        <f>HYPERLINK("https%3A%2F%2Fwww.webofscience.com%2Fwos%2Fwoscc%2Ffull-record%2FWOS:A1969E029800033","View Full Record in Web of Science")</f>
        <v>View Full Record in Web of Science</v>
      </c>
    </row>
    <row r="14" spans="1:72" x14ac:dyDescent="0.15">
      <c r="A14" t="s">
        <v>72</v>
      </c>
      <c r="B14" t="s">
        <v>128</v>
      </c>
      <c r="C14" t="s">
        <v>74</v>
      </c>
      <c r="D14" t="s">
        <v>74</v>
      </c>
      <c r="E14" t="s">
        <v>74</v>
      </c>
      <c r="F14" t="s">
        <v>128</v>
      </c>
      <c r="G14" t="s">
        <v>74</v>
      </c>
      <c r="H14" t="s">
        <v>74</v>
      </c>
      <c r="I14" t="s">
        <v>129</v>
      </c>
      <c r="J14" t="s">
        <v>76</v>
      </c>
      <c r="K14" t="s">
        <v>74</v>
      </c>
      <c r="L14" t="s">
        <v>74</v>
      </c>
      <c r="M14" t="s">
        <v>77</v>
      </c>
      <c r="N14" t="s">
        <v>78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>
        <v>0</v>
      </c>
      <c r="AH14">
        <v>0</v>
      </c>
      <c r="AI14">
        <v>0</v>
      </c>
      <c r="AJ14">
        <v>0</v>
      </c>
      <c r="AK14">
        <v>0</v>
      </c>
      <c r="AL14" t="s">
        <v>79</v>
      </c>
      <c r="AM14" t="s">
        <v>80</v>
      </c>
      <c r="AN14" t="s">
        <v>81</v>
      </c>
      <c r="AO14" t="s">
        <v>82</v>
      </c>
      <c r="AP14" t="s">
        <v>74</v>
      </c>
      <c r="AQ14" t="s">
        <v>74</v>
      </c>
      <c r="AR14" t="s">
        <v>83</v>
      </c>
      <c r="AS14" t="s">
        <v>74</v>
      </c>
      <c r="AT14" t="s">
        <v>74</v>
      </c>
      <c r="AU14">
        <v>1969</v>
      </c>
      <c r="AV14">
        <v>4</v>
      </c>
      <c r="AW14">
        <v>4</v>
      </c>
      <c r="AX14" t="s">
        <v>74</v>
      </c>
      <c r="AY14" t="s">
        <v>74</v>
      </c>
      <c r="AZ14" t="s">
        <v>74</v>
      </c>
      <c r="BA14" t="s">
        <v>74</v>
      </c>
      <c r="BB14">
        <v>121</v>
      </c>
      <c r="BC14" t="s">
        <v>84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>
        <v>0</v>
      </c>
      <c r="BJ14" t="s">
        <v>85</v>
      </c>
      <c r="BK14" t="s">
        <v>86</v>
      </c>
      <c r="BL14" t="s">
        <v>87</v>
      </c>
      <c r="BM14" t="s">
        <v>88</v>
      </c>
      <c r="BN14" t="s">
        <v>74</v>
      </c>
      <c r="BO14" t="s">
        <v>74</v>
      </c>
      <c r="BP14" t="s">
        <v>74</v>
      </c>
      <c r="BQ14" t="s">
        <v>74</v>
      </c>
      <c r="BR14" t="s">
        <v>89</v>
      </c>
      <c r="BS14" t="s">
        <v>130</v>
      </c>
      <c r="BT14" t="str">
        <f>HYPERLINK("https%3A%2F%2Fwww.webofscience.com%2Fwos%2Fwoscc%2Ffull-record%2FWOS:A1969E029800034","View Full Record in Web of Science")</f>
        <v>View Full Record in Web of Science</v>
      </c>
    </row>
    <row r="15" spans="1:72" x14ac:dyDescent="0.15">
      <c r="A15" t="s">
        <v>72</v>
      </c>
      <c r="B15" t="s">
        <v>131</v>
      </c>
      <c r="C15" t="s">
        <v>74</v>
      </c>
      <c r="D15" t="s">
        <v>74</v>
      </c>
      <c r="E15" t="s">
        <v>74</v>
      </c>
      <c r="F15" t="s">
        <v>131</v>
      </c>
      <c r="G15" t="s">
        <v>74</v>
      </c>
      <c r="H15" t="s">
        <v>74</v>
      </c>
      <c r="I15" t="s">
        <v>132</v>
      </c>
      <c r="J15" t="s">
        <v>76</v>
      </c>
      <c r="K15" t="s">
        <v>74</v>
      </c>
      <c r="L15" t="s">
        <v>74</v>
      </c>
      <c r="M15" t="s">
        <v>77</v>
      </c>
      <c r="N15" t="s">
        <v>78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>
        <v>0</v>
      </c>
      <c r="AH15">
        <v>2</v>
      </c>
      <c r="AI15">
        <v>2</v>
      </c>
      <c r="AJ15">
        <v>0</v>
      </c>
      <c r="AK15">
        <v>0</v>
      </c>
      <c r="AL15" t="s">
        <v>79</v>
      </c>
      <c r="AM15" t="s">
        <v>80</v>
      </c>
      <c r="AN15" t="s">
        <v>93</v>
      </c>
      <c r="AO15" t="s">
        <v>82</v>
      </c>
      <c r="AP15" t="s">
        <v>74</v>
      </c>
      <c r="AQ15" t="s">
        <v>74</v>
      </c>
      <c r="AR15" t="s">
        <v>94</v>
      </c>
      <c r="AS15" t="s">
        <v>74</v>
      </c>
      <c r="AT15" t="s">
        <v>74</v>
      </c>
      <c r="AU15">
        <v>1969</v>
      </c>
      <c r="AV15">
        <v>4</v>
      </c>
      <c r="AW15">
        <v>4</v>
      </c>
      <c r="AX15" t="s">
        <v>74</v>
      </c>
      <c r="AY15" t="s">
        <v>74</v>
      </c>
      <c r="AZ15" t="s">
        <v>74</v>
      </c>
      <c r="BA15" t="s">
        <v>74</v>
      </c>
      <c r="BB15">
        <v>122</v>
      </c>
      <c r="BC15" t="s">
        <v>95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>
        <v>1</v>
      </c>
      <c r="BJ15" t="s">
        <v>85</v>
      </c>
      <c r="BK15" t="s">
        <v>86</v>
      </c>
      <c r="BL15" t="s">
        <v>87</v>
      </c>
      <c r="BM15" t="s">
        <v>88</v>
      </c>
      <c r="BN15" t="s">
        <v>74</v>
      </c>
      <c r="BO15" t="s">
        <v>74</v>
      </c>
      <c r="BP15" t="s">
        <v>74</v>
      </c>
      <c r="BQ15" t="s">
        <v>74</v>
      </c>
      <c r="BR15" t="s">
        <v>89</v>
      </c>
      <c r="BS15" t="s">
        <v>133</v>
      </c>
      <c r="BT15" t="str">
        <f>HYPERLINK("https%3A%2F%2Fwww.webofscience.com%2Fwos%2Fwoscc%2Ffull-record%2FWOS:A1969E029800035","View Full Record in Web of Science")</f>
        <v>View Full Record in Web of Science</v>
      </c>
    </row>
    <row r="16" spans="1:72" x14ac:dyDescent="0.15">
      <c r="A16" t="s">
        <v>72</v>
      </c>
      <c r="B16" t="s">
        <v>134</v>
      </c>
      <c r="C16" t="s">
        <v>74</v>
      </c>
      <c r="D16" t="s">
        <v>74</v>
      </c>
      <c r="E16" t="s">
        <v>74</v>
      </c>
      <c r="F16" t="s">
        <v>134</v>
      </c>
      <c r="G16" t="s">
        <v>74</v>
      </c>
      <c r="H16" t="s">
        <v>74</v>
      </c>
      <c r="I16" t="s">
        <v>135</v>
      </c>
      <c r="J16" t="s">
        <v>76</v>
      </c>
      <c r="K16" t="s">
        <v>74</v>
      </c>
      <c r="L16" t="s">
        <v>74</v>
      </c>
      <c r="M16" t="s">
        <v>77</v>
      </c>
      <c r="N16" t="s">
        <v>78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>
        <v>5</v>
      </c>
      <c r="AH16">
        <v>2</v>
      </c>
      <c r="AI16">
        <v>2</v>
      </c>
      <c r="AJ16">
        <v>0</v>
      </c>
      <c r="AK16">
        <v>0</v>
      </c>
      <c r="AL16" t="s">
        <v>79</v>
      </c>
      <c r="AM16" t="s">
        <v>80</v>
      </c>
      <c r="AN16" t="s">
        <v>81</v>
      </c>
      <c r="AO16" t="s">
        <v>82</v>
      </c>
      <c r="AP16" t="s">
        <v>74</v>
      </c>
      <c r="AQ16" t="s">
        <v>74</v>
      </c>
      <c r="AR16" t="s">
        <v>83</v>
      </c>
      <c r="AS16" t="s">
        <v>74</v>
      </c>
      <c r="AT16" t="s">
        <v>74</v>
      </c>
      <c r="AU16">
        <v>1969</v>
      </c>
      <c r="AV16">
        <v>4</v>
      </c>
      <c r="AW16">
        <v>4</v>
      </c>
      <c r="AX16" t="s">
        <v>74</v>
      </c>
      <c r="AY16" t="s">
        <v>74</v>
      </c>
      <c r="AZ16" t="s">
        <v>74</v>
      </c>
      <c r="BA16" t="s">
        <v>74</v>
      </c>
      <c r="BB16">
        <v>123</v>
      </c>
      <c r="BC16" t="s">
        <v>84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>
        <v>0</v>
      </c>
      <c r="BJ16" t="s">
        <v>85</v>
      </c>
      <c r="BK16" t="s">
        <v>86</v>
      </c>
      <c r="BL16" t="s">
        <v>87</v>
      </c>
      <c r="BM16" t="s">
        <v>88</v>
      </c>
      <c r="BN16" t="s">
        <v>74</v>
      </c>
      <c r="BO16" t="s">
        <v>74</v>
      </c>
      <c r="BP16" t="s">
        <v>74</v>
      </c>
      <c r="BQ16" t="s">
        <v>74</v>
      </c>
      <c r="BR16" t="s">
        <v>89</v>
      </c>
      <c r="BS16" t="s">
        <v>136</v>
      </c>
      <c r="BT16" t="str">
        <f>HYPERLINK("https%3A%2F%2Fwww.webofscience.com%2Fwos%2Fwoscc%2Ffull-record%2FWOS:A1969E029800036","View Full Record in Web of Science")</f>
        <v>View Full Record in Web of Science</v>
      </c>
    </row>
    <row r="17" spans="1:72" x14ac:dyDescent="0.15">
      <c r="A17" t="s">
        <v>72</v>
      </c>
      <c r="B17" t="s">
        <v>137</v>
      </c>
      <c r="C17" t="s">
        <v>74</v>
      </c>
      <c r="D17" t="s">
        <v>74</v>
      </c>
      <c r="E17" t="s">
        <v>74</v>
      </c>
      <c r="F17" t="s">
        <v>137</v>
      </c>
      <c r="G17" t="s">
        <v>74</v>
      </c>
      <c r="H17" t="s">
        <v>74</v>
      </c>
      <c r="I17" t="s">
        <v>138</v>
      </c>
      <c r="J17" t="s">
        <v>76</v>
      </c>
      <c r="K17" t="s">
        <v>74</v>
      </c>
      <c r="L17" t="s">
        <v>74</v>
      </c>
      <c r="M17" t="s">
        <v>77</v>
      </c>
      <c r="N17" t="s">
        <v>78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>
        <v>0</v>
      </c>
      <c r="AH17">
        <v>0</v>
      </c>
      <c r="AI17">
        <v>0</v>
      </c>
      <c r="AJ17">
        <v>0</v>
      </c>
      <c r="AK17">
        <v>2</v>
      </c>
      <c r="AL17" t="s">
        <v>79</v>
      </c>
      <c r="AM17" t="s">
        <v>80</v>
      </c>
      <c r="AN17" t="s">
        <v>81</v>
      </c>
      <c r="AO17" t="s">
        <v>82</v>
      </c>
      <c r="AP17" t="s">
        <v>74</v>
      </c>
      <c r="AQ17" t="s">
        <v>74</v>
      </c>
      <c r="AR17" t="s">
        <v>83</v>
      </c>
      <c r="AS17" t="s">
        <v>74</v>
      </c>
      <c r="AT17" t="s">
        <v>74</v>
      </c>
      <c r="AU17">
        <v>1969</v>
      </c>
      <c r="AV17">
        <v>4</v>
      </c>
      <c r="AW17">
        <v>4</v>
      </c>
      <c r="AX17" t="s">
        <v>74</v>
      </c>
      <c r="AY17" t="s">
        <v>74</v>
      </c>
      <c r="AZ17" t="s">
        <v>74</v>
      </c>
      <c r="BA17" t="s">
        <v>74</v>
      </c>
      <c r="BB17">
        <v>124</v>
      </c>
      <c r="BC17" t="s">
        <v>84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>
        <v>0</v>
      </c>
      <c r="BJ17" t="s">
        <v>85</v>
      </c>
      <c r="BK17" t="s">
        <v>86</v>
      </c>
      <c r="BL17" t="s">
        <v>87</v>
      </c>
      <c r="BM17" t="s">
        <v>88</v>
      </c>
      <c r="BN17" t="s">
        <v>74</v>
      </c>
      <c r="BO17" t="s">
        <v>74</v>
      </c>
      <c r="BP17" t="s">
        <v>74</v>
      </c>
      <c r="BQ17" t="s">
        <v>74</v>
      </c>
      <c r="BR17" t="s">
        <v>89</v>
      </c>
      <c r="BS17" t="s">
        <v>139</v>
      </c>
      <c r="BT17" t="str">
        <f>HYPERLINK("https%3A%2F%2Fwww.webofscience.com%2Fwos%2Fwoscc%2Ffull-record%2FWOS:A1969E029800037","View Full Record in Web of Science")</f>
        <v>View Full Record in Web of Science</v>
      </c>
    </row>
    <row r="18" spans="1:72" x14ac:dyDescent="0.15">
      <c r="A18" t="s">
        <v>72</v>
      </c>
      <c r="B18" t="s">
        <v>140</v>
      </c>
      <c r="C18" t="s">
        <v>74</v>
      </c>
      <c r="D18" t="s">
        <v>74</v>
      </c>
      <c r="E18" t="s">
        <v>74</v>
      </c>
      <c r="F18" t="s">
        <v>140</v>
      </c>
      <c r="G18" t="s">
        <v>74</v>
      </c>
      <c r="H18" t="s">
        <v>74</v>
      </c>
      <c r="I18" t="s">
        <v>141</v>
      </c>
      <c r="J18" t="s">
        <v>76</v>
      </c>
      <c r="K18" t="s">
        <v>74</v>
      </c>
      <c r="L18" t="s">
        <v>74</v>
      </c>
      <c r="M18" t="s">
        <v>77</v>
      </c>
      <c r="N18" t="s">
        <v>78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>
        <v>1</v>
      </c>
      <c r="AH18">
        <v>4</v>
      </c>
      <c r="AI18">
        <v>4</v>
      </c>
      <c r="AJ18">
        <v>0</v>
      </c>
      <c r="AK18">
        <v>2</v>
      </c>
      <c r="AL18" t="s">
        <v>79</v>
      </c>
      <c r="AM18" t="s">
        <v>80</v>
      </c>
      <c r="AN18" t="s">
        <v>81</v>
      </c>
      <c r="AO18" t="s">
        <v>82</v>
      </c>
      <c r="AP18" t="s">
        <v>74</v>
      </c>
      <c r="AQ18" t="s">
        <v>74</v>
      </c>
      <c r="AR18" t="s">
        <v>83</v>
      </c>
      <c r="AS18" t="s">
        <v>74</v>
      </c>
      <c r="AT18" t="s">
        <v>74</v>
      </c>
      <c r="AU18">
        <v>1969</v>
      </c>
      <c r="AV18">
        <v>4</v>
      </c>
      <c r="AW18">
        <v>4</v>
      </c>
      <c r="AX18" t="s">
        <v>74</v>
      </c>
      <c r="AY18" t="s">
        <v>74</v>
      </c>
      <c r="AZ18" t="s">
        <v>74</v>
      </c>
      <c r="BA18" t="s">
        <v>74</v>
      </c>
      <c r="BB18">
        <v>125</v>
      </c>
      <c r="BC18" t="s">
        <v>84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>
        <v>0</v>
      </c>
      <c r="BJ18" t="s">
        <v>85</v>
      </c>
      <c r="BK18" t="s">
        <v>86</v>
      </c>
      <c r="BL18" t="s">
        <v>87</v>
      </c>
      <c r="BM18" t="s">
        <v>88</v>
      </c>
      <c r="BN18" t="s">
        <v>74</v>
      </c>
      <c r="BO18" t="s">
        <v>74</v>
      </c>
      <c r="BP18" t="s">
        <v>74</v>
      </c>
      <c r="BQ18" t="s">
        <v>74</v>
      </c>
      <c r="BR18" t="s">
        <v>89</v>
      </c>
      <c r="BS18" t="s">
        <v>142</v>
      </c>
      <c r="BT18" t="str">
        <f>HYPERLINK("https%3A%2F%2Fwww.webofscience.com%2Fwos%2Fwoscc%2Ffull-record%2FWOS:A1969E029800038","View Full Record in Web of Science")</f>
        <v>View Full Record in Web of Science</v>
      </c>
    </row>
    <row r="19" spans="1:72" x14ac:dyDescent="0.15">
      <c r="A19" t="s">
        <v>72</v>
      </c>
      <c r="B19" t="s">
        <v>143</v>
      </c>
      <c r="C19" t="s">
        <v>74</v>
      </c>
      <c r="D19" t="s">
        <v>74</v>
      </c>
      <c r="E19" t="s">
        <v>74</v>
      </c>
      <c r="F19" t="s">
        <v>143</v>
      </c>
      <c r="G19" t="s">
        <v>74</v>
      </c>
      <c r="H19" t="s">
        <v>74</v>
      </c>
      <c r="I19" t="s">
        <v>144</v>
      </c>
      <c r="J19" t="s">
        <v>76</v>
      </c>
      <c r="K19" t="s">
        <v>74</v>
      </c>
      <c r="L19" t="s">
        <v>74</v>
      </c>
      <c r="M19" t="s">
        <v>77</v>
      </c>
      <c r="N19" t="s">
        <v>78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>
        <v>12</v>
      </c>
      <c r="AH19">
        <v>12</v>
      </c>
      <c r="AI19">
        <v>12</v>
      </c>
      <c r="AJ19">
        <v>0</v>
      </c>
      <c r="AK19">
        <v>2</v>
      </c>
      <c r="AL19" t="s">
        <v>79</v>
      </c>
      <c r="AM19" t="s">
        <v>80</v>
      </c>
      <c r="AN19" t="s">
        <v>93</v>
      </c>
      <c r="AO19" t="s">
        <v>82</v>
      </c>
      <c r="AP19" t="s">
        <v>74</v>
      </c>
      <c r="AQ19" t="s">
        <v>74</v>
      </c>
      <c r="AR19" t="s">
        <v>94</v>
      </c>
      <c r="AS19" t="s">
        <v>74</v>
      </c>
      <c r="AT19" t="s">
        <v>74</v>
      </c>
      <c r="AU19">
        <v>1969</v>
      </c>
      <c r="AV19">
        <v>4</v>
      </c>
      <c r="AW19">
        <v>4</v>
      </c>
      <c r="AX19" t="s">
        <v>74</v>
      </c>
      <c r="AY19" t="s">
        <v>74</v>
      </c>
      <c r="AZ19" t="s">
        <v>74</v>
      </c>
      <c r="BA19" t="s">
        <v>74</v>
      </c>
      <c r="BB19">
        <v>126</v>
      </c>
      <c r="BC19" t="s">
        <v>95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>
        <v>1</v>
      </c>
      <c r="BJ19" t="s">
        <v>85</v>
      </c>
      <c r="BK19" t="s">
        <v>86</v>
      </c>
      <c r="BL19" t="s">
        <v>87</v>
      </c>
      <c r="BM19" t="s">
        <v>88</v>
      </c>
      <c r="BN19" t="s">
        <v>74</v>
      </c>
      <c r="BO19" t="s">
        <v>74</v>
      </c>
      <c r="BP19" t="s">
        <v>74</v>
      </c>
      <c r="BQ19" t="s">
        <v>74</v>
      </c>
      <c r="BR19" t="s">
        <v>89</v>
      </c>
      <c r="BS19" t="s">
        <v>145</v>
      </c>
      <c r="BT19" t="str">
        <f>HYPERLINK("https%3A%2F%2Fwww.webofscience.com%2Fwos%2Fwoscc%2Ffull-record%2FWOS:A1969E029800039","View Full Record in Web of Science")</f>
        <v>View Full Record in Web of Science</v>
      </c>
    </row>
    <row r="20" spans="1:72" x14ac:dyDescent="0.15">
      <c r="A20" t="s">
        <v>72</v>
      </c>
      <c r="B20" t="s">
        <v>146</v>
      </c>
      <c r="C20" t="s">
        <v>74</v>
      </c>
      <c r="D20" t="s">
        <v>74</v>
      </c>
      <c r="E20" t="s">
        <v>74</v>
      </c>
      <c r="F20" t="s">
        <v>146</v>
      </c>
      <c r="G20" t="s">
        <v>74</v>
      </c>
      <c r="H20" t="s">
        <v>74</v>
      </c>
      <c r="I20" t="s">
        <v>147</v>
      </c>
      <c r="J20" t="s">
        <v>76</v>
      </c>
      <c r="K20" t="s">
        <v>74</v>
      </c>
      <c r="L20" t="s">
        <v>74</v>
      </c>
      <c r="M20" t="s">
        <v>77</v>
      </c>
      <c r="N20" t="s">
        <v>78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>
        <v>0</v>
      </c>
      <c r="AH20">
        <v>6</v>
      </c>
      <c r="AI20">
        <v>6</v>
      </c>
      <c r="AJ20">
        <v>0</v>
      </c>
      <c r="AK20">
        <v>0</v>
      </c>
      <c r="AL20" t="s">
        <v>79</v>
      </c>
      <c r="AM20" t="s">
        <v>80</v>
      </c>
      <c r="AN20" t="s">
        <v>81</v>
      </c>
      <c r="AO20" t="s">
        <v>82</v>
      </c>
      <c r="AP20" t="s">
        <v>74</v>
      </c>
      <c r="AQ20" t="s">
        <v>74</v>
      </c>
      <c r="AR20" t="s">
        <v>83</v>
      </c>
      <c r="AS20" t="s">
        <v>74</v>
      </c>
      <c r="AT20" t="s">
        <v>74</v>
      </c>
      <c r="AU20">
        <v>1969</v>
      </c>
      <c r="AV20">
        <v>4</v>
      </c>
      <c r="AW20">
        <v>4</v>
      </c>
      <c r="AX20" t="s">
        <v>74</v>
      </c>
      <c r="AY20" t="s">
        <v>74</v>
      </c>
      <c r="AZ20" t="s">
        <v>74</v>
      </c>
      <c r="BA20" t="s">
        <v>74</v>
      </c>
      <c r="BB20">
        <v>128</v>
      </c>
      <c r="BC20" t="s">
        <v>84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>
        <v>0</v>
      </c>
      <c r="BJ20" t="s">
        <v>85</v>
      </c>
      <c r="BK20" t="s">
        <v>86</v>
      </c>
      <c r="BL20" t="s">
        <v>87</v>
      </c>
      <c r="BM20" t="s">
        <v>88</v>
      </c>
      <c r="BN20" t="s">
        <v>74</v>
      </c>
      <c r="BO20" t="s">
        <v>74</v>
      </c>
      <c r="BP20" t="s">
        <v>74</v>
      </c>
      <c r="BQ20" t="s">
        <v>74</v>
      </c>
      <c r="BR20" t="s">
        <v>89</v>
      </c>
      <c r="BS20" t="s">
        <v>148</v>
      </c>
      <c r="BT20" t="str">
        <f>HYPERLINK("https%3A%2F%2Fwww.webofscience.com%2Fwos%2Fwoscc%2Ffull-record%2FWOS:A1969E029800040","View Full Record in Web of Science")</f>
        <v>View Full Record in Web of Science</v>
      </c>
    </row>
    <row r="21" spans="1:72" x14ac:dyDescent="0.15">
      <c r="A21" t="s">
        <v>72</v>
      </c>
      <c r="B21" t="s">
        <v>149</v>
      </c>
      <c r="C21" t="s">
        <v>74</v>
      </c>
      <c r="D21" t="s">
        <v>74</v>
      </c>
      <c r="E21" t="s">
        <v>74</v>
      </c>
      <c r="F21" t="s">
        <v>149</v>
      </c>
      <c r="G21" t="s">
        <v>74</v>
      </c>
      <c r="H21" t="s">
        <v>74</v>
      </c>
      <c r="I21" t="s">
        <v>150</v>
      </c>
      <c r="J21" t="s">
        <v>76</v>
      </c>
      <c r="K21" t="s">
        <v>74</v>
      </c>
      <c r="L21" t="s">
        <v>74</v>
      </c>
      <c r="M21" t="s">
        <v>77</v>
      </c>
      <c r="N21" t="s">
        <v>78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>
        <v>3</v>
      </c>
      <c r="AH21">
        <v>0</v>
      </c>
      <c r="AI21">
        <v>0</v>
      </c>
      <c r="AJ21">
        <v>0</v>
      </c>
      <c r="AK21">
        <v>1</v>
      </c>
      <c r="AL21" t="s">
        <v>79</v>
      </c>
      <c r="AM21" t="s">
        <v>80</v>
      </c>
      <c r="AN21" t="s">
        <v>81</v>
      </c>
      <c r="AO21" t="s">
        <v>82</v>
      </c>
      <c r="AP21" t="s">
        <v>74</v>
      </c>
      <c r="AQ21" t="s">
        <v>74</v>
      </c>
      <c r="AR21" t="s">
        <v>83</v>
      </c>
      <c r="AS21" t="s">
        <v>74</v>
      </c>
      <c r="AT21" t="s">
        <v>74</v>
      </c>
      <c r="AU21">
        <v>1969</v>
      </c>
      <c r="AV21">
        <v>4</v>
      </c>
      <c r="AW21">
        <v>4</v>
      </c>
      <c r="AX21" t="s">
        <v>74</v>
      </c>
      <c r="AY21" t="s">
        <v>74</v>
      </c>
      <c r="AZ21" t="s">
        <v>74</v>
      </c>
      <c r="BA21" t="s">
        <v>74</v>
      </c>
      <c r="BB21">
        <v>129</v>
      </c>
      <c r="BC21" t="s">
        <v>84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>
        <v>0</v>
      </c>
      <c r="BJ21" t="s">
        <v>85</v>
      </c>
      <c r="BK21" t="s">
        <v>86</v>
      </c>
      <c r="BL21" t="s">
        <v>87</v>
      </c>
      <c r="BM21" t="s">
        <v>88</v>
      </c>
      <c r="BN21" t="s">
        <v>74</v>
      </c>
      <c r="BO21" t="s">
        <v>74</v>
      </c>
      <c r="BP21" t="s">
        <v>74</v>
      </c>
      <c r="BQ21" t="s">
        <v>74</v>
      </c>
      <c r="BR21" t="s">
        <v>89</v>
      </c>
      <c r="BS21" t="s">
        <v>151</v>
      </c>
      <c r="BT21" t="str">
        <f>HYPERLINK("https%3A%2F%2Fwww.webofscience.com%2Fwos%2Fwoscc%2Ffull-record%2FWOS:A1969E029800041","View Full Record in Web of Science")</f>
        <v>View Full Record in Web of Science</v>
      </c>
    </row>
    <row r="22" spans="1:72" x14ac:dyDescent="0.15">
      <c r="A22" t="s">
        <v>72</v>
      </c>
      <c r="B22" t="s">
        <v>152</v>
      </c>
      <c r="C22" t="s">
        <v>74</v>
      </c>
      <c r="D22" t="s">
        <v>74</v>
      </c>
      <c r="E22" t="s">
        <v>74</v>
      </c>
      <c r="F22" t="s">
        <v>152</v>
      </c>
      <c r="G22" t="s">
        <v>74</v>
      </c>
      <c r="H22" t="s">
        <v>74</v>
      </c>
      <c r="I22" t="s">
        <v>153</v>
      </c>
      <c r="J22" t="s">
        <v>76</v>
      </c>
      <c r="K22" t="s">
        <v>74</v>
      </c>
      <c r="L22" t="s">
        <v>74</v>
      </c>
      <c r="M22" t="s">
        <v>77</v>
      </c>
      <c r="N22" t="s">
        <v>78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>
        <v>5</v>
      </c>
      <c r="AH22">
        <v>2</v>
      </c>
      <c r="AI22">
        <v>2</v>
      </c>
      <c r="AJ22">
        <v>0</v>
      </c>
      <c r="AK22">
        <v>0</v>
      </c>
      <c r="AL22" t="s">
        <v>79</v>
      </c>
      <c r="AM22" t="s">
        <v>80</v>
      </c>
      <c r="AN22" t="s">
        <v>81</v>
      </c>
      <c r="AO22" t="s">
        <v>82</v>
      </c>
      <c r="AP22" t="s">
        <v>74</v>
      </c>
      <c r="AQ22" t="s">
        <v>74</v>
      </c>
      <c r="AR22" t="s">
        <v>83</v>
      </c>
      <c r="AS22" t="s">
        <v>74</v>
      </c>
      <c r="AT22" t="s">
        <v>74</v>
      </c>
      <c r="AU22">
        <v>1969</v>
      </c>
      <c r="AV22">
        <v>4</v>
      </c>
      <c r="AW22">
        <v>4</v>
      </c>
      <c r="AX22" t="s">
        <v>74</v>
      </c>
      <c r="AY22" t="s">
        <v>74</v>
      </c>
      <c r="AZ22" t="s">
        <v>74</v>
      </c>
      <c r="BA22" t="s">
        <v>74</v>
      </c>
      <c r="BB22">
        <v>130</v>
      </c>
      <c r="BC22" t="s">
        <v>84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>
        <v>0</v>
      </c>
      <c r="BJ22" t="s">
        <v>85</v>
      </c>
      <c r="BK22" t="s">
        <v>86</v>
      </c>
      <c r="BL22" t="s">
        <v>87</v>
      </c>
      <c r="BM22" t="s">
        <v>88</v>
      </c>
      <c r="BN22" t="s">
        <v>74</v>
      </c>
      <c r="BO22" t="s">
        <v>74</v>
      </c>
      <c r="BP22" t="s">
        <v>74</v>
      </c>
      <c r="BQ22" t="s">
        <v>74</v>
      </c>
      <c r="BR22" t="s">
        <v>89</v>
      </c>
      <c r="BS22" t="s">
        <v>154</v>
      </c>
      <c r="BT22" t="str">
        <f>HYPERLINK("https%3A%2F%2Fwww.webofscience.com%2Fwos%2Fwoscc%2Ffull-record%2FWOS:A1969E029800042","View Full Record in Web of Science")</f>
        <v>View Full Record in Web of Science</v>
      </c>
    </row>
    <row r="23" spans="1:72" x14ac:dyDescent="0.15">
      <c r="A23" t="s">
        <v>72</v>
      </c>
      <c r="B23" t="s">
        <v>155</v>
      </c>
      <c r="C23" t="s">
        <v>74</v>
      </c>
      <c r="D23" t="s">
        <v>74</v>
      </c>
      <c r="E23" t="s">
        <v>74</v>
      </c>
      <c r="F23" t="s">
        <v>155</v>
      </c>
      <c r="G23" t="s">
        <v>74</v>
      </c>
      <c r="H23" t="s">
        <v>74</v>
      </c>
      <c r="I23" t="s">
        <v>156</v>
      </c>
      <c r="J23" t="s">
        <v>76</v>
      </c>
      <c r="K23" t="s">
        <v>74</v>
      </c>
      <c r="L23" t="s">
        <v>74</v>
      </c>
      <c r="M23" t="s">
        <v>77</v>
      </c>
      <c r="N23" t="s">
        <v>78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>
        <v>0</v>
      </c>
      <c r="AH23">
        <v>1</v>
      </c>
      <c r="AI23">
        <v>1</v>
      </c>
      <c r="AJ23">
        <v>0</v>
      </c>
      <c r="AK23">
        <v>0</v>
      </c>
      <c r="AL23" t="s">
        <v>79</v>
      </c>
      <c r="AM23" t="s">
        <v>80</v>
      </c>
      <c r="AN23" t="s">
        <v>81</v>
      </c>
      <c r="AO23" t="s">
        <v>82</v>
      </c>
      <c r="AP23" t="s">
        <v>74</v>
      </c>
      <c r="AQ23" t="s">
        <v>74</v>
      </c>
      <c r="AR23" t="s">
        <v>83</v>
      </c>
      <c r="AS23" t="s">
        <v>74</v>
      </c>
      <c r="AT23" t="s">
        <v>74</v>
      </c>
      <c r="AU23">
        <v>1969</v>
      </c>
      <c r="AV23">
        <v>4</v>
      </c>
      <c r="AW23">
        <v>4</v>
      </c>
      <c r="AX23" t="s">
        <v>74</v>
      </c>
      <c r="AY23" t="s">
        <v>74</v>
      </c>
      <c r="AZ23" t="s">
        <v>74</v>
      </c>
      <c r="BA23" t="s">
        <v>74</v>
      </c>
      <c r="BB23">
        <v>131</v>
      </c>
      <c r="BC23" t="s">
        <v>84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>
        <v>0</v>
      </c>
      <c r="BJ23" t="s">
        <v>85</v>
      </c>
      <c r="BK23" t="s">
        <v>86</v>
      </c>
      <c r="BL23" t="s">
        <v>87</v>
      </c>
      <c r="BM23" t="s">
        <v>88</v>
      </c>
      <c r="BN23" t="s">
        <v>74</v>
      </c>
      <c r="BO23" t="s">
        <v>74</v>
      </c>
      <c r="BP23" t="s">
        <v>74</v>
      </c>
      <c r="BQ23" t="s">
        <v>74</v>
      </c>
      <c r="BR23" t="s">
        <v>89</v>
      </c>
      <c r="BS23" t="s">
        <v>157</v>
      </c>
      <c r="BT23" t="str">
        <f>HYPERLINK("https%3A%2F%2Fwww.webofscience.com%2Fwos%2Fwoscc%2Ffull-record%2FWOS:A1969E029800043","View Full Record in Web of Science")</f>
        <v>View Full Record in Web of Science</v>
      </c>
    </row>
    <row r="24" spans="1:72" x14ac:dyDescent="0.15">
      <c r="A24" t="s">
        <v>72</v>
      </c>
      <c r="B24" t="s">
        <v>158</v>
      </c>
      <c r="C24" t="s">
        <v>74</v>
      </c>
      <c r="D24" t="s">
        <v>74</v>
      </c>
      <c r="E24" t="s">
        <v>74</v>
      </c>
      <c r="F24" t="s">
        <v>158</v>
      </c>
      <c r="G24" t="s">
        <v>74</v>
      </c>
      <c r="H24" t="s">
        <v>74</v>
      </c>
      <c r="I24" t="s">
        <v>159</v>
      </c>
      <c r="J24" t="s">
        <v>76</v>
      </c>
      <c r="K24" t="s">
        <v>74</v>
      </c>
      <c r="L24" t="s">
        <v>74</v>
      </c>
      <c r="M24" t="s">
        <v>77</v>
      </c>
      <c r="N24" t="s">
        <v>78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>
        <v>6</v>
      </c>
      <c r="AH24">
        <v>0</v>
      </c>
      <c r="AI24">
        <v>0</v>
      </c>
      <c r="AJ24">
        <v>0</v>
      </c>
      <c r="AK24">
        <v>0</v>
      </c>
      <c r="AL24" t="s">
        <v>79</v>
      </c>
      <c r="AM24" t="s">
        <v>80</v>
      </c>
      <c r="AN24" t="s">
        <v>81</v>
      </c>
      <c r="AO24" t="s">
        <v>82</v>
      </c>
      <c r="AP24" t="s">
        <v>74</v>
      </c>
      <c r="AQ24" t="s">
        <v>74</v>
      </c>
      <c r="AR24" t="s">
        <v>83</v>
      </c>
      <c r="AS24" t="s">
        <v>74</v>
      </c>
      <c r="AT24" t="s">
        <v>74</v>
      </c>
      <c r="AU24">
        <v>1969</v>
      </c>
      <c r="AV24">
        <v>4</v>
      </c>
      <c r="AW24">
        <v>4</v>
      </c>
      <c r="AX24" t="s">
        <v>74</v>
      </c>
      <c r="AY24" t="s">
        <v>74</v>
      </c>
      <c r="AZ24" t="s">
        <v>74</v>
      </c>
      <c r="BA24" t="s">
        <v>74</v>
      </c>
      <c r="BB24">
        <v>132</v>
      </c>
      <c r="BC24" t="s">
        <v>84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>
        <v>0</v>
      </c>
      <c r="BJ24" t="s">
        <v>85</v>
      </c>
      <c r="BK24" t="s">
        <v>86</v>
      </c>
      <c r="BL24" t="s">
        <v>87</v>
      </c>
      <c r="BM24" t="s">
        <v>88</v>
      </c>
      <c r="BN24" t="s">
        <v>74</v>
      </c>
      <c r="BO24" t="s">
        <v>74</v>
      </c>
      <c r="BP24" t="s">
        <v>74</v>
      </c>
      <c r="BQ24" t="s">
        <v>74</v>
      </c>
      <c r="BR24" t="s">
        <v>89</v>
      </c>
      <c r="BS24" t="s">
        <v>160</v>
      </c>
      <c r="BT24" t="str">
        <f>HYPERLINK("https%3A%2F%2Fwww.webofscience.com%2Fwos%2Fwoscc%2Ffull-record%2FWOS:A1969E029800044","View Full Record in Web of Science")</f>
        <v>View Full Record in Web of Science</v>
      </c>
    </row>
    <row r="25" spans="1:72" x14ac:dyDescent="0.15">
      <c r="A25" t="s">
        <v>72</v>
      </c>
      <c r="B25" t="s">
        <v>161</v>
      </c>
      <c r="C25" t="s">
        <v>74</v>
      </c>
      <c r="D25" t="s">
        <v>74</v>
      </c>
      <c r="E25" t="s">
        <v>74</v>
      </c>
      <c r="F25" t="s">
        <v>161</v>
      </c>
      <c r="G25" t="s">
        <v>74</v>
      </c>
      <c r="H25" t="s">
        <v>74</v>
      </c>
      <c r="I25" t="s">
        <v>162</v>
      </c>
      <c r="J25" t="s">
        <v>76</v>
      </c>
      <c r="K25" t="s">
        <v>74</v>
      </c>
      <c r="L25" t="s">
        <v>74</v>
      </c>
      <c r="M25" t="s">
        <v>77</v>
      </c>
      <c r="N25" t="s">
        <v>78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163</v>
      </c>
      <c r="AC25" t="s">
        <v>74</v>
      </c>
      <c r="AD25" t="s">
        <v>74</v>
      </c>
      <c r="AE25" t="s">
        <v>74</v>
      </c>
      <c r="AF25" t="s">
        <v>74</v>
      </c>
      <c r="AG25">
        <v>2</v>
      </c>
      <c r="AH25">
        <v>3</v>
      </c>
      <c r="AI25">
        <v>3</v>
      </c>
      <c r="AJ25">
        <v>0</v>
      </c>
      <c r="AK25">
        <v>0</v>
      </c>
      <c r="AL25" t="s">
        <v>79</v>
      </c>
      <c r="AM25" t="s">
        <v>80</v>
      </c>
      <c r="AN25" t="s">
        <v>81</v>
      </c>
      <c r="AO25" t="s">
        <v>82</v>
      </c>
      <c r="AP25" t="s">
        <v>74</v>
      </c>
      <c r="AQ25" t="s">
        <v>74</v>
      </c>
      <c r="AR25" t="s">
        <v>83</v>
      </c>
      <c r="AS25" t="s">
        <v>74</v>
      </c>
      <c r="AT25" t="s">
        <v>74</v>
      </c>
      <c r="AU25">
        <v>1969</v>
      </c>
      <c r="AV25">
        <v>4</v>
      </c>
      <c r="AW25">
        <v>4</v>
      </c>
      <c r="AX25" t="s">
        <v>74</v>
      </c>
      <c r="AY25" t="s">
        <v>74</v>
      </c>
      <c r="AZ25" t="s">
        <v>74</v>
      </c>
      <c r="BA25" t="s">
        <v>74</v>
      </c>
      <c r="BB25">
        <v>133</v>
      </c>
      <c r="BC25" t="s">
        <v>84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>
        <v>0</v>
      </c>
      <c r="BJ25" t="s">
        <v>85</v>
      </c>
      <c r="BK25" t="s">
        <v>86</v>
      </c>
      <c r="BL25" t="s">
        <v>87</v>
      </c>
      <c r="BM25" t="s">
        <v>88</v>
      </c>
      <c r="BN25" t="s">
        <v>74</v>
      </c>
      <c r="BO25" t="s">
        <v>74</v>
      </c>
      <c r="BP25" t="s">
        <v>74</v>
      </c>
      <c r="BQ25" t="s">
        <v>74</v>
      </c>
      <c r="BR25" t="s">
        <v>89</v>
      </c>
      <c r="BS25" t="s">
        <v>164</v>
      </c>
      <c r="BT25" t="str">
        <f>HYPERLINK("https%3A%2F%2Fwww.webofscience.com%2Fwos%2Fwoscc%2Ffull-record%2FWOS:A1969E029800046","View Full Record in Web of Science")</f>
        <v>View Full Record in Web of Science</v>
      </c>
    </row>
    <row r="26" spans="1:72" x14ac:dyDescent="0.15">
      <c r="A26" t="s">
        <v>72</v>
      </c>
      <c r="B26" t="s">
        <v>165</v>
      </c>
      <c r="C26" t="s">
        <v>74</v>
      </c>
      <c r="D26" t="s">
        <v>74</v>
      </c>
      <c r="E26" t="s">
        <v>74</v>
      </c>
      <c r="F26" t="s">
        <v>165</v>
      </c>
      <c r="G26" t="s">
        <v>74</v>
      </c>
      <c r="H26" t="s">
        <v>74</v>
      </c>
      <c r="I26" t="s">
        <v>166</v>
      </c>
      <c r="J26" t="s">
        <v>76</v>
      </c>
      <c r="K26" t="s">
        <v>74</v>
      </c>
      <c r="L26" t="s">
        <v>74</v>
      </c>
      <c r="M26" t="s">
        <v>77</v>
      </c>
      <c r="N26" t="s">
        <v>78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>
        <v>0</v>
      </c>
      <c r="AH26">
        <v>2</v>
      </c>
      <c r="AI26">
        <v>3</v>
      </c>
      <c r="AJ26">
        <v>0</v>
      </c>
      <c r="AK26">
        <v>0</v>
      </c>
      <c r="AL26" t="s">
        <v>79</v>
      </c>
      <c r="AM26" t="s">
        <v>80</v>
      </c>
      <c r="AN26" t="s">
        <v>81</v>
      </c>
      <c r="AO26" t="s">
        <v>82</v>
      </c>
      <c r="AP26" t="s">
        <v>74</v>
      </c>
      <c r="AQ26" t="s">
        <v>74</v>
      </c>
      <c r="AR26" t="s">
        <v>83</v>
      </c>
      <c r="AS26" t="s">
        <v>74</v>
      </c>
      <c r="AT26" t="s">
        <v>74</v>
      </c>
      <c r="AU26">
        <v>1969</v>
      </c>
      <c r="AV26">
        <v>4</v>
      </c>
      <c r="AW26">
        <v>4</v>
      </c>
      <c r="AX26" t="s">
        <v>74</v>
      </c>
      <c r="AY26" t="s">
        <v>74</v>
      </c>
      <c r="AZ26" t="s">
        <v>74</v>
      </c>
      <c r="BA26" t="s">
        <v>74</v>
      </c>
      <c r="BB26">
        <v>133</v>
      </c>
      <c r="BC26" t="s">
        <v>84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>
        <v>0</v>
      </c>
      <c r="BJ26" t="s">
        <v>85</v>
      </c>
      <c r="BK26" t="s">
        <v>86</v>
      </c>
      <c r="BL26" t="s">
        <v>87</v>
      </c>
      <c r="BM26" t="s">
        <v>88</v>
      </c>
      <c r="BN26" t="s">
        <v>74</v>
      </c>
      <c r="BO26" t="s">
        <v>74</v>
      </c>
      <c r="BP26" t="s">
        <v>74</v>
      </c>
      <c r="BQ26" t="s">
        <v>74</v>
      </c>
      <c r="BR26" t="s">
        <v>89</v>
      </c>
      <c r="BS26" t="s">
        <v>167</v>
      </c>
      <c r="BT26" t="str">
        <f>HYPERLINK("https%3A%2F%2Fwww.webofscience.com%2Fwos%2Fwoscc%2Ffull-record%2FWOS:A1969E029800045","View Full Record in Web of Science")</f>
        <v>View Full Record in Web of Science</v>
      </c>
    </row>
    <row r="27" spans="1:72" x14ac:dyDescent="0.15">
      <c r="A27" t="s">
        <v>72</v>
      </c>
      <c r="B27" t="s">
        <v>168</v>
      </c>
      <c r="C27" t="s">
        <v>74</v>
      </c>
      <c r="D27" t="s">
        <v>74</v>
      </c>
      <c r="E27" t="s">
        <v>74</v>
      </c>
      <c r="F27" t="s">
        <v>168</v>
      </c>
      <c r="G27" t="s">
        <v>74</v>
      </c>
      <c r="H27" t="s">
        <v>74</v>
      </c>
      <c r="I27" t="s">
        <v>169</v>
      </c>
      <c r="J27" t="s">
        <v>76</v>
      </c>
      <c r="K27" t="s">
        <v>74</v>
      </c>
      <c r="L27" t="s">
        <v>74</v>
      </c>
      <c r="M27" t="s">
        <v>77</v>
      </c>
      <c r="N27" t="s">
        <v>78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>
        <v>15</v>
      </c>
      <c r="AH27">
        <v>14</v>
      </c>
      <c r="AI27">
        <v>14</v>
      </c>
      <c r="AJ27">
        <v>0</v>
      </c>
      <c r="AK27">
        <v>0</v>
      </c>
      <c r="AL27" t="s">
        <v>79</v>
      </c>
      <c r="AM27" t="s">
        <v>80</v>
      </c>
      <c r="AN27" t="s">
        <v>93</v>
      </c>
      <c r="AO27" t="s">
        <v>82</v>
      </c>
      <c r="AP27" t="s">
        <v>74</v>
      </c>
      <c r="AQ27" t="s">
        <v>74</v>
      </c>
      <c r="AR27" t="s">
        <v>94</v>
      </c>
      <c r="AS27" t="s">
        <v>74</v>
      </c>
      <c r="AT27" t="s">
        <v>74</v>
      </c>
      <c r="AU27">
        <v>1969</v>
      </c>
      <c r="AV27">
        <v>4</v>
      </c>
      <c r="AW27">
        <v>4</v>
      </c>
      <c r="AX27" t="s">
        <v>74</v>
      </c>
      <c r="AY27" t="s">
        <v>74</v>
      </c>
      <c r="AZ27" t="s">
        <v>74</v>
      </c>
      <c r="BA27" t="s">
        <v>74</v>
      </c>
      <c r="BB27">
        <v>134</v>
      </c>
      <c r="BC27" t="s">
        <v>95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>
        <v>1</v>
      </c>
      <c r="BJ27" t="s">
        <v>85</v>
      </c>
      <c r="BK27" t="s">
        <v>86</v>
      </c>
      <c r="BL27" t="s">
        <v>87</v>
      </c>
      <c r="BM27" t="s">
        <v>88</v>
      </c>
      <c r="BN27" t="s">
        <v>74</v>
      </c>
      <c r="BO27" t="s">
        <v>74</v>
      </c>
      <c r="BP27" t="s">
        <v>74</v>
      </c>
      <c r="BQ27" t="s">
        <v>74</v>
      </c>
      <c r="BR27" t="s">
        <v>89</v>
      </c>
      <c r="BS27" t="s">
        <v>170</v>
      </c>
      <c r="BT27" t="str">
        <f>HYPERLINK("https%3A%2F%2Fwww.webofscience.com%2Fwos%2Fwoscc%2Ffull-record%2FWOS:A1969E029800047","View Full Record in Web of Science")</f>
        <v>View Full Record in Web of Science</v>
      </c>
    </row>
    <row r="28" spans="1:72" x14ac:dyDescent="0.15">
      <c r="A28" t="s">
        <v>72</v>
      </c>
      <c r="B28" t="s">
        <v>171</v>
      </c>
      <c r="C28" t="s">
        <v>74</v>
      </c>
      <c r="D28" t="s">
        <v>74</v>
      </c>
      <c r="E28" t="s">
        <v>74</v>
      </c>
      <c r="F28" t="s">
        <v>171</v>
      </c>
      <c r="G28" t="s">
        <v>74</v>
      </c>
      <c r="H28" t="s">
        <v>74</v>
      </c>
      <c r="I28" t="s">
        <v>172</v>
      </c>
      <c r="J28" t="s">
        <v>76</v>
      </c>
      <c r="K28" t="s">
        <v>74</v>
      </c>
      <c r="L28" t="s">
        <v>74</v>
      </c>
      <c r="M28" t="s">
        <v>77</v>
      </c>
      <c r="N28" t="s">
        <v>78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>
        <v>7</v>
      </c>
      <c r="AH28">
        <v>0</v>
      </c>
      <c r="AI28">
        <v>0</v>
      </c>
      <c r="AJ28">
        <v>0</v>
      </c>
      <c r="AK28">
        <v>1</v>
      </c>
      <c r="AL28" t="s">
        <v>79</v>
      </c>
      <c r="AM28" t="s">
        <v>80</v>
      </c>
      <c r="AN28" t="s">
        <v>81</v>
      </c>
      <c r="AO28" t="s">
        <v>82</v>
      </c>
      <c r="AP28" t="s">
        <v>74</v>
      </c>
      <c r="AQ28" t="s">
        <v>74</v>
      </c>
      <c r="AR28" t="s">
        <v>83</v>
      </c>
      <c r="AS28" t="s">
        <v>74</v>
      </c>
      <c r="AT28" t="s">
        <v>74</v>
      </c>
      <c r="AU28">
        <v>1969</v>
      </c>
      <c r="AV28">
        <v>4</v>
      </c>
      <c r="AW28">
        <v>4</v>
      </c>
      <c r="AX28" t="s">
        <v>74</v>
      </c>
      <c r="AY28" t="s">
        <v>74</v>
      </c>
      <c r="AZ28" t="s">
        <v>74</v>
      </c>
      <c r="BA28" t="s">
        <v>74</v>
      </c>
      <c r="BB28">
        <v>135</v>
      </c>
      <c r="BC28" t="s">
        <v>84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>
        <v>0</v>
      </c>
      <c r="BJ28" t="s">
        <v>85</v>
      </c>
      <c r="BK28" t="s">
        <v>86</v>
      </c>
      <c r="BL28" t="s">
        <v>87</v>
      </c>
      <c r="BM28" t="s">
        <v>88</v>
      </c>
      <c r="BN28" t="s">
        <v>74</v>
      </c>
      <c r="BO28" t="s">
        <v>74</v>
      </c>
      <c r="BP28" t="s">
        <v>74</v>
      </c>
      <c r="BQ28" t="s">
        <v>74</v>
      </c>
      <c r="BR28" t="s">
        <v>89</v>
      </c>
      <c r="BS28" t="s">
        <v>173</v>
      </c>
      <c r="BT28" t="str">
        <f>HYPERLINK("https%3A%2F%2Fwww.webofscience.com%2Fwos%2Fwoscc%2Ffull-record%2FWOS:A1969E029800048","View Full Record in Web of Science")</f>
        <v>View Full Record in Web of Science</v>
      </c>
    </row>
    <row r="29" spans="1:72" x14ac:dyDescent="0.15">
      <c r="A29" t="s">
        <v>72</v>
      </c>
      <c r="B29" t="s">
        <v>174</v>
      </c>
      <c r="C29" t="s">
        <v>74</v>
      </c>
      <c r="D29" t="s">
        <v>74</v>
      </c>
      <c r="E29" t="s">
        <v>74</v>
      </c>
      <c r="F29" t="s">
        <v>174</v>
      </c>
      <c r="G29" t="s">
        <v>74</v>
      </c>
      <c r="H29" t="s">
        <v>74</v>
      </c>
      <c r="I29" t="s">
        <v>175</v>
      </c>
      <c r="J29" t="s">
        <v>76</v>
      </c>
      <c r="K29" t="s">
        <v>74</v>
      </c>
      <c r="L29" t="s">
        <v>74</v>
      </c>
      <c r="M29" t="s">
        <v>77</v>
      </c>
      <c r="N29" t="s">
        <v>78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>
        <v>0</v>
      </c>
      <c r="AH29">
        <v>1</v>
      </c>
      <c r="AI29">
        <v>1</v>
      </c>
      <c r="AJ29">
        <v>0</v>
      </c>
      <c r="AK29">
        <v>0</v>
      </c>
      <c r="AL29" t="s">
        <v>79</v>
      </c>
      <c r="AM29" t="s">
        <v>80</v>
      </c>
      <c r="AN29" t="s">
        <v>81</v>
      </c>
      <c r="AO29" t="s">
        <v>82</v>
      </c>
      <c r="AP29" t="s">
        <v>74</v>
      </c>
      <c r="AQ29" t="s">
        <v>74</v>
      </c>
      <c r="AR29" t="s">
        <v>83</v>
      </c>
      <c r="AS29" t="s">
        <v>74</v>
      </c>
      <c r="AT29" t="s">
        <v>74</v>
      </c>
      <c r="AU29">
        <v>1969</v>
      </c>
      <c r="AV29">
        <v>4</v>
      </c>
      <c r="AW29">
        <v>4</v>
      </c>
      <c r="AX29" t="s">
        <v>74</v>
      </c>
      <c r="AY29" t="s">
        <v>74</v>
      </c>
      <c r="AZ29" t="s">
        <v>74</v>
      </c>
      <c r="BA29" t="s">
        <v>74</v>
      </c>
      <c r="BB29">
        <v>136</v>
      </c>
      <c r="BC29" t="s">
        <v>84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>
        <v>0</v>
      </c>
      <c r="BJ29" t="s">
        <v>85</v>
      </c>
      <c r="BK29" t="s">
        <v>86</v>
      </c>
      <c r="BL29" t="s">
        <v>87</v>
      </c>
      <c r="BM29" t="s">
        <v>88</v>
      </c>
      <c r="BN29" t="s">
        <v>74</v>
      </c>
      <c r="BO29" t="s">
        <v>74</v>
      </c>
      <c r="BP29" t="s">
        <v>74</v>
      </c>
      <c r="BQ29" t="s">
        <v>74</v>
      </c>
      <c r="BR29" t="s">
        <v>89</v>
      </c>
      <c r="BS29" t="s">
        <v>176</v>
      </c>
      <c r="BT29" t="str">
        <f>HYPERLINK("https%3A%2F%2Fwww.webofscience.com%2Fwos%2Fwoscc%2Ffull-record%2FWOS:A1969E029800049","View Full Record in Web of Science")</f>
        <v>View Full Record in Web of Science</v>
      </c>
    </row>
    <row r="30" spans="1:72" x14ac:dyDescent="0.15">
      <c r="A30" t="s">
        <v>72</v>
      </c>
      <c r="B30" t="s">
        <v>177</v>
      </c>
      <c r="C30" t="s">
        <v>74</v>
      </c>
      <c r="D30" t="s">
        <v>74</v>
      </c>
      <c r="E30" t="s">
        <v>74</v>
      </c>
      <c r="F30" t="s">
        <v>177</v>
      </c>
      <c r="G30" t="s">
        <v>74</v>
      </c>
      <c r="H30" t="s">
        <v>74</v>
      </c>
      <c r="I30" t="s">
        <v>178</v>
      </c>
      <c r="J30" t="s">
        <v>76</v>
      </c>
      <c r="K30" t="s">
        <v>74</v>
      </c>
      <c r="L30" t="s">
        <v>74</v>
      </c>
      <c r="M30" t="s">
        <v>77</v>
      </c>
      <c r="N30" t="s">
        <v>78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179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>
        <v>4</v>
      </c>
      <c r="AH30">
        <v>16</v>
      </c>
      <c r="AI30">
        <v>16</v>
      </c>
      <c r="AJ30">
        <v>0</v>
      </c>
      <c r="AK30">
        <v>0</v>
      </c>
      <c r="AL30" t="s">
        <v>79</v>
      </c>
      <c r="AM30" t="s">
        <v>80</v>
      </c>
      <c r="AN30" t="s">
        <v>81</v>
      </c>
      <c r="AO30" t="s">
        <v>82</v>
      </c>
      <c r="AP30" t="s">
        <v>74</v>
      </c>
      <c r="AQ30" t="s">
        <v>74</v>
      </c>
      <c r="AR30" t="s">
        <v>83</v>
      </c>
      <c r="AS30" t="s">
        <v>74</v>
      </c>
      <c r="AT30" t="s">
        <v>74</v>
      </c>
      <c r="AU30">
        <v>1969</v>
      </c>
      <c r="AV30">
        <v>4</v>
      </c>
      <c r="AW30">
        <v>4</v>
      </c>
      <c r="AX30" t="s">
        <v>74</v>
      </c>
      <c r="AY30" t="s">
        <v>74</v>
      </c>
      <c r="AZ30" t="s">
        <v>74</v>
      </c>
      <c r="BA30" t="s">
        <v>74</v>
      </c>
      <c r="BB30">
        <v>137</v>
      </c>
      <c r="BC30" t="s">
        <v>84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>
        <v>0</v>
      </c>
      <c r="BJ30" t="s">
        <v>85</v>
      </c>
      <c r="BK30" t="s">
        <v>86</v>
      </c>
      <c r="BL30" t="s">
        <v>87</v>
      </c>
      <c r="BM30" t="s">
        <v>88</v>
      </c>
      <c r="BN30" t="s">
        <v>74</v>
      </c>
      <c r="BO30" t="s">
        <v>74</v>
      </c>
      <c r="BP30" t="s">
        <v>74</v>
      </c>
      <c r="BQ30" t="s">
        <v>74</v>
      </c>
      <c r="BR30" t="s">
        <v>89</v>
      </c>
      <c r="BS30" t="s">
        <v>180</v>
      </c>
      <c r="BT30" t="str">
        <f>HYPERLINK("https%3A%2F%2Fwww.webofscience.com%2Fwos%2Fwoscc%2Ffull-record%2FWOS:A1969E029800050","View Full Record in Web of Science")</f>
        <v>View Full Record in Web of Science</v>
      </c>
    </row>
    <row r="31" spans="1:72" x14ac:dyDescent="0.15">
      <c r="A31" t="s">
        <v>72</v>
      </c>
      <c r="B31" t="s">
        <v>181</v>
      </c>
      <c r="C31" t="s">
        <v>74</v>
      </c>
      <c r="D31" t="s">
        <v>74</v>
      </c>
      <c r="E31" t="s">
        <v>74</v>
      </c>
      <c r="F31" t="s">
        <v>181</v>
      </c>
      <c r="G31" t="s">
        <v>74</v>
      </c>
      <c r="H31" t="s">
        <v>74</v>
      </c>
      <c r="I31" t="s">
        <v>182</v>
      </c>
      <c r="J31" t="s">
        <v>76</v>
      </c>
      <c r="K31" t="s">
        <v>74</v>
      </c>
      <c r="L31" t="s">
        <v>74</v>
      </c>
      <c r="M31" t="s">
        <v>77</v>
      </c>
      <c r="N31" t="s">
        <v>78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>
        <v>0</v>
      </c>
      <c r="AH31">
        <v>2</v>
      </c>
      <c r="AI31">
        <v>2</v>
      </c>
      <c r="AJ31">
        <v>0</v>
      </c>
      <c r="AK31">
        <v>0</v>
      </c>
      <c r="AL31" t="s">
        <v>79</v>
      </c>
      <c r="AM31" t="s">
        <v>80</v>
      </c>
      <c r="AN31" t="s">
        <v>81</v>
      </c>
      <c r="AO31" t="s">
        <v>82</v>
      </c>
      <c r="AP31" t="s">
        <v>74</v>
      </c>
      <c r="AQ31" t="s">
        <v>74</v>
      </c>
      <c r="AR31" t="s">
        <v>83</v>
      </c>
      <c r="AS31" t="s">
        <v>74</v>
      </c>
      <c r="AT31" t="s">
        <v>74</v>
      </c>
      <c r="AU31">
        <v>1969</v>
      </c>
      <c r="AV31">
        <v>4</v>
      </c>
      <c r="AW31">
        <v>4</v>
      </c>
      <c r="AX31" t="s">
        <v>74</v>
      </c>
      <c r="AY31" t="s">
        <v>74</v>
      </c>
      <c r="AZ31" t="s">
        <v>74</v>
      </c>
      <c r="BA31" t="s">
        <v>74</v>
      </c>
      <c r="BB31">
        <v>138</v>
      </c>
      <c r="BC31" t="s">
        <v>84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>
        <v>0</v>
      </c>
      <c r="BJ31" t="s">
        <v>85</v>
      </c>
      <c r="BK31" t="s">
        <v>86</v>
      </c>
      <c r="BL31" t="s">
        <v>87</v>
      </c>
      <c r="BM31" t="s">
        <v>88</v>
      </c>
      <c r="BN31" t="s">
        <v>74</v>
      </c>
      <c r="BO31" t="s">
        <v>74</v>
      </c>
      <c r="BP31" t="s">
        <v>74</v>
      </c>
      <c r="BQ31" t="s">
        <v>74</v>
      </c>
      <c r="BR31" t="s">
        <v>89</v>
      </c>
      <c r="BS31" t="s">
        <v>183</v>
      </c>
      <c r="BT31" t="str">
        <f>HYPERLINK("https%3A%2F%2Fwww.webofscience.com%2Fwos%2Fwoscc%2Ffull-record%2FWOS:A1969E029800051","View Full Record in Web of Science")</f>
        <v>View Full Record in Web of Science</v>
      </c>
    </row>
    <row r="32" spans="1:72" x14ac:dyDescent="0.15">
      <c r="A32" t="s">
        <v>72</v>
      </c>
      <c r="B32" t="s">
        <v>184</v>
      </c>
      <c r="C32" t="s">
        <v>74</v>
      </c>
      <c r="D32" t="s">
        <v>74</v>
      </c>
      <c r="E32" t="s">
        <v>74</v>
      </c>
      <c r="F32" t="s">
        <v>184</v>
      </c>
      <c r="G32" t="s">
        <v>74</v>
      </c>
      <c r="H32" t="s">
        <v>74</v>
      </c>
      <c r="I32" t="s">
        <v>185</v>
      </c>
      <c r="J32" t="s">
        <v>76</v>
      </c>
      <c r="K32" t="s">
        <v>74</v>
      </c>
      <c r="L32" t="s">
        <v>74</v>
      </c>
      <c r="M32" t="s">
        <v>77</v>
      </c>
      <c r="N32" t="s">
        <v>78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>
        <v>0</v>
      </c>
      <c r="AH32">
        <v>1</v>
      </c>
      <c r="AI32">
        <v>1</v>
      </c>
      <c r="AJ32">
        <v>0</v>
      </c>
      <c r="AK32">
        <v>0</v>
      </c>
      <c r="AL32" t="s">
        <v>79</v>
      </c>
      <c r="AM32" t="s">
        <v>80</v>
      </c>
      <c r="AN32" t="s">
        <v>81</v>
      </c>
      <c r="AO32" t="s">
        <v>82</v>
      </c>
      <c r="AP32" t="s">
        <v>74</v>
      </c>
      <c r="AQ32" t="s">
        <v>74</v>
      </c>
      <c r="AR32" t="s">
        <v>83</v>
      </c>
      <c r="AS32" t="s">
        <v>74</v>
      </c>
      <c r="AT32" t="s">
        <v>74</v>
      </c>
      <c r="AU32">
        <v>1969</v>
      </c>
      <c r="AV32">
        <v>4</v>
      </c>
      <c r="AW32">
        <v>4</v>
      </c>
      <c r="AX32" t="s">
        <v>74</v>
      </c>
      <c r="AY32" t="s">
        <v>74</v>
      </c>
      <c r="AZ32" t="s">
        <v>74</v>
      </c>
      <c r="BA32" t="s">
        <v>74</v>
      </c>
      <c r="BB32">
        <v>139</v>
      </c>
      <c r="BC32" t="s">
        <v>84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>
        <v>0</v>
      </c>
      <c r="BJ32" t="s">
        <v>85</v>
      </c>
      <c r="BK32" t="s">
        <v>86</v>
      </c>
      <c r="BL32" t="s">
        <v>87</v>
      </c>
      <c r="BM32" t="s">
        <v>88</v>
      </c>
      <c r="BN32" t="s">
        <v>74</v>
      </c>
      <c r="BO32" t="s">
        <v>74</v>
      </c>
      <c r="BP32" t="s">
        <v>74</v>
      </c>
      <c r="BQ32" t="s">
        <v>74</v>
      </c>
      <c r="BR32" t="s">
        <v>89</v>
      </c>
      <c r="BS32" t="s">
        <v>186</v>
      </c>
      <c r="BT32" t="str">
        <f>HYPERLINK("https%3A%2F%2Fwww.webofscience.com%2Fwos%2Fwoscc%2Ffull-record%2FWOS:A1969E029800052","View Full Record in Web of Science")</f>
        <v>View Full Record in Web of Science</v>
      </c>
    </row>
    <row r="33" spans="1:72" x14ac:dyDescent="0.15">
      <c r="A33" t="s">
        <v>72</v>
      </c>
      <c r="B33" t="s">
        <v>187</v>
      </c>
      <c r="C33" t="s">
        <v>74</v>
      </c>
      <c r="D33" t="s">
        <v>74</v>
      </c>
      <c r="E33" t="s">
        <v>74</v>
      </c>
      <c r="F33" t="s">
        <v>187</v>
      </c>
      <c r="G33" t="s">
        <v>74</v>
      </c>
      <c r="H33" t="s">
        <v>74</v>
      </c>
      <c r="I33" t="s">
        <v>188</v>
      </c>
      <c r="J33" t="s">
        <v>76</v>
      </c>
      <c r="K33" t="s">
        <v>74</v>
      </c>
      <c r="L33" t="s">
        <v>74</v>
      </c>
      <c r="M33" t="s">
        <v>77</v>
      </c>
      <c r="N33" t="s">
        <v>78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>
        <v>0</v>
      </c>
      <c r="AH33">
        <v>0</v>
      </c>
      <c r="AI33">
        <v>0</v>
      </c>
      <c r="AJ33">
        <v>0</v>
      </c>
      <c r="AK33">
        <v>0</v>
      </c>
      <c r="AL33" t="s">
        <v>79</v>
      </c>
      <c r="AM33" t="s">
        <v>80</v>
      </c>
      <c r="AN33" t="s">
        <v>81</v>
      </c>
      <c r="AO33" t="s">
        <v>82</v>
      </c>
      <c r="AP33" t="s">
        <v>74</v>
      </c>
      <c r="AQ33" t="s">
        <v>74</v>
      </c>
      <c r="AR33" t="s">
        <v>83</v>
      </c>
      <c r="AS33" t="s">
        <v>74</v>
      </c>
      <c r="AT33" t="s">
        <v>74</v>
      </c>
      <c r="AU33">
        <v>1969</v>
      </c>
      <c r="AV33">
        <v>4</v>
      </c>
      <c r="AW33">
        <v>4</v>
      </c>
      <c r="AX33" t="s">
        <v>74</v>
      </c>
      <c r="AY33" t="s">
        <v>74</v>
      </c>
      <c r="AZ33" t="s">
        <v>74</v>
      </c>
      <c r="BA33" t="s">
        <v>74</v>
      </c>
      <c r="BB33">
        <v>140</v>
      </c>
      <c r="BC33" t="s">
        <v>84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>
        <v>0</v>
      </c>
      <c r="BJ33" t="s">
        <v>85</v>
      </c>
      <c r="BK33" t="s">
        <v>86</v>
      </c>
      <c r="BL33" t="s">
        <v>87</v>
      </c>
      <c r="BM33" t="s">
        <v>88</v>
      </c>
      <c r="BN33" t="s">
        <v>74</v>
      </c>
      <c r="BO33" t="s">
        <v>74</v>
      </c>
      <c r="BP33" t="s">
        <v>74</v>
      </c>
      <c r="BQ33" t="s">
        <v>74</v>
      </c>
      <c r="BR33" t="s">
        <v>89</v>
      </c>
      <c r="BS33" t="s">
        <v>189</v>
      </c>
      <c r="BT33" t="str">
        <f>HYPERLINK("https%3A%2F%2Fwww.webofscience.com%2Fwos%2Fwoscc%2Ffull-record%2FWOS:A1969E029800053","View Full Record in Web of Science")</f>
        <v>View Full Record in Web of Science</v>
      </c>
    </row>
    <row r="34" spans="1:72" x14ac:dyDescent="0.15">
      <c r="A34" t="s">
        <v>72</v>
      </c>
      <c r="B34" t="s">
        <v>190</v>
      </c>
      <c r="C34" t="s">
        <v>74</v>
      </c>
      <c r="D34" t="s">
        <v>74</v>
      </c>
      <c r="E34" t="s">
        <v>74</v>
      </c>
      <c r="F34" t="s">
        <v>190</v>
      </c>
      <c r="G34" t="s">
        <v>74</v>
      </c>
      <c r="H34" t="s">
        <v>74</v>
      </c>
      <c r="I34" t="s">
        <v>191</v>
      </c>
      <c r="J34" t="s">
        <v>76</v>
      </c>
      <c r="K34" t="s">
        <v>74</v>
      </c>
      <c r="L34" t="s">
        <v>74</v>
      </c>
      <c r="M34" t="s">
        <v>77</v>
      </c>
      <c r="N34" t="s">
        <v>78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>
        <v>0</v>
      </c>
      <c r="AH34">
        <v>0</v>
      </c>
      <c r="AI34">
        <v>0</v>
      </c>
      <c r="AJ34">
        <v>0</v>
      </c>
      <c r="AK34">
        <v>0</v>
      </c>
      <c r="AL34" t="s">
        <v>79</v>
      </c>
      <c r="AM34" t="s">
        <v>80</v>
      </c>
      <c r="AN34" t="s">
        <v>81</v>
      </c>
      <c r="AO34" t="s">
        <v>82</v>
      </c>
      <c r="AP34" t="s">
        <v>74</v>
      </c>
      <c r="AQ34" t="s">
        <v>74</v>
      </c>
      <c r="AR34" t="s">
        <v>83</v>
      </c>
      <c r="AS34" t="s">
        <v>74</v>
      </c>
      <c r="AT34" t="s">
        <v>74</v>
      </c>
      <c r="AU34">
        <v>1969</v>
      </c>
      <c r="AV34">
        <v>4</v>
      </c>
      <c r="AW34">
        <v>4</v>
      </c>
      <c r="AX34" t="s">
        <v>74</v>
      </c>
      <c r="AY34" t="s">
        <v>74</v>
      </c>
      <c r="AZ34" t="s">
        <v>74</v>
      </c>
      <c r="BA34" t="s">
        <v>74</v>
      </c>
      <c r="BB34">
        <v>141</v>
      </c>
      <c r="BC34" t="s">
        <v>84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>
        <v>0</v>
      </c>
      <c r="BJ34" t="s">
        <v>85</v>
      </c>
      <c r="BK34" t="s">
        <v>86</v>
      </c>
      <c r="BL34" t="s">
        <v>87</v>
      </c>
      <c r="BM34" t="s">
        <v>88</v>
      </c>
      <c r="BN34" t="s">
        <v>74</v>
      </c>
      <c r="BO34" t="s">
        <v>74</v>
      </c>
      <c r="BP34" t="s">
        <v>74</v>
      </c>
      <c r="BQ34" t="s">
        <v>74</v>
      </c>
      <c r="BR34" t="s">
        <v>89</v>
      </c>
      <c r="BS34" t="s">
        <v>192</v>
      </c>
      <c r="BT34" t="str">
        <f>HYPERLINK("https%3A%2F%2Fwww.webofscience.com%2Fwos%2Fwoscc%2Ffull-record%2FWOS:A1969E029800054","View Full Record in Web of Science")</f>
        <v>View Full Record in Web of Science</v>
      </c>
    </row>
    <row r="35" spans="1:72" x14ac:dyDescent="0.15">
      <c r="A35" t="s">
        <v>72</v>
      </c>
      <c r="B35" t="s">
        <v>193</v>
      </c>
      <c r="C35" t="s">
        <v>74</v>
      </c>
      <c r="D35" t="s">
        <v>74</v>
      </c>
      <c r="E35" t="s">
        <v>74</v>
      </c>
      <c r="F35" t="s">
        <v>193</v>
      </c>
      <c r="G35" t="s">
        <v>74</v>
      </c>
      <c r="H35" t="s">
        <v>74</v>
      </c>
      <c r="I35" t="s">
        <v>194</v>
      </c>
      <c r="J35" t="s">
        <v>76</v>
      </c>
      <c r="K35" t="s">
        <v>74</v>
      </c>
      <c r="L35" t="s">
        <v>74</v>
      </c>
      <c r="M35" t="s">
        <v>77</v>
      </c>
      <c r="N35" t="s">
        <v>78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>
        <v>4</v>
      </c>
      <c r="AH35">
        <v>0</v>
      </c>
      <c r="AI35">
        <v>0</v>
      </c>
      <c r="AJ35">
        <v>0</v>
      </c>
      <c r="AK35">
        <v>0</v>
      </c>
      <c r="AL35" t="s">
        <v>79</v>
      </c>
      <c r="AM35" t="s">
        <v>80</v>
      </c>
      <c r="AN35" t="s">
        <v>81</v>
      </c>
      <c r="AO35" t="s">
        <v>82</v>
      </c>
      <c r="AP35" t="s">
        <v>74</v>
      </c>
      <c r="AQ35" t="s">
        <v>74</v>
      </c>
      <c r="AR35" t="s">
        <v>83</v>
      </c>
      <c r="AS35" t="s">
        <v>74</v>
      </c>
      <c r="AT35" t="s">
        <v>74</v>
      </c>
      <c r="AU35">
        <v>1969</v>
      </c>
      <c r="AV35">
        <v>4</v>
      </c>
      <c r="AW35">
        <v>4</v>
      </c>
      <c r="AX35" t="s">
        <v>74</v>
      </c>
      <c r="AY35" t="s">
        <v>74</v>
      </c>
      <c r="AZ35" t="s">
        <v>74</v>
      </c>
      <c r="BA35" t="s">
        <v>74</v>
      </c>
      <c r="BB35">
        <v>142</v>
      </c>
      <c r="BC35" t="s">
        <v>84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>
        <v>0</v>
      </c>
      <c r="BJ35" t="s">
        <v>85</v>
      </c>
      <c r="BK35" t="s">
        <v>86</v>
      </c>
      <c r="BL35" t="s">
        <v>87</v>
      </c>
      <c r="BM35" t="s">
        <v>88</v>
      </c>
      <c r="BN35" t="s">
        <v>74</v>
      </c>
      <c r="BO35" t="s">
        <v>74</v>
      </c>
      <c r="BP35" t="s">
        <v>74</v>
      </c>
      <c r="BQ35" t="s">
        <v>74</v>
      </c>
      <c r="BR35" t="s">
        <v>89</v>
      </c>
      <c r="BS35" t="s">
        <v>195</v>
      </c>
      <c r="BT35" t="str">
        <f>HYPERLINK("https%3A%2F%2Fwww.webofscience.com%2Fwos%2Fwoscc%2Ffull-record%2FWOS:A1969E029800055","View Full Record in Web of Science")</f>
        <v>View Full Record in Web of Science</v>
      </c>
    </row>
    <row r="36" spans="1:72" x14ac:dyDescent="0.15">
      <c r="A36" t="s">
        <v>72</v>
      </c>
      <c r="B36" t="s">
        <v>196</v>
      </c>
      <c r="C36" t="s">
        <v>74</v>
      </c>
      <c r="D36" t="s">
        <v>74</v>
      </c>
      <c r="E36" t="s">
        <v>74</v>
      </c>
      <c r="F36" t="s">
        <v>196</v>
      </c>
      <c r="G36" t="s">
        <v>74</v>
      </c>
      <c r="H36" t="s">
        <v>74</v>
      </c>
      <c r="I36" t="s">
        <v>197</v>
      </c>
      <c r="J36" t="s">
        <v>76</v>
      </c>
      <c r="K36" t="s">
        <v>74</v>
      </c>
      <c r="L36" t="s">
        <v>74</v>
      </c>
      <c r="M36" t="s">
        <v>77</v>
      </c>
      <c r="N36" t="s">
        <v>78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74</v>
      </c>
      <c r="X36" t="s">
        <v>74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>
        <v>0</v>
      </c>
      <c r="AH36">
        <v>0</v>
      </c>
      <c r="AI36">
        <v>0</v>
      </c>
      <c r="AJ36">
        <v>0</v>
      </c>
      <c r="AK36">
        <v>0</v>
      </c>
      <c r="AL36" t="s">
        <v>79</v>
      </c>
      <c r="AM36" t="s">
        <v>80</v>
      </c>
      <c r="AN36" t="s">
        <v>81</v>
      </c>
      <c r="AO36" t="s">
        <v>82</v>
      </c>
      <c r="AP36" t="s">
        <v>74</v>
      </c>
      <c r="AQ36" t="s">
        <v>74</v>
      </c>
      <c r="AR36" t="s">
        <v>83</v>
      </c>
      <c r="AS36" t="s">
        <v>74</v>
      </c>
      <c r="AT36" t="s">
        <v>74</v>
      </c>
      <c r="AU36">
        <v>1969</v>
      </c>
      <c r="AV36">
        <v>4</v>
      </c>
      <c r="AW36">
        <v>4</v>
      </c>
      <c r="AX36" t="s">
        <v>74</v>
      </c>
      <c r="AY36" t="s">
        <v>74</v>
      </c>
      <c r="AZ36" t="s">
        <v>74</v>
      </c>
      <c r="BA36" t="s">
        <v>74</v>
      </c>
      <c r="BB36">
        <v>144</v>
      </c>
      <c r="BC36" t="s">
        <v>84</v>
      </c>
      <c r="BD36" t="s">
        <v>74</v>
      </c>
      <c r="BE36" t="s">
        <v>74</v>
      </c>
      <c r="BF36" t="s">
        <v>74</v>
      </c>
      <c r="BG36" t="s">
        <v>74</v>
      </c>
      <c r="BH36" t="s">
        <v>74</v>
      </c>
      <c r="BI36">
        <v>0</v>
      </c>
      <c r="BJ36" t="s">
        <v>85</v>
      </c>
      <c r="BK36" t="s">
        <v>86</v>
      </c>
      <c r="BL36" t="s">
        <v>87</v>
      </c>
      <c r="BM36" t="s">
        <v>88</v>
      </c>
      <c r="BN36" t="s">
        <v>74</v>
      </c>
      <c r="BO36" t="s">
        <v>74</v>
      </c>
      <c r="BP36" t="s">
        <v>74</v>
      </c>
      <c r="BQ36" t="s">
        <v>74</v>
      </c>
      <c r="BR36" t="s">
        <v>89</v>
      </c>
      <c r="BS36" t="s">
        <v>198</v>
      </c>
      <c r="BT36" t="str">
        <f>HYPERLINK("https%3A%2F%2Fwww.webofscience.com%2Fwos%2Fwoscc%2Ffull-record%2FWOS:A1969E029800056","View Full Record in Web of Science")</f>
        <v>View Full Record in Web of Science</v>
      </c>
    </row>
    <row r="37" spans="1:72" x14ac:dyDescent="0.15">
      <c r="A37" t="s">
        <v>72</v>
      </c>
      <c r="B37" t="s">
        <v>199</v>
      </c>
      <c r="C37" t="s">
        <v>74</v>
      </c>
      <c r="D37" t="s">
        <v>74</v>
      </c>
      <c r="E37" t="s">
        <v>74</v>
      </c>
      <c r="F37" t="s">
        <v>199</v>
      </c>
      <c r="G37" t="s">
        <v>74</v>
      </c>
      <c r="H37" t="s">
        <v>74</v>
      </c>
      <c r="I37" t="s">
        <v>200</v>
      </c>
      <c r="J37" t="s">
        <v>76</v>
      </c>
      <c r="K37" t="s">
        <v>74</v>
      </c>
      <c r="L37" t="s">
        <v>74</v>
      </c>
      <c r="M37" t="s">
        <v>77</v>
      </c>
      <c r="N37" t="s">
        <v>78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>
        <v>0</v>
      </c>
      <c r="AH37">
        <v>0</v>
      </c>
      <c r="AI37">
        <v>0</v>
      </c>
      <c r="AJ37">
        <v>0</v>
      </c>
      <c r="AK37">
        <v>0</v>
      </c>
      <c r="AL37" t="s">
        <v>79</v>
      </c>
      <c r="AM37" t="s">
        <v>80</v>
      </c>
      <c r="AN37" t="s">
        <v>81</v>
      </c>
      <c r="AO37" t="s">
        <v>82</v>
      </c>
      <c r="AP37" t="s">
        <v>74</v>
      </c>
      <c r="AQ37" t="s">
        <v>74</v>
      </c>
      <c r="AR37" t="s">
        <v>83</v>
      </c>
      <c r="AS37" t="s">
        <v>74</v>
      </c>
      <c r="AT37" t="s">
        <v>74</v>
      </c>
      <c r="AU37">
        <v>1969</v>
      </c>
      <c r="AV37">
        <v>4</v>
      </c>
      <c r="AW37">
        <v>4</v>
      </c>
      <c r="AX37" t="s">
        <v>74</v>
      </c>
      <c r="AY37" t="s">
        <v>74</v>
      </c>
      <c r="AZ37" t="s">
        <v>74</v>
      </c>
      <c r="BA37" t="s">
        <v>74</v>
      </c>
      <c r="BB37">
        <v>148</v>
      </c>
      <c r="BC37" t="s">
        <v>84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>
        <v>0</v>
      </c>
      <c r="BJ37" t="s">
        <v>85</v>
      </c>
      <c r="BK37" t="s">
        <v>86</v>
      </c>
      <c r="BL37" t="s">
        <v>87</v>
      </c>
      <c r="BM37" t="s">
        <v>88</v>
      </c>
      <c r="BN37" t="s">
        <v>74</v>
      </c>
      <c r="BO37" t="s">
        <v>74</v>
      </c>
      <c r="BP37" t="s">
        <v>74</v>
      </c>
      <c r="BQ37" t="s">
        <v>74</v>
      </c>
      <c r="BR37" t="s">
        <v>89</v>
      </c>
      <c r="BS37" t="s">
        <v>201</v>
      </c>
      <c r="BT37" t="str">
        <f>HYPERLINK("https%3A%2F%2Fwww.webofscience.com%2Fwos%2Fwoscc%2Ffull-record%2FWOS:A1969E029800057","View Full Record in Web of Science")</f>
        <v>View Full Record in Web of Science</v>
      </c>
    </row>
    <row r="38" spans="1:72" x14ac:dyDescent="0.15">
      <c r="A38" t="s">
        <v>72</v>
      </c>
      <c r="B38" t="s">
        <v>202</v>
      </c>
      <c r="C38" t="s">
        <v>74</v>
      </c>
      <c r="D38" t="s">
        <v>74</v>
      </c>
      <c r="E38" t="s">
        <v>74</v>
      </c>
      <c r="F38" t="s">
        <v>202</v>
      </c>
      <c r="G38" t="s">
        <v>74</v>
      </c>
      <c r="H38" t="s">
        <v>74</v>
      </c>
      <c r="I38" t="s">
        <v>203</v>
      </c>
      <c r="J38" t="s">
        <v>76</v>
      </c>
      <c r="K38" t="s">
        <v>74</v>
      </c>
      <c r="L38" t="s">
        <v>74</v>
      </c>
      <c r="M38" t="s">
        <v>77</v>
      </c>
      <c r="N38" t="s">
        <v>78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>
        <v>0</v>
      </c>
      <c r="AH38">
        <v>0</v>
      </c>
      <c r="AI38">
        <v>0</v>
      </c>
      <c r="AJ38">
        <v>0</v>
      </c>
      <c r="AK38">
        <v>0</v>
      </c>
      <c r="AL38" t="s">
        <v>79</v>
      </c>
      <c r="AM38" t="s">
        <v>80</v>
      </c>
      <c r="AN38" t="s">
        <v>81</v>
      </c>
      <c r="AO38" t="s">
        <v>82</v>
      </c>
      <c r="AP38" t="s">
        <v>74</v>
      </c>
      <c r="AQ38" t="s">
        <v>74</v>
      </c>
      <c r="AR38" t="s">
        <v>83</v>
      </c>
      <c r="AS38" t="s">
        <v>74</v>
      </c>
      <c r="AT38" t="s">
        <v>74</v>
      </c>
      <c r="AU38">
        <v>1969</v>
      </c>
      <c r="AV38">
        <v>4</v>
      </c>
      <c r="AW38">
        <v>4</v>
      </c>
      <c r="AX38" t="s">
        <v>74</v>
      </c>
      <c r="AY38" t="s">
        <v>74</v>
      </c>
      <c r="AZ38" t="s">
        <v>74</v>
      </c>
      <c r="BA38" t="s">
        <v>74</v>
      </c>
      <c r="BB38">
        <v>151</v>
      </c>
      <c r="BC38" t="s">
        <v>84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>
        <v>0</v>
      </c>
      <c r="BJ38" t="s">
        <v>85</v>
      </c>
      <c r="BK38" t="s">
        <v>86</v>
      </c>
      <c r="BL38" t="s">
        <v>87</v>
      </c>
      <c r="BM38" t="s">
        <v>88</v>
      </c>
      <c r="BN38" t="s">
        <v>74</v>
      </c>
      <c r="BO38" t="s">
        <v>74</v>
      </c>
      <c r="BP38" t="s">
        <v>74</v>
      </c>
      <c r="BQ38" t="s">
        <v>74</v>
      </c>
      <c r="BR38" t="s">
        <v>89</v>
      </c>
      <c r="BS38" t="s">
        <v>204</v>
      </c>
      <c r="BT38" t="str">
        <f>HYPERLINK("https%3A%2F%2Fwww.webofscience.com%2Fwos%2Fwoscc%2Ffull-record%2FWOS:A1969E029800058","View Full Record in Web of Science")</f>
        <v>View Full Record in Web of Science</v>
      </c>
    </row>
    <row r="39" spans="1:72" x14ac:dyDescent="0.15">
      <c r="A39" t="s">
        <v>72</v>
      </c>
      <c r="B39" t="s">
        <v>205</v>
      </c>
      <c r="C39" t="s">
        <v>74</v>
      </c>
      <c r="D39" t="s">
        <v>74</v>
      </c>
      <c r="E39" t="s">
        <v>74</v>
      </c>
      <c r="F39" t="s">
        <v>205</v>
      </c>
      <c r="G39" t="s">
        <v>74</v>
      </c>
      <c r="H39" t="s">
        <v>74</v>
      </c>
      <c r="I39" t="s">
        <v>206</v>
      </c>
      <c r="J39" t="s">
        <v>76</v>
      </c>
      <c r="K39" t="s">
        <v>74</v>
      </c>
      <c r="L39" t="s">
        <v>74</v>
      </c>
      <c r="M39" t="s">
        <v>77</v>
      </c>
      <c r="N39" t="s">
        <v>78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>
        <v>0</v>
      </c>
      <c r="AH39">
        <v>0</v>
      </c>
      <c r="AI39">
        <v>0</v>
      </c>
      <c r="AJ39">
        <v>0</v>
      </c>
      <c r="AK39">
        <v>0</v>
      </c>
      <c r="AL39" t="s">
        <v>79</v>
      </c>
      <c r="AM39" t="s">
        <v>80</v>
      </c>
      <c r="AN39" t="s">
        <v>81</v>
      </c>
      <c r="AO39" t="s">
        <v>82</v>
      </c>
      <c r="AP39" t="s">
        <v>74</v>
      </c>
      <c r="AQ39" t="s">
        <v>74</v>
      </c>
      <c r="AR39" t="s">
        <v>83</v>
      </c>
      <c r="AS39" t="s">
        <v>74</v>
      </c>
      <c r="AT39" t="s">
        <v>74</v>
      </c>
      <c r="AU39">
        <v>1969</v>
      </c>
      <c r="AV39">
        <v>4</v>
      </c>
      <c r="AW39">
        <v>4</v>
      </c>
      <c r="AX39" t="s">
        <v>74</v>
      </c>
      <c r="AY39" t="s">
        <v>74</v>
      </c>
      <c r="AZ39" t="s">
        <v>74</v>
      </c>
      <c r="BA39" t="s">
        <v>74</v>
      </c>
      <c r="BB39">
        <v>154</v>
      </c>
      <c r="BC39" t="s">
        <v>84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>
        <v>0</v>
      </c>
      <c r="BJ39" t="s">
        <v>85</v>
      </c>
      <c r="BK39" t="s">
        <v>86</v>
      </c>
      <c r="BL39" t="s">
        <v>87</v>
      </c>
      <c r="BM39" t="s">
        <v>88</v>
      </c>
      <c r="BN39" t="s">
        <v>74</v>
      </c>
      <c r="BO39" t="s">
        <v>74</v>
      </c>
      <c r="BP39" t="s">
        <v>74</v>
      </c>
      <c r="BQ39" t="s">
        <v>74</v>
      </c>
      <c r="BR39" t="s">
        <v>89</v>
      </c>
      <c r="BS39" t="s">
        <v>207</v>
      </c>
      <c r="BT39" t="str">
        <f>HYPERLINK("https%3A%2F%2Fwww.webofscience.com%2Fwos%2Fwoscc%2Ffull-record%2FWOS:A1969E029800059","View Full Record in Web of Science")</f>
        <v>View Full Record in Web of Science</v>
      </c>
    </row>
    <row r="40" spans="1:72" x14ac:dyDescent="0.15">
      <c r="A40" t="s">
        <v>72</v>
      </c>
      <c r="B40" t="s">
        <v>208</v>
      </c>
      <c r="C40" t="s">
        <v>74</v>
      </c>
      <c r="D40" t="s">
        <v>74</v>
      </c>
      <c r="E40" t="s">
        <v>74</v>
      </c>
      <c r="F40" t="s">
        <v>208</v>
      </c>
      <c r="G40" t="s">
        <v>74</v>
      </c>
      <c r="H40" t="s">
        <v>74</v>
      </c>
      <c r="I40" t="s">
        <v>209</v>
      </c>
      <c r="J40" t="s">
        <v>76</v>
      </c>
      <c r="K40" t="s">
        <v>74</v>
      </c>
      <c r="L40" t="s">
        <v>74</v>
      </c>
      <c r="M40" t="s">
        <v>77</v>
      </c>
      <c r="N40" t="s">
        <v>210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>
        <v>1</v>
      </c>
      <c r="AH40">
        <v>0</v>
      </c>
      <c r="AI40">
        <v>0</v>
      </c>
      <c r="AJ40">
        <v>0</v>
      </c>
      <c r="AK40">
        <v>0</v>
      </c>
      <c r="AL40" t="s">
        <v>79</v>
      </c>
      <c r="AM40" t="s">
        <v>80</v>
      </c>
      <c r="AN40" t="s">
        <v>81</v>
      </c>
      <c r="AO40" t="s">
        <v>82</v>
      </c>
      <c r="AP40" t="s">
        <v>74</v>
      </c>
      <c r="AQ40" t="s">
        <v>74</v>
      </c>
      <c r="AR40" t="s">
        <v>83</v>
      </c>
      <c r="AS40" t="s">
        <v>74</v>
      </c>
      <c r="AT40" t="s">
        <v>74</v>
      </c>
      <c r="AU40">
        <v>1969</v>
      </c>
      <c r="AV40">
        <v>4</v>
      </c>
      <c r="AW40">
        <v>4</v>
      </c>
      <c r="AX40" t="s">
        <v>74</v>
      </c>
      <c r="AY40" t="s">
        <v>74</v>
      </c>
      <c r="AZ40" t="s">
        <v>74</v>
      </c>
      <c r="BA40" t="s">
        <v>74</v>
      </c>
      <c r="BB40">
        <v>158</v>
      </c>
      <c r="BC40" t="s">
        <v>84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>
        <v>0</v>
      </c>
      <c r="BJ40" t="s">
        <v>85</v>
      </c>
      <c r="BK40" t="s">
        <v>86</v>
      </c>
      <c r="BL40" t="s">
        <v>87</v>
      </c>
      <c r="BM40" t="s">
        <v>88</v>
      </c>
      <c r="BN40" t="s">
        <v>74</v>
      </c>
      <c r="BO40" t="s">
        <v>74</v>
      </c>
      <c r="BP40" t="s">
        <v>74</v>
      </c>
      <c r="BQ40" t="s">
        <v>74</v>
      </c>
      <c r="BR40" t="s">
        <v>89</v>
      </c>
      <c r="BS40" t="s">
        <v>211</v>
      </c>
      <c r="BT40" t="str">
        <f>HYPERLINK("https%3A%2F%2Fwww.webofscience.com%2Fwos%2Fwoscc%2Ffull-record%2FWOS:A1969E029800060","View Full Record in Web of Science")</f>
        <v>View Full Record in Web of Science</v>
      </c>
    </row>
    <row r="41" spans="1:72" x14ac:dyDescent="0.15">
      <c r="A41" t="s">
        <v>72</v>
      </c>
      <c r="B41" t="s">
        <v>212</v>
      </c>
      <c r="C41" t="s">
        <v>74</v>
      </c>
      <c r="D41" t="s">
        <v>74</v>
      </c>
      <c r="E41" t="s">
        <v>74</v>
      </c>
      <c r="F41" t="s">
        <v>212</v>
      </c>
      <c r="G41" t="s">
        <v>74</v>
      </c>
      <c r="H41" t="s">
        <v>74</v>
      </c>
      <c r="I41" t="s">
        <v>213</v>
      </c>
      <c r="J41" t="s">
        <v>76</v>
      </c>
      <c r="K41" t="s">
        <v>74</v>
      </c>
      <c r="L41" t="s">
        <v>74</v>
      </c>
      <c r="M41" t="s">
        <v>77</v>
      </c>
      <c r="N41" t="s">
        <v>78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>
        <v>0</v>
      </c>
      <c r="AH41">
        <v>0</v>
      </c>
      <c r="AI41">
        <v>0</v>
      </c>
      <c r="AJ41">
        <v>0</v>
      </c>
      <c r="AK41">
        <v>0</v>
      </c>
      <c r="AL41" t="s">
        <v>79</v>
      </c>
      <c r="AM41" t="s">
        <v>80</v>
      </c>
      <c r="AN41" t="s">
        <v>81</v>
      </c>
      <c r="AO41" t="s">
        <v>82</v>
      </c>
      <c r="AP41" t="s">
        <v>74</v>
      </c>
      <c r="AQ41" t="s">
        <v>74</v>
      </c>
      <c r="AR41" t="s">
        <v>83</v>
      </c>
      <c r="AS41" t="s">
        <v>74</v>
      </c>
      <c r="AT41" t="s">
        <v>74</v>
      </c>
      <c r="AU41">
        <v>1969</v>
      </c>
      <c r="AV41">
        <v>4</v>
      </c>
      <c r="AW41">
        <v>4</v>
      </c>
      <c r="AX41" t="s">
        <v>74</v>
      </c>
      <c r="AY41" t="s">
        <v>74</v>
      </c>
      <c r="AZ41" t="s">
        <v>74</v>
      </c>
      <c r="BA41" t="s">
        <v>74</v>
      </c>
      <c r="BB41">
        <v>159</v>
      </c>
      <c r="BC41" t="s">
        <v>84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>
        <v>0</v>
      </c>
      <c r="BJ41" t="s">
        <v>85</v>
      </c>
      <c r="BK41" t="s">
        <v>86</v>
      </c>
      <c r="BL41" t="s">
        <v>87</v>
      </c>
      <c r="BM41" t="s">
        <v>88</v>
      </c>
      <c r="BN41" t="s">
        <v>74</v>
      </c>
      <c r="BO41" t="s">
        <v>74</v>
      </c>
      <c r="BP41" t="s">
        <v>74</v>
      </c>
      <c r="BQ41" t="s">
        <v>74</v>
      </c>
      <c r="BR41" t="s">
        <v>89</v>
      </c>
      <c r="BS41" t="s">
        <v>214</v>
      </c>
      <c r="BT41" t="str">
        <f>HYPERLINK("https%3A%2F%2Fwww.webofscience.com%2Fwos%2Fwoscc%2Ffull-record%2FWOS:A1969E029800061","View Full Record in Web of Science")</f>
        <v>View Full Record in Web of Science</v>
      </c>
    </row>
    <row r="42" spans="1:72" x14ac:dyDescent="0.15">
      <c r="A42" t="s">
        <v>72</v>
      </c>
      <c r="B42" t="s">
        <v>208</v>
      </c>
      <c r="C42" t="s">
        <v>74</v>
      </c>
      <c r="D42" t="s">
        <v>74</v>
      </c>
      <c r="E42" t="s">
        <v>74</v>
      </c>
      <c r="F42" t="s">
        <v>208</v>
      </c>
      <c r="G42" t="s">
        <v>74</v>
      </c>
      <c r="H42" t="s">
        <v>74</v>
      </c>
      <c r="I42" t="s">
        <v>215</v>
      </c>
      <c r="J42" t="s">
        <v>76</v>
      </c>
      <c r="K42" t="s">
        <v>74</v>
      </c>
      <c r="L42" t="s">
        <v>74</v>
      </c>
      <c r="M42" t="s">
        <v>77</v>
      </c>
      <c r="N42" t="s">
        <v>78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>
        <v>0</v>
      </c>
      <c r="AH42">
        <v>0</v>
      </c>
      <c r="AI42">
        <v>0</v>
      </c>
      <c r="AJ42">
        <v>0</v>
      </c>
      <c r="AK42">
        <v>0</v>
      </c>
      <c r="AL42" t="s">
        <v>79</v>
      </c>
      <c r="AM42" t="s">
        <v>80</v>
      </c>
      <c r="AN42" t="s">
        <v>81</v>
      </c>
      <c r="AO42" t="s">
        <v>82</v>
      </c>
      <c r="AP42" t="s">
        <v>74</v>
      </c>
      <c r="AQ42" t="s">
        <v>74</v>
      </c>
      <c r="AR42" t="s">
        <v>83</v>
      </c>
      <c r="AS42" t="s">
        <v>74</v>
      </c>
      <c r="AT42" t="s">
        <v>74</v>
      </c>
      <c r="AU42">
        <v>1969</v>
      </c>
      <c r="AV42">
        <v>4</v>
      </c>
      <c r="AW42">
        <v>4</v>
      </c>
      <c r="AX42" t="s">
        <v>74</v>
      </c>
      <c r="AY42" t="s">
        <v>74</v>
      </c>
      <c r="AZ42" t="s">
        <v>74</v>
      </c>
      <c r="BA42" t="s">
        <v>74</v>
      </c>
      <c r="BB42">
        <v>162</v>
      </c>
      <c r="BC42" t="s">
        <v>84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>
        <v>0</v>
      </c>
      <c r="BJ42" t="s">
        <v>85</v>
      </c>
      <c r="BK42" t="s">
        <v>86</v>
      </c>
      <c r="BL42" t="s">
        <v>87</v>
      </c>
      <c r="BM42" t="s">
        <v>88</v>
      </c>
      <c r="BN42" t="s">
        <v>74</v>
      </c>
      <c r="BO42" t="s">
        <v>74</v>
      </c>
      <c r="BP42" t="s">
        <v>74</v>
      </c>
      <c r="BQ42" t="s">
        <v>74</v>
      </c>
      <c r="BR42" t="s">
        <v>89</v>
      </c>
      <c r="BS42" t="s">
        <v>216</v>
      </c>
      <c r="BT42" t="str">
        <f>HYPERLINK("https%3A%2F%2Fwww.webofscience.com%2Fwos%2Fwoscc%2Ffull-record%2FWOS:A1969E029800062","View Full Record in Web of Science")</f>
        <v>View Full Record in Web of Science</v>
      </c>
    </row>
    <row r="43" spans="1:72" x14ac:dyDescent="0.15">
      <c r="A43" t="s">
        <v>72</v>
      </c>
      <c r="B43" t="s">
        <v>208</v>
      </c>
      <c r="C43" t="s">
        <v>74</v>
      </c>
      <c r="D43" t="s">
        <v>74</v>
      </c>
      <c r="E43" t="s">
        <v>74</v>
      </c>
      <c r="F43" t="s">
        <v>208</v>
      </c>
      <c r="G43" t="s">
        <v>74</v>
      </c>
      <c r="H43" t="s">
        <v>74</v>
      </c>
      <c r="I43" t="s">
        <v>217</v>
      </c>
      <c r="J43" t="s">
        <v>76</v>
      </c>
      <c r="K43" t="s">
        <v>74</v>
      </c>
      <c r="L43" t="s">
        <v>74</v>
      </c>
      <c r="M43" t="s">
        <v>77</v>
      </c>
      <c r="N43" t="s">
        <v>78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>
        <v>0</v>
      </c>
      <c r="AH43">
        <v>0</v>
      </c>
      <c r="AI43">
        <v>0</v>
      </c>
      <c r="AJ43">
        <v>0</v>
      </c>
      <c r="AK43">
        <v>0</v>
      </c>
      <c r="AL43" t="s">
        <v>79</v>
      </c>
      <c r="AM43" t="s">
        <v>80</v>
      </c>
      <c r="AN43" t="s">
        <v>81</v>
      </c>
      <c r="AO43" t="s">
        <v>82</v>
      </c>
      <c r="AP43" t="s">
        <v>74</v>
      </c>
      <c r="AQ43" t="s">
        <v>74</v>
      </c>
      <c r="AR43" t="s">
        <v>83</v>
      </c>
      <c r="AS43" t="s">
        <v>74</v>
      </c>
      <c r="AT43" t="s">
        <v>74</v>
      </c>
      <c r="AU43">
        <v>1969</v>
      </c>
      <c r="AV43">
        <v>4</v>
      </c>
      <c r="AW43">
        <v>4</v>
      </c>
      <c r="AX43" t="s">
        <v>74</v>
      </c>
      <c r="AY43" t="s">
        <v>74</v>
      </c>
      <c r="AZ43" t="s">
        <v>74</v>
      </c>
      <c r="BA43" t="s">
        <v>74</v>
      </c>
      <c r="BB43">
        <v>163</v>
      </c>
      <c r="BC43" t="s">
        <v>84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>
        <v>0</v>
      </c>
      <c r="BJ43" t="s">
        <v>85</v>
      </c>
      <c r="BK43" t="s">
        <v>86</v>
      </c>
      <c r="BL43" t="s">
        <v>87</v>
      </c>
      <c r="BM43" t="s">
        <v>88</v>
      </c>
      <c r="BN43" t="s">
        <v>74</v>
      </c>
      <c r="BO43" t="s">
        <v>74</v>
      </c>
      <c r="BP43" t="s">
        <v>74</v>
      </c>
      <c r="BQ43" t="s">
        <v>74</v>
      </c>
      <c r="BR43" t="s">
        <v>89</v>
      </c>
      <c r="BS43" t="s">
        <v>218</v>
      </c>
      <c r="BT43" t="str">
        <f>HYPERLINK("https%3A%2F%2Fwww.webofscience.com%2Fwos%2Fwoscc%2Ffull-record%2FWOS:A1969E029800063","View Full Record in Web of Science")</f>
        <v>View Full Record in Web of Science</v>
      </c>
    </row>
    <row r="44" spans="1:72" x14ac:dyDescent="0.15">
      <c r="A44" t="s">
        <v>72</v>
      </c>
      <c r="B44" t="s">
        <v>208</v>
      </c>
      <c r="C44" t="s">
        <v>74</v>
      </c>
      <c r="D44" t="s">
        <v>74</v>
      </c>
      <c r="E44" t="s">
        <v>74</v>
      </c>
      <c r="F44" t="s">
        <v>208</v>
      </c>
      <c r="G44" t="s">
        <v>74</v>
      </c>
      <c r="H44" t="s">
        <v>74</v>
      </c>
      <c r="I44" t="s">
        <v>219</v>
      </c>
      <c r="J44" t="s">
        <v>76</v>
      </c>
      <c r="K44" t="s">
        <v>74</v>
      </c>
      <c r="L44" t="s">
        <v>74</v>
      </c>
      <c r="M44" t="s">
        <v>77</v>
      </c>
      <c r="N44" t="s">
        <v>220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>
        <v>0</v>
      </c>
      <c r="AH44">
        <v>0</v>
      </c>
      <c r="AI44">
        <v>0</v>
      </c>
      <c r="AJ44">
        <v>0</v>
      </c>
      <c r="AK44">
        <v>0</v>
      </c>
      <c r="AL44" t="s">
        <v>79</v>
      </c>
      <c r="AM44" t="s">
        <v>80</v>
      </c>
      <c r="AN44" t="s">
        <v>81</v>
      </c>
      <c r="AO44" t="s">
        <v>82</v>
      </c>
      <c r="AP44" t="s">
        <v>74</v>
      </c>
      <c r="AQ44" t="s">
        <v>74</v>
      </c>
      <c r="AR44" t="s">
        <v>83</v>
      </c>
      <c r="AS44" t="s">
        <v>74</v>
      </c>
      <c r="AT44" t="s">
        <v>74</v>
      </c>
      <c r="AU44">
        <v>1969</v>
      </c>
      <c r="AV44">
        <v>4</v>
      </c>
      <c r="AW44">
        <v>4</v>
      </c>
      <c r="AX44" t="s">
        <v>74</v>
      </c>
      <c r="AY44" t="s">
        <v>74</v>
      </c>
      <c r="AZ44" t="s">
        <v>74</v>
      </c>
      <c r="BA44" t="s">
        <v>74</v>
      </c>
      <c r="BB44">
        <v>166</v>
      </c>
      <c r="BC44" t="s">
        <v>84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>
        <v>0</v>
      </c>
      <c r="BJ44" t="s">
        <v>85</v>
      </c>
      <c r="BK44" t="s">
        <v>86</v>
      </c>
      <c r="BL44" t="s">
        <v>87</v>
      </c>
      <c r="BM44" t="s">
        <v>88</v>
      </c>
      <c r="BN44" t="s">
        <v>74</v>
      </c>
      <c r="BO44" t="s">
        <v>74</v>
      </c>
      <c r="BP44" t="s">
        <v>74</v>
      </c>
      <c r="BQ44" t="s">
        <v>74</v>
      </c>
      <c r="BR44" t="s">
        <v>89</v>
      </c>
      <c r="BS44" t="s">
        <v>221</v>
      </c>
      <c r="BT44" t="str">
        <f>HYPERLINK("https%3A%2F%2Fwww.webofscience.com%2Fwos%2Fwoscc%2Ffull-record%2FWOS:A1969E029800064","View Full Record in Web of Science")</f>
        <v>View Full Record in Web of Science</v>
      </c>
    </row>
    <row r="45" spans="1:72" x14ac:dyDescent="0.15">
      <c r="A45" t="s">
        <v>72</v>
      </c>
      <c r="B45" t="s">
        <v>222</v>
      </c>
      <c r="C45" t="s">
        <v>74</v>
      </c>
      <c r="D45" t="s">
        <v>74</v>
      </c>
      <c r="E45" t="s">
        <v>74</v>
      </c>
      <c r="F45" t="s">
        <v>222</v>
      </c>
      <c r="G45" t="s">
        <v>74</v>
      </c>
      <c r="H45" t="s">
        <v>74</v>
      </c>
      <c r="I45" t="s">
        <v>223</v>
      </c>
      <c r="J45" t="s">
        <v>76</v>
      </c>
      <c r="K45" t="s">
        <v>74</v>
      </c>
      <c r="L45" t="s">
        <v>74</v>
      </c>
      <c r="M45" t="s">
        <v>77</v>
      </c>
      <c r="N45" t="s">
        <v>78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>
        <v>2</v>
      </c>
      <c r="AH45">
        <v>0</v>
      </c>
      <c r="AI45">
        <v>0</v>
      </c>
      <c r="AJ45">
        <v>0</v>
      </c>
      <c r="AK45">
        <v>0</v>
      </c>
      <c r="AL45" t="s">
        <v>79</v>
      </c>
      <c r="AM45" t="s">
        <v>80</v>
      </c>
      <c r="AN45" t="s">
        <v>81</v>
      </c>
      <c r="AO45" t="s">
        <v>82</v>
      </c>
      <c r="AP45" t="s">
        <v>74</v>
      </c>
      <c r="AQ45" t="s">
        <v>74</v>
      </c>
      <c r="AR45" t="s">
        <v>83</v>
      </c>
      <c r="AS45" t="s">
        <v>74</v>
      </c>
      <c r="AT45" t="s">
        <v>74</v>
      </c>
      <c r="AU45">
        <v>1969</v>
      </c>
      <c r="AV45">
        <v>4</v>
      </c>
      <c r="AW45">
        <v>5</v>
      </c>
      <c r="AX45" t="s">
        <v>74</v>
      </c>
      <c r="AY45" t="s">
        <v>74</v>
      </c>
      <c r="AZ45" t="s">
        <v>74</v>
      </c>
      <c r="BA45" t="s">
        <v>74</v>
      </c>
      <c r="BB45">
        <v>167</v>
      </c>
      <c r="BC45" t="s">
        <v>84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>
        <v>0</v>
      </c>
      <c r="BJ45" t="s">
        <v>85</v>
      </c>
      <c r="BK45" t="s">
        <v>86</v>
      </c>
      <c r="BL45" t="s">
        <v>87</v>
      </c>
      <c r="BM45" t="s">
        <v>224</v>
      </c>
      <c r="BN45" t="s">
        <v>74</v>
      </c>
      <c r="BO45" t="s">
        <v>74</v>
      </c>
      <c r="BP45" t="s">
        <v>74</v>
      </c>
      <c r="BQ45" t="s">
        <v>74</v>
      </c>
      <c r="BR45" t="s">
        <v>89</v>
      </c>
      <c r="BS45" t="s">
        <v>225</v>
      </c>
      <c r="BT45" t="str">
        <f>HYPERLINK("https%3A%2F%2Fwww.webofscience.com%2Fwos%2Fwoscc%2Ffull-record%2FWOS:A1969G008300001","View Full Record in Web of Science")</f>
        <v>View Full Record in Web of Science</v>
      </c>
    </row>
    <row r="46" spans="1:72" x14ac:dyDescent="0.15">
      <c r="A46" t="s">
        <v>72</v>
      </c>
      <c r="B46" t="s">
        <v>226</v>
      </c>
      <c r="C46" t="s">
        <v>74</v>
      </c>
      <c r="D46" t="s">
        <v>74</v>
      </c>
      <c r="E46" t="s">
        <v>74</v>
      </c>
      <c r="F46" t="s">
        <v>226</v>
      </c>
      <c r="G46" t="s">
        <v>74</v>
      </c>
      <c r="H46" t="s">
        <v>74</v>
      </c>
      <c r="I46" t="s">
        <v>227</v>
      </c>
      <c r="J46" t="s">
        <v>76</v>
      </c>
      <c r="K46" t="s">
        <v>74</v>
      </c>
      <c r="L46" t="s">
        <v>74</v>
      </c>
      <c r="M46" t="s">
        <v>77</v>
      </c>
      <c r="N46" t="s">
        <v>78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>
        <v>4</v>
      </c>
      <c r="AH46">
        <v>3</v>
      </c>
      <c r="AI46">
        <v>3</v>
      </c>
      <c r="AJ46">
        <v>0</v>
      </c>
      <c r="AK46">
        <v>1</v>
      </c>
      <c r="AL46" t="s">
        <v>79</v>
      </c>
      <c r="AM46" t="s">
        <v>80</v>
      </c>
      <c r="AN46" t="s">
        <v>81</v>
      </c>
      <c r="AO46" t="s">
        <v>82</v>
      </c>
      <c r="AP46" t="s">
        <v>74</v>
      </c>
      <c r="AQ46" t="s">
        <v>74</v>
      </c>
      <c r="AR46" t="s">
        <v>83</v>
      </c>
      <c r="AS46" t="s">
        <v>74</v>
      </c>
      <c r="AT46" t="s">
        <v>74</v>
      </c>
      <c r="AU46">
        <v>1969</v>
      </c>
      <c r="AV46">
        <v>4</v>
      </c>
      <c r="AW46">
        <v>5</v>
      </c>
      <c r="AX46" t="s">
        <v>74</v>
      </c>
      <c r="AY46" t="s">
        <v>74</v>
      </c>
      <c r="AZ46" t="s">
        <v>74</v>
      </c>
      <c r="BA46" t="s">
        <v>74</v>
      </c>
      <c r="BB46">
        <v>168</v>
      </c>
      <c r="BC46" t="s">
        <v>84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>
        <v>0</v>
      </c>
      <c r="BJ46" t="s">
        <v>85</v>
      </c>
      <c r="BK46" t="s">
        <v>86</v>
      </c>
      <c r="BL46" t="s">
        <v>87</v>
      </c>
      <c r="BM46" t="s">
        <v>224</v>
      </c>
      <c r="BN46" t="s">
        <v>74</v>
      </c>
      <c r="BO46" t="s">
        <v>74</v>
      </c>
      <c r="BP46" t="s">
        <v>74</v>
      </c>
      <c r="BQ46" t="s">
        <v>74</v>
      </c>
      <c r="BR46" t="s">
        <v>89</v>
      </c>
      <c r="BS46" t="s">
        <v>228</v>
      </c>
      <c r="BT46" t="str">
        <f>HYPERLINK("https%3A%2F%2Fwww.webofscience.com%2Fwos%2Fwoscc%2Ffull-record%2FWOS:A1969G008300002","View Full Record in Web of Science")</f>
        <v>View Full Record in Web of Science</v>
      </c>
    </row>
    <row r="47" spans="1:72" x14ac:dyDescent="0.15">
      <c r="A47" t="s">
        <v>72</v>
      </c>
      <c r="B47" t="s">
        <v>229</v>
      </c>
      <c r="C47" t="s">
        <v>74</v>
      </c>
      <c r="D47" t="s">
        <v>74</v>
      </c>
      <c r="E47" t="s">
        <v>74</v>
      </c>
      <c r="F47" t="s">
        <v>229</v>
      </c>
      <c r="G47" t="s">
        <v>74</v>
      </c>
      <c r="H47" t="s">
        <v>74</v>
      </c>
      <c r="I47" t="s">
        <v>230</v>
      </c>
      <c r="J47" t="s">
        <v>76</v>
      </c>
      <c r="K47" t="s">
        <v>74</v>
      </c>
      <c r="L47" t="s">
        <v>74</v>
      </c>
      <c r="M47" t="s">
        <v>77</v>
      </c>
      <c r="N47" t="s">
        <v>78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>
        <v>14</v>
      </c>
      <c r="AH47">
        <v>12</v>
      </c>
      <c r="AI47">
        <v>14</v>
      </c>
      <c r="AJ47">
        <v>0</v>
      </c>
      <c r="AK47">
        <v>0</v>
      </c>
      <c r="AL47" t="s">
        <v>79</v>
      </c>
      <c r="AM47" t="s">
        <v>80</v>
      </c>
      <c r="AN47" t="s">
        <v>81</v>
      </c>
      <c r="AO47" t="s">
        <v>82</v>
      </c>
      <c r="AP47" t="s">
        <v>74</v>
      </c>
      <c r="AQ47" t="s">
        <v>74</v>
      </c>
      <c r="AR47" t="s">
        <v>83</v>
      </c>
      <c r="AS47" t="s">
        <v>74</v>
      </c>
      <c r="AT47" t="s">
        <v>74</v>
      </c>
      <c r="AU47">
        <v>1969</v>
      </c>
      <c r="AV47">
        <v>4</v>
      </c>
      <c r="AW47">
        <v>5</v>
      </c>
      <c r="AX47" t="s">
        <v>74</v>
      </c>
      <c r="AY47" t="s">
        <v>74</v>
      </c>
      <c r="AZ47" t="s">
        <v>74</v>
      </c>
      <c r="BA47" t="s">
        <v>74</v>
      </c>
      <c r="BB47">
        <v>170</v>
      </c>
      <c r="BC47" t="s">
        <v>84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>
        <v>0</v>
      </c>
      <c r="BJ47" t="s">
        <v>85</v>
      </c>
      <c r="BK47" t="s">
        <v>86</v>
      </c>
      <c r="BL47" t="s">
        <v>87</v>
      </c>
      <c r="BM47" t="s">
        <v>224</v>
      </c>
      <c r="BN47" t="s">
        <v>74</v>
      </c>
      <c r="BO47" t="s">
        <v>74</v>
      </c>
      <c r="BP47" t="s">
        <v>74</v>
      </c>
      <c r="BQ47" t="s">
        <v>74</v>
      </c>
      <c r="BR47" t="s">
        <v>89</v>
      </c>
      <c r="BS47" t="s">
        <v>231</v>
      </c>
      <c r="BT47" t="str">
        <f>HYPERLINK("https%3A%2F%2Fwww.webofscience.com%2Fwos%2Fwoscc%2Ffull-record%2FWOS:A1969G008300003","View Full Record in Web of Science")</f>
        <v>View Full Record in Web of Science</v>
      </c>
    </row>
    <row r="48" spans="1:72" x14ac:dyDescent="0.15">
      <c r="A48" t="s">
        <v>72</v>
      </c>
      <c r="B48" t="s">
        <v>232</v>
      </c>
      <c r="C48" t="s">
        <v>74</v>
      </c>
      <c r="D48" t="s">
        <v>74</v>
      </c>
      <c r="E48" t="s">
        <v>74</v>
      </c>
      <c r="F48" t="s">
        <v>232</v>
      </c>
      <c r="G48" t="s">
        <v>74</v>
      </c>
      <c r="H48" t="s">
        <v>74</v>
      </c>
      <c r="I48" t="s">
        <v>233</v>
      </c>
      <c r="J48" t="s">
        <v>76</v>
      </c>
      <c r="K48" t="s">
        <v>74</v>
      </c>
      <c r="L48" t="s">
        <v>74</v>
      </c>
      <c r="M48" t="s">
        <v>77</v>
      </c>
      <c r="N48" t="s">
        <v>78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>
        <v>8</v>
      </c>
      <c r="AH48">
        <v>30</v>
      </c>
      <c r="AI48">
        <v>31</v>
      </c>
      <c r="AJ48">
        <v>0</v>
      </c>
      <c r="AK48">
        <v>2</v>
      </c>
      <c r="AL48" t="s">
        <v>79</v>
      </c>
      <c r="AM48" t="s">
        <v>80</v>
      </c>
      <c r="AN48" t="s">
        <v>81</v>
      </c>
      <c r="AO48" t="s">
        <v>82</v>
      </c>
      <c r="AP48" t="s">
        <v>74</v>
      </c>
      <c r="AQ48" t="s">
        <v>74</v>
      </c>
      <c r="AR48" t="s">
        <v>83</v>
      </c>
      <c r="AS48" t="s">
        <v>74</v>
      </c>
      <c r="AT48" t="s">
        <v>74</v>
      </c>
      <c r="AU48">
        <v>1969</v>
      </c>
      <c r="AV48">
        <v>4</v>
      </c>
      <c r="AW48">
        <v>5</v>
      </c>
      <c r="AX48" t="s">
        <v>74</v>
      </c>
      <c r="AY48" t="s">
        <v>74</v>
      </c>
      <c r="AZ48" t="s">
        <v>74</v>
      </c>
      <c r="BA48" t="s">
        <v>74</v>
      </c>
      <c r="BB48">
        <v>172</v>
      </c>
      <c r="BC48" t="s">
        <v>84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>
        <v>0</v>
      </c>
      <c r="BJ48" t="s">
        <v>85</v>
      </c>
      <c r="BK48" t="s">
        <v>86</v>
      </c>
      <c r="BL48" t="s">
        <v>87</v>
      </c>
      <c r="BM48" t="s">
        <v>224</v>
      </c>
      <c r="BN48" t="s">
        <v>74</v>
      </c>
      <c r="BO48" t="s">
        <v>74</v>
      </c>
      <c r="BP48" t="s">
        <v>74</v>
      </c>
      <c r="BQ48" t="s">
        <v>74</v>
      </c>
      <c r="BR48" t="s">
        <v>89</v>
      </c>
      <c r="BS48" t="s">
        <v>234</v>
      </c>
      <c r="BT48" t="str">
        <f>HYPERLINK("https%3A%2F%2Fwww.webofscience.com%2Fwos%2Fwoscc%2Ffull-record%2FWOS:A1969G008300004","View Full Record in Web of Science")</f>
        <v>View Full Record in Web of Science</v>
      </c>
    </row>
    <row r="49" spans="1:72" x14ac:dyDescent="0.15">
      <c r="A49" t="s">
        <v>72</v>
      </c>
      <c r="B49" t="s">
        <v>235</v>
      </c>
      <c r="C49" t="s">
        <v>74</v>
      </c>
      <c r="D49" t="s">
        <v>74</v>
      </c>
      <c r="E49" t="s">
        <v>74</v>
      </c>
      <c r="F49" t="s">
        <v>235</v>
      </c>
      <c r="G49" t="s">
        <v>74</v>
      </c>
      <c r="H49" t="s">
        <v>74</v>
      </c>
      <c r="I49" t="s">
        <v>236</v>
      </c>
      <c r="J49" t="s">
        <v>76</v>
      </c>
      <c r="K49" t="s">
        <v>74</v>
      </c>
      <c r="L49" t="s">
        <v>74</v>
      </c>
      <c r="M49" t="s">
        <v>77</v>
      </c>
      <c r="N49" t="s">
        <v>78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>
        <v>10</v>
      </c>
      <c r="AH49">
        <v>2</v>
      </c>
      <c r="AI49">
        <v>2</v>
      </c>
      <c r="AJ49">
        <v>0</v>
      </c>
      <c r="AK49">
        <v>0</v>
      </c>
      <c r="AL49" t="s">
        <v>79</v>
      </c>
      <c r="AM49" t="s">
        <v>80</v>
      </c>
      <c r="AN49" t="s">
        <v>93</v>
      </c>
      <c r="AO49" t="s">
        <v>82</v>
      </c>
      <c r="AP49" t="s">
        <v>74</v>
      </c>
      <c r="AQ49" t="s">
        <v>74</v>
      </c>
      <c r="AR49" t="s">
        <v>94</v>
      </c>
      <c r="AS49" t="s">
        <v>74</v>
      </c>
      <c r="AT49" t="s">
        <v>74</v>
      </c>
      <c r="AU49">
        <v>1969</v>
      </c>
      <c r="AV49">
        <v>4</v>
      </c>
      <c r="AW49">
        <v>5</v>
      </c>
      <c r="AX49" t="s">
        <v>74</v>
      </c>
      <c r="AY49" t="s">
        <v>74</v>
      </c>
      <c r="AZ49" t="s">
        <v>74</v>
      </c>
      <c r="BA49" t="s">
        <v>74</v>
      </c>
      <c r="BB49">
        <v>174</v>
      </c>
      <c r="BC49" t="s">
        <v>95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>
        <v>1</v>
      </c>
      <c r="BJ49" t="s">
        <v>85</v>
      </c>
      <c r="BK49" t="s">
        <v>86</v>
      </c>
      <c r="BL49" t="s">
        <v>87</v>
      </c>
      <c r="BM49" t="s">
        <v>224</v>
      </c>
      <c r="BN49" t="s">
        <v>74</v>
      </c>
      <c r="BO49" t="s">
        <v>74</v>
      </c>
      <c r="BP49" t="s">
        <v>74</v>
      </c>
      <c r="BQ49" t="s">
        <v>74</v>
      </c>
      <c r="BR49" t="s">
        <v>89</v>
      </c>
      <c r="BS49" t="s">
        <v>237</v>
      </c>
      <c r="BT49" t="str">
        <f>HYPERLINK("https%3A%2F%2Fwww.webofscience.com%2Fwos%2Fwoscc%2Ffull-record%2FWOS:A1969G008300005","View Full Record in Web of Science")</f>
        <v>View Full Record in Web of Science</v>
      </c>
    </row>
    <row r="50" spans="1:72" x14ac:dyDescent="0.15">
      <c r="A50" t="s">
        <v>72</v>
      </c>
      <c r="B50" t="s">
        <v>238</v>
      </c>
      <c r="C50" t="s">
        <v>74</v>
      </c>
      <c r="D50" t="s">
        <v>74</v>
      </c>
      <c r="E50" t="s">
        <v>74</v>
      </c>
      <c r="F50" t="s">
        <v>238</v>
      </c>
      <c r="G50" t="s">
        <v>74</v>
      </c>
      <c r="H50" t="s">
        <v>74</v>
      </c>
      <c r="I50" t="s">
        <v>239</v>
      </c>
      <c r="J50" t="s">
        <v>76</v>
      </c>
      <c r="K50" t="s">
        <v>74</v>
      </c>
      <c r="L50" t="s">
        <v>74</v>
      </c>
      <c r="M50" t="s">
        <v>77</v>
      </c>
      <c r="N50" t="s">
        <v>78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>
        <v>6</v>
      </c>
      <c r="AH50">
        <v>0</v>
      </c>
      <c r="AI50">
        <v>0</v>
      </c>
      <c r="AJ50">
        <v>0</v>
      </c>
      <c r="AK50">
        <v>1</v>
      </c>
      <c r="AL50" t="s">
        <v>79</v>
      </c>
      <c r="AM50" t="s">
        <v>80</v>
      </c>
      <c r="AN50" t="s">
        <v>93</v>
      </c>
      <c r="AO50" t="s">
        <v>82</v>
      </c>
      <c r="AP50" t="s">
        <v>74</v>
      </c>
      <c r="AQ50" t="s">
        <v>74</v>
      </c>
      <c r="AR50" t="s">
        <v>94</v>
      </c>
      <c r="AS50" t="s">
        <v>74</v>
      </c>
      <c r="AT50" t="s">
        <v>74</v>
      </c>
      <c r="AU50">
        <v>1969</v>
      </c>
      <c r="AV50">
        <v>4</v>
      </c>
      <c r="AW50">
        <v>5</v>
      </c>
      <c r="AX50" t="s">
        <v>74</v>
      </c>
      <c r="AY50" t="s">
        <v>74</v>
      </c>
      <c r="AZ50" t="s">
        <v>74</v>
      </c>
      <c r="BA50" t="s">
        <v>74</v>
      </c>
      <c r="BB50">
        <v>176</v>
      </c>
      <c r="BC50" t="s">
        <v>95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>
        <v>1</v>
      </c>
      <c r="BJ50" t="s">
        <v>85</v>
      </c>
      <c r="BK50" t="s">
        <v>86</v>
      </c>
      <c r="BL50" t="s">
        <v>87</v>
      </c>
      <c r="BM50" t="s">
        <v>224</v>
      </c>
      <c r="BN50" t="s">
        <v>74</v>
      </c>
      <c r="BO50" t="s">
        <v>74</v>
      </c>
      <c r="BP50" t="s">
        <v>74</v>
      </c>
      <c r="BQ50" t="s">
        <v>74</v>
      </c>
      <c r="BR50" t="s">
        <v>89</v>
      </c>
      <c r="BS50" t="s">
        <v>240</v>
      </c>
      <c r="BT50" t="str">
        <f>HYPERLINK("https%3A%2F%2Fwww.webofscience.com%2Fwos%2Fwoscc%2Ffull-record%2FWOS:A1969G008300006","View Full Record in Web of Science")</f>
        <v>View Full Record in Web of Science</v>
      </c>
    </row>
    <row r="51" spans="1:72" x14ac:dyDescent="0.15">
      <c r="A51" t="s">
        <v>72</v>
      </c>
      <c r="B51" t="s">
        <v>222</v>
      </c>
      <c r="C51" t="s">
        <v>74</v>
      </c>
      <c r="D51" t="s">
        <v>74</v>
      </c>
      <c r="E51" t="s">
        <v>74</v>
      </c>
      <c r="F51" t="s">
        <v>222</v>
      </c>
      <c r="G51" t="s">
        <v>74</v>
      </c>
      <c r="H51" t="s">
        <v>74</v>
      </c>
      <c r="I51" t="s">
        <v>241</v>
      </c>
      <c r="J51" t="s">
        <v>76</v>
      </c>
      <c r="K51" t="s">
        <v>74</v>
      </c>
      <c r="L51" t="s">
        <v>74</v>
      </c>
      <c r="M51" t="s">
        <v>77</v>
      </c>
      <c r="N51" t="s">
        <v>78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>
        <v>0</v>
      </c>
      <c r="AH51">
        <v>0</v>
      </c>
      <c r="AI51">
        <v>0</v>
      </c>
      <c r="AJ51">
        <v>0</v>
      </c>
      <c r="AK51">
        <v>0</v>
      </c>
      <c r="AL51" t="s">
        <v>79</v>
      </c>
      <c r="AM51" t="s">
        <v>80</v>
      </c>
      <c r="AN51" t="s">
        <v>81</v>
      </c>
      <c r="AO51" t="s">
        <v>82</v>
      </c>
      <c r="AP51" t="s">
        <v>74</v>
      </c>
      <c r="AQ51" t="s">
        <v>74</v>
      </c>
      <c r="AR51" t="s">
        <v>83</v>
      </c>
      <c r="AS51" t="s">
        <v>74</v>
      </c>
      <c r="AT51" t="s">
        <v>74</v>
      </c>
      <c r="AU51">
        <v>1969</v>
      </c>
      <c r="AV51">
        <v>4</v>
      </c>
      <c r="AW51">
        <v>5</v>
      </c>
      <c r="AX51" t="s">
        <v>74</v>
      </c>
      <c r="AY51" t="s">
        <v>74</v>
      </c>
      <c r="AZ51" t="s">
        <v>74</v>
      </c>
      <c r="BA51" t="s">
        <v>74</v>
      </c>
      <c r="BB51">
        <v>177</v>
      </c>
      <c r="BC51" t="s">
        <v>84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>
        <v>0</v>
      </c>
      <c r="BJ51" t="s">
        <v>85</v>
      </c>
      <c r="BK51" t="s">
        <v>86</v>
      </c>
      <c r="BL51" t="s">
        <v>87</v>
      </c>
      <c r="BM51" t="s">
        <v>224</v>
      </c>
      <c r="BN51" t="s">
        <v>74</v>
      </c>
      <c r="BO51" t="s">
        <v>74</v>
      </c>
      <c r="BP51" t="s">
        <v>74</v>
      </c>
      <c r="BQ51" t="s">
        <v>74</v>
      </c>
      <c r="BR51" t="s">
        <v>89</v>
      </c>
      <c r="BS51" t="s">
        <v>242</v>
      </c>
      <c r="BT51" t="str">
        <f>HYPERLINK("https%3A%2F%2Fwww.webofscience.com%2Fwos%2Fwoscc%2Ffull-record%2FWOS:A1969G008300008","View Full Record in Web of Science")</f>
        <v>View Full Record in Web of Science</v>
      </c>
    </row>
    <row r="52" spans="1:72" x14ac:dyDescent="0.15">
      <c r="A52" t="s">
        <v>72</v>
      </c>
      <c r="B52" t="s">
        <v>243</v>
      </c>
      <c r="C52" t="s">
        <v>74</v>
      </c>
      <c r="D52" t="s">
        <v>74</v>
      </c>
      <c r="E52" t="s">
        <v>74</v>
      </c>
      <c r="F52" t="s">
        <v>243</v>
      </c>
      <c r="G52" t="s">
        <v>74</v>
      </c>
      <c r="H52" t="s">
        <v>74</v>
      </c>
      <c r="I52" t="s">
        <v>244</v>
      </c>
      <c r="J52" t="s">
        <v>76</v>
      </c>
      <c r="K52" t="s">
        <v>74</v>
      </c>
      <c r="L52" t="s">
        <v>74</v>
      </c>
      <c r="M52" t="s">
        <v>77</v>
      </c>
      <c r="N52" t="s">
        <v>78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>
        <v>3</v>
      </c>
      <c r="AH52">
        <v>0</v>
      </c>
      <c r="AI52">
        <v>0</v>
      </c>
      <c r="AJ52">
        <v>0</v>
      </c>
      <c r="AK52">
        <v>0</v>
      </c>
      <c r="AL52" t="s">
        <v>79</v>
      </c>
      <c r="AM52" t="s">
        <v>80</v>
      </c>
      <c r="AN52" t="s">
        <v>81</v>
      </c>
      <c r="AO52" t="s">
        <v>82</v>
      </c>
      <c r="AP52" t="s">
        <v>74</v>
      </c>
      <c r="AQ52" t="s">
        <v>74</v>
      </c>
      <c r="AR52" t="s">
        <v>83</v>
      </c>
      <c r="AS52" t="s">
        <v>74</v>
      </c>
      <c r="AT52" t="s">
        <v>74</v>
      </c>
      <c r="AU52">
        <v>1969</v>
      </c>
      <c r="AV52">
        <v>4</v>
      </c>
      <c r="AW52">
        <v>5</v>
      </c>
      <c r="AX52" t="s">
        <v>74</v>
      </c>
      <c r="AY52" t="s">
        <v>74</v>
      </c>
      <c r="AZ52" t="s">
        <v>74</v>
      </c>
      <c r="BA52" t="s">
        <v>74</v>
      </c>
      <c r="BB52">
        <v>177</v>
      </c>
      <c r="BC52" t="s">
        <v>84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>
        <v>0</v>
      </c>
      <c r="BJ52" t="s">
        <v>85</v>
      </c>
      <c r="BK52" t="s">
        <v>86</v>
      </c>
      <c r="BL52" t="s">
        <v>87</v>
      </c>
      <c r="BM52" t="s">
        <v>224</v>
      </c>
      <c r="BN52" t="s">
        <v>74</v>
      </c>
      <c r="BO52" t="s">
        <v>74</v>
      </c>
      <c r="BP52" t="s">
        <v>74</v>
      </c>
      <c r="BQ52" t="s">
        <v>74</v>
      </c>
      <c r="BR52" t="s">
        <v>89</v>
      </c>
      <c r="BS52" t="s">
        <v>245</v>
      </c>
      <c r="BT52" t="str">
        <f>HYPERLINK("https%3A%2F%2Fwww.webofscience.com%2Fwos%2Fwoscc%2Ffull-record%2FWOS:A1969G008300007","View Full Record in Web of Science")</f>
        <v>View Full Record in Web of Science</v>
      </c>
    </row>
    <row r="53" spans="1:72" x14ac:dyDescent="0.15">
      <c r="A53" t="s">
        <v>72</v>
      </c>
      <c r="B53" t="s">
        <v>246</v>
      </c>
      <c r="C53" t="s">
        <v>74</v>
      </c>
      <c r="D53" t="s">
        <v>74</v>
      </c>
      <c r="E53" t="s">
        <v>74</v>
      </c>
      <c r="F53" t="s">
        <v>246</v>
      </c>
      <c r="G53" t="s">
        <v>74</v>
      </c>
      <c r="H53" t="s">
        <v>74</v>
      </c>
      <c r="I53" t="s">
        <v>247</v>
      </c>
      <c r="J53" t="s">
        <v>76</v>
      </c>
      <c r="K53" t="s">
        <v>74</v>
      </c>
      <c r="L53" t="s">
        <v>74</v>
      </c>
      <c r="M53" t="s">
        <v>77</v>
      </c>
      <c r="N53" t="s">
        <v>78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>
        <v>3</v>
      </c>
      <c r="AH53">
        <v>6</v>
      </c>
      <c r="AI53">
        <v>6</v>
      </c>
      <c r="AJ53">
        <v>0</v>
      </c>
      <c r="AK53">
        <v>0</v>
      </c>
      <c r="AL53" t="s">
        <v>79</v>
      </c>
      <c r="AM53" t="s">
        <v>80</v>
      </c>
      <c r="AN53" t="s">
        <v>81</v>
      </c>
      <c r="AO53" t="s">
        <v>82</v>
      </c>
      <c r="AP53" t="s">
        <v>74</v>
      </c>
      <c r="AQ53" t="s">
        <v>74</v>
      </c>
      <c r="AR53" t="s">
        <v>83</v>
      </c>
      <c r="AS53" t="s">
        <v>74</v>
      </c>
      <c r="AT53" t="s">
        <v>74</v>
      </c>
      <c r="AU53">
        <v>1969</v>
      </c>
      <c r="AV53">
        <v>4</v>
      </c>
      <c r="AW53">
        <v>5</v>
      </c>
      <c r="AX53" t="s">
        <v>74</v>
      </c>
      <c r="AY53" t="s">
        <v>74</v>
      </c>
      <c r="AZ53" t="s">
        <v>74</v>
      </c>
      <c r="BA53" t="s">
        <v>74</v>
      </c>
      <c r="BB53">
        <v>178</v>
      </c>
      <c r="BC53" t="s">
        <v>84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>
        <v>0</v>
      </c>
      <c r="BJ53" t="s">
        <v>85</v>
      </c>
      <c r="BK53" t="s">
        <v>86</v>
      </c>
      <c r="BL53" t="s">
        <v>87</v>
      </c>
      <c r="BM53" t="s">
        <v>224</v>
      </c>
      <c r="BN53" t="s">
        <v>74</v>
      </c>
      <c r="BO53" t="s">
        <v>74</v>
      </c>
      <c r="BP53" t="s">
        <v>74</v>
      </c>
      <c r="BQ53" t="s">
        <v>74</v>
      </c>
      <c r="BR53" t="s">
        <v>89</v>
      </c>
      <c r="BS53" t="s">
        <v>248</v>
      </c>
      <c r="BT53" t="str">
        <f>HYPERLINK("https%3A%2F%2Fwww.webofscience.com%2Fwos%2Fwoscc%2Ffull-record%2FWOS:A1969G008300009","View Full Record in Web of Science")</f>
        <v>View Full Record in Web of Science</v>
      </c>
    </row>
    <row r="54" spans="1:72" x14ac:dyDescent="0.15">
      <c r="A54" t="s">
        <v>72</v>
      </c>
      <c r="B54" t="s">
        <v>249</v>
      </c>
      <c r="C54" t="s">
        <v>74</v>
      </c>
      <c r="D54" t="s">
        <v>74</v>
      </c>
      <c r="E54" t="s">
        <v>74</v>
      </c>
      <c r="F54" t="s">
        <v>249</v>
      </c>
      <c r="G54" t="s">
        <v>74</v>
      </c>
      <c r="H54" t="s">
        <v>74</v>
      </c>
      <c r="I54" t="s">
        <v>250</v>
      </c>
      <c r="J54" t="s">
        <v>76</v>
      </c>
      <c r="K54" t="s">
        <v>74</v>
      </c>
      <c r="L54" t="s">
        <v>74</v>
      </c>
      <c r="M54" t="s">
        <v>77</v>
      </c>
      <c r="N54" t="s">
        <v>78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>
        <v>1</v>
      </c>
      <c r="AH54">
        <v>0</v>
      </c>
      <c r="AI54">
        <v>0</v>
      </c>
      <c r="AJ54">
        <v>0</v>
      </c>
      <c r="AK54">
        <v>0</v>
      </c>
      <c r="AL54" t="s">
        <v>79</v>
      </c>
      <c r="AM54" t="s">
        <v>80</v>
      </c>
      <c r="AN54" t="s">
        <v>81</v>
      </c>
      <c r="AO54" t="s">
        <v>82</v>
      </c>
      <c r="AP54" t="s">
        <v>74</v>
      </c>
      <c r="AQ54" t="s">
        <v>74</v>
      </c>
      <c r="AR54" t="s">
        <v>83</v>
      </c>
      <c r="AS54" t="s">
        <v>74</v>
      </c>
      <c r="AT54" t="s">
        <v>74</v>
      </c>
      <c r="AU54">
        <v>1969</v>
      </c>
      <c r="AV54">
        <v>4</v>
      </c>
      <c r="AW54">
        <v>5</v>
      </c>
      <c r="AX54" t="s">
        <v>74</v>
      </c>
      <c r="AY54" t="s">
        <v>74</v>
      </c>
      <c r="AZ54" t="s">
        <v>74</v>
      </c>
      <c r="BA54" t="s">
        <v>74</v>
      </c>
      <c r="BB54">
        <v>180</v>
      </c>
      <c r="BC54" t="s">
        <v>84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>
        <v>0</v>
      </c>
      <c r="BJ54" t="s">
        <v>85</v>
      </c>
      <c r="BK54" t="s">
        <v>86</v>
      </c>
      <c r="BL54" t="s">
        <v>87</v>
      </c>
      <c r="BM54" t="s">
        <v>224</v>
      </c>
      <c r="BN54" t="s">
        <v>74</v>
      </c>
      <c r="BO54" t="s">
        <v>74</v>
      </c>
      <c r="BP54" t="s">
        <v>74</v>
      </c>
      <c r="BQ54" t="s">
        <v>74</v>
      </c>
      <c r="BR54" t="s">
        <v>89</v>
      </c>
      <c r="BS54" t="s">
        <v>251</v>
      </c>
      <c r="BT54" t="str">
        <f>HYPERLINK("https%3A%2F%2Fwww.webofscience.com%2Fwos%2Fwoscc%2Ffull-record%2FWOS:A1969G008300010","View Full Record in Web of Science")</f>
        <v>View Full Record in Web of Science</v>
      </c>
    </row>
    <row r="55" spans="1:72" x14ac:dyDescent="0.15">
      <c r="A55" t="s">
        <v>72</v>
      </c>
      <c r="B55" t="s">
        <v>252</v>
      </c>
      <c r="C55" t="s">
        <v>74</v>
      </c>
      <c r="D55" t="s">
        <v>74</v>
      </c>
      <c r="E55" t="s">
        <v>74</v>
      </c>
      <c r="F55" t="s">
        <v>252</v>
      </c>
      <c r="G55" t="s">
        <v>74</v>
      </c>
      <c r="H55" t="s">
        <v>74</v>
      </c>
      <c r="I55" t="s">
        <v>253</v>
      </c>
      <c r="J55" t="s">
        <v>76</v>
      </c>
      <c r="K55" t="s">
        <v>74</v>
      </c>
      <c r="L55" t="s">
        <v>74</v>
      </c>
      <c r="M55" t="s">
        <v>77</v>
      </c>
      <c r="N55" t="s">
        <v>78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>
        <v>6</v>
      </c>
      <c r="AH55">
        <v>1</v>
      </c>
      <c r="AI55">
        <v>1</v>
      </c>
      <c r="AJ55">
        <v>0</v>
      </c>
      <c r="AK55">
        <v>0</v>
      </c>
      <c r="AL55" t="s">
        <v>79</v>
      </c>
      <c r="AM55" t="s">
        <v>80</v>
      </c>
      <c r="AN55" t="s">
        <v>81</v>
      </c>
      <c r="AO55" t="s">
        <v>82</v>
      </c>
      <c r="AP55" t="s">
        <v>74</v>
      </c>
      <c r="AQ55" t="s">
        <v>74</v>
      </c>
      <c r="AR55" t="s">
        <v>83</v>
      </c>
      <c r="AS55" t="s">
        <v>74</v>
      </c>
      <c r="AT55" t="s">
        <v>74</v>
      </c>
      <c r="AU55">
        <v>1969</v>
      </c>
      <c r="AV55">
        <v>4</v>
      </c>
      <c r="AW55">
        <v>5</v>
      </c>
      <c r="AX55" t="s">
        <v>74</v>
      </c>
      <c r="AY55" t="s">
        <v>74</v>
      </c>
      <c r="AZ55" t="s">
        <v>74</v>
      </c>
      <c r="BA55" t="s">
        <v>74</v>
      </c>
      <c r="BB55">
        <v>181</v>
      </c>
      <c r="BC55" t="s">
        <v>84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>
        <v>0</v>
      </c>
      <c r="BJ55" t="s">
        <v>85</v>
      </c>
      <c r="BK55" t="s">
        <v>86</v>
      </c>
      <c r="BL55" t="s">
        <v>87</v>
      </c>
      <c r="BM55" t="s">
        <v>224</v>
      </c>
      <c r="BN55" t="s">
        <v>74</v>
      </c>
      <c r="BO55" t="s">
        <v>74</v>
      </c>
      <c r="BP55" t="s">
        <v>74</v>
      </c>
      <c r="BQ55" t="s">
        <v>74</v>
      </c>
      <c r="BR55" t="s">
        <v>89</v>
      </c>
      <c r="BS55" t="s">
        <v>254</v>
      </c>
      <c r="BT55" t="str">
        <f>HYPERLINK("https%3A%2F%2Fwww.webofscience.com%2Fwos%2Fwoscc%2Ffull-record%2FWOS:A1969G008300011","View Full Record in Web of Science")</f>
        <v>View Full Record in Web of Science</v>
      </c>
    </row>
    <row r="56" spans="1:72" x14ac:dyDescent="0.15">
      <c r="A56" t="s">
        <v>72</v>
      </c>
      <c r="B56" t="s">
        <v>255</v>
      </c>
      <c r="C56" t="s">
        <v>74</v>
      </c>
      <c r="D56" t="s">
        <v>74</v>
      </c>
      <c r="E56" t="s">
        <v>74</v>
      </c>
      <c r="F56" t="s">
        <v>255</v>
      </c>
      <c r="G56" t="s">
        <v>74</v>
      </c>
      <c r="H56" t="s">
        <v>74</v>
      </c>
      <c r="I56" t="s">
        <v>256</v>
      </c>
      <c r="J56" t="s">
        <v>76</v>
      </c>
      <c r="K56" t="s">
        <v>74</v>
      </c>
      <c r="L56" t="s">
        <v>74</v>
      </c>
      <c r="M56" t="s">
        <v>77</v>
      </c>
      <c r="N56" t="s">
        <v>78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257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>
        <v>5</v>
      </c>
      <c r="AH56">
        <v>5</v>
      </c>
      <c r="AI56">
        <v>5</v>
      </c>
      <c r="AJ56">
        <v>0</v>
      </c>
      <c r="AK56">
        <v>0</v>
      </c>
      <c r="AL56" t="s">
        <v>79</v>
      </c>
      <c r="AM56" t="s">
        <v>80</v>
      </c>
      <c r="AN56" t="s">
        <v>81</v>
      </c>
      <c r="AO56" t="s">
        <v>82</v>
      </c>
      <c r="AP56" t="s">
        <v>74</v>
      </c>
      <c r="AQ56" t="s">
        <v>74</v>
      </c>
      <c r="AR56" t="s">
        <v>83</v>
      </c>
      <c r="AS56" t="s">
        <v>74</v>
      </c>
      <c r="AT56" t="s">
        <v>74</v>
      </c>
      <c r="AU56">
        <v>1969</v>
      </c>
      <c r="AV56">
        <v>4</v>
      </c>
      <c r="AW56">
        <v>5</v>
      </c>
      <c r="AX56" t="s">
        <v>74</v>
      </c>
      <c r="AY56" t="s">
        <v>74</v>
      </c>
      <c r="AZ56" t="s">
        <v>74</v>
      </c>
      <c r="BA56" t="s">
        <v>74</v>
      </c>
      <c r="BB56">
        <v>183</v>
      </c>
      <c r="BC56" t="s">
        <v>84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>
        <v>0</v>
      </c>
      <c r="BJ56" t="s">
        <v>85</v>
      </c>
      <c r="BK56" t="s">
        <v>86</v>
      </c>
      <c r="BL56" t="s">
        <v>87</v>
      </c>
      <c r="BM56" t="s">
        <v>224</v>
      </c>
      <c r="BN56" t="s">
        <v>74</v>
      </c>
      <c r="BO56" t="s">
        <v>74</v>
      </c>
      <c r="BP56" t="s">
        <v>74</v>
      </c>
      <c r="BQ56" t="s">
        <v>74</v>
      </c>
      <c r="BR56" t="s">
        <v>89</v>
      </c>
      <c r="BS56" t="s">
        <v>258</v>
      </c>
      <c r="BT56" t="str">
        <f>HYPERLINK("https%3A%2F%2Fwww.webofscience.com%2Fwos%2Fwoscc%2Ffull-record%2FWOS:A1969G008300012","View Full Record in Web of Science")</f>
        <v>View Full Record in Web of Science</v>
      </c>
    </row>
    <row r="57" spans="1:72" x14ac:dyDescent="0.15">
      <c r="A57" t="s">
        <v>72</v>
      </c>
      <c r="B57" t="s">
        <v>259</v>
      </c>
      <c r="C57" t="s">
        <v>74</v>
      </c>
      <c r="D57" t="s">
        <v>74</v>
      </c>
      <c r="E57" t="s">
        <v>74</v>
      </c>
      <c r="F57" t="s">
        <v>259</v>
      </c>
      <c r="G57" t="s">
        <v>74</v>
      </c>
      <c r="H57" t="s">
        <v>74</v>
      </c>
      <c r="I57" t="s">
        <v>260</v>
      </c>
      <c r="J57" t="s">
        <v>76</v>
      </c>
      <c r="K57" t="s">
        <v>74</v>
      </c>
      <c r="L57" t="s">
        <v>74</v>
      </c>
      <c r="M57" t="s">
        <v>77</v>
      </c>
      <c r="N57" t="s">
        <v>78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>
        <v>3</v>
      </c>
      <c r="AH57">
        <v>2</v>
      </c>
      <c r="AI57">
        <v>2</v>
      </c>
      <c r="AJ57">
        <v>0</v>
      </c>
      <c r="AK57">
        <v>0</v>
      </c>
      <c r="AL57" t="s">
        <v>79</v>
      </c>
      <c r="AM57" t="s">
        <v>80</v>
      </c>
      <c r="AN57" t="s">
        <v>93</v>
      </c>
      <c r="AO57" t="s">
        <v>82</v>
      </c>
      <c r="AP57" t="s">
        <v>74</v>
      </c>
      <c r="AQ57" t="s">
        <v>74</v>
      </c>
      <c r="AR57" t="s">
        <v>94</v>
      </c>
      <c r="AS57" t="s">
        <v>74</v>
      </c>
      <c r="AT57" t="s">
        <v>74</v>
      </c>
      <c r="AU57">
        <v>1969</v>
      </c>
      <c r="AV57">
        <v>4</v>
      </c>
      <c r="AW57">
        <v>5</v>
      </c>
      <c r="AX57" t="s">
        <v>74</v>
      </c>
      <c r="AY57" t="s">
        <v>74</v>
      </c>
      <c r="AZ57" t="s">
        <v>74</v>
      </c>
      <c r="BA57" t="s">
        <v>74</v>
      </c>
      <c r="BB57">
        <v>184</v>
      </c>
      <c r="BC57" t="s">
        <v>95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>
        <v>1</v>
      </c>
      <c r="BJ57" t="s">
        <v>85</v>
      </c>
      <c r="BK57" t="s">
        <v>86</v>
      </c>
      <c r="BL57" t="s">
        <v>87</v>
      </c>
      <c r="BM57" t="s">
        <v>224</v>
      </c>
      <c r="BN57" t="s">
        <v>74</v>
      </c>
      <c r="BO57" t="s">
        <v>74</v>
      </c>
      <c r="BP57" t="s">
        <v>74</v>
      </c>
      <c r="BQ57" t="s">
        <v>74</v>
      </c>
      <c r="BR57" t="s">
        <v>89</v>
      </c>
      <c r="BS57" t="s">
        <v>261</v>
      </c>
      <c r="BT57" t="str">
        <f>HYPERLINK("https%3A%2F%2Fwww.webofscience.com%2Fwos%2Fwoscc%2Ffull-record%2FWOS:A1969G008300013","View Full Record in Web of Science")</f>
        <v>View Full Record in Web of Science</v>
      </c>
    </row>
    <row r="58" spans="1:72" x14ac:dyDescent="0.15">
      <c r="A58" t="s">
        <v>72</v>
      </c>
      <c r="B58" t="s">
        <v>262</v>
      </c>
      <c r="C58" t="s">
        <v>74</v>
      </c>
      <c r="D58" t="s">
        <v>74</v>
      </c>
      <c r="E58" t="s">
        <v>74</v>
      </c>
      <c r="F58" t="s">
        <v>262</v>
      </c>
      <c r="G58" t="s">
        <v>74</v>
      </c>
      <c r="H58" t="s">
        <v>74</v>
      </c>
      <c r="I58" t="s">
        <v>263</v>
      </c>
      <c r="J58" t="s">
        <v>76</v>
      </c>
      <c r="K58" t="s">
        <v>74</v>
      </c>
      <c r="L58" t="s">
        <v>74</v>
      </c>
      <c r="M58" t="s">
        <v>77</v>
      </c>
      <c r="N58" t="s">
        <v>78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>
        <v>0</v>
      </c>
      <c r="AH58">
        <v>0</v>
      </c>
      <c r="AI58">
        <v>0</v>
      </c>
      <c r="AJ58">
        <v>0</v>
      </c>
      <c r="AK58">
        <v>1</v>
      </c>
      <c r="AL58" t="s">
        <v>79</v>
      </c>
      <c r="AM58" t="s">
        <v>80</v>
      </c>
      <c r="AN58" t="s">
        <v>81</v>
      </c>
      <c r="AO58" t="s">
        <v>82</v>
      </c>
      <c r="AP58" t="s">
        <v>74</v>
      </c>
      <c r="AQ58" t="s">
        <v>74</v>
      </c>
      <c r="AR58" t="s">
        <v>83</v>
      </c>
      <c r="AS58" t="s">
        <v>74</v>
      </c>
      <c r="AT58" t="s">
        <v>74</v>
      </c>
      <c r="AU58">
        <v>1969</v>
      </c>
      <c r="AV58">
        <v>4</v>
      </c>
      <c r="AW58">
        <v>5</v>
      </c>
      <c r="AX58" t="s">
        <v>74</v>
      </c>
      <c r="AY58" t="s">
        <v>74</v>
      </c>
      <c r="AZ58" t="s">
        <v>74</v>
      </c>
      <c r="BA58" t="s">
        <v>74</v>
      </c>
      <c r="BB58">
        <v>185</v>
      </c>
      <c r="BC58" t="s">
        <v>84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>
        <v>0</v>
      </c>
      <c r="BJ58" t="s">
        <v>85</v>
      </c>
      <c r="BK58" t="s">
        <v>86</v>
      </c>
      <c r="BL58" t="s">
        <v>87</v>
      </c>
      <c r="BM58" t="s">
        <v>224</v>
      </c>
      <c r="BN58" t="s">
        <v>74</v>
      </c>
      <c r="BO58" t="s">
        <v>74</v>
      </c>
      <c r="BP58" t="s">
        <v>74</v>
      </c>
      <c r="BQ58" t="s">
        <v>74</v>
      </c>
      <c r="BR58" t="s">
        <v>89</v>
      </c>
      <c r="BS58" t="s">
        <v>264</v>
      </c>
      <c r="BT58" t="str">
        <f>HYPERLINK("https%3A%2F%2Fwww.webofscience.com%2Fwos%2Fwoscc%2Ffull-record%2FWOS:A1969G008300014","View Full Record in Web of Science")</f>
        <v>View Full Record in Web of Science</v>
      </c>
    </row>
    <row r="59" spans="1:72" x14ac:dyDescent="0.15">
      <c r="A59" t="s">
        <v>72</v>
      </c>
      <c r="B59" t="s">
        <v>265</v>
      </c>
      <c r="C59" t="s">
        <v>74</v>
      </c>
      <c r="D59" t="s">
        <v>74</v>
      </c>
      <c r="E59" t="s">
        <v>74</v>
      </c>
      <c r="F59" t="s">
        <v>265</v>
      </c>
      <c r="G59" t="s">
        <v>74</v>
      </c>
      <c r="H59" t="s">
        <v>74</v>
      </c>
      <c r="I59" t="s">
        <v>266</v>
      </c>
      <c r="J59" t="s">
        <v>76</v>
      </c>
      <c r="K59" t="s">
        <v>74</v>
      </c>
      <c r="L59" t="s">
        <v>74</v>
      </c>
      <c r="M59" t="s">
        <v>77</v>
      </c>
      <c r="N59" t="s">
        <v>78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>
        <v>2</v>
      </c>
      <c r="AH59">
        <v>0</v>
      </c>
      <c r="AI59">
        <v>0</v>
      </c>
      <c r="AJ59">
        <v>0</v>
      </c>
      <c r="AK59">
        <v>0</v>
      </c>
      <c r="AL59" t="s">
        <v>79</v>
      </c>
      <c r="AM59" t="s">
        <v>80</v>
      </c>
      <c r="AN59" t="s">
        <v>81</v>
      </c>
      <c r="AO59" t="s">
        <v>82</v>
      </c>
      <c r="AP59" t="s">
        <v>74</v>
      </c>
      <c r="AQ59" t="s">
        <v>74</v>
      </c>
      <c r="AR59" t="s">
        <v>83</v>
      </c>
      <c r="AS59" t="s">
        <v>74</v>
      </c>
      <c r="AT59" t="s">
        <v>74</v>
      </c>
      <c r="AU59">
        <v>1969</v>
      </c>
      <c r="AV59">
        <v>4</v>
      </c>
      <c r="AW59">
        <v>5</v>
      </c>
      <c r="AX59" t="s">
        <v>74</v>
      </c>
      <c r="AY59" t="s">
        <v>74</v>
      </c>
      <c r="AZ59" t="s">
        <v>74</v>
      </c>
      <c r="BA59" t="s">
        <v>74</v>
      </c>
      <c r="BB59">
        <v>186</v>
      </c>
      <c r="BC59" t="s">
        <v>84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>
        <v>0</v>
      </c>
      <c r="BJ59" t="s">
        <v>85</v>
      </c>
      <c r="BK59" t="s">
        <v>86</v>
      </c>
      <c r="BL59" t="s">
        <v>87</v>
      </c>
      <c r="BM59" t="s">
        <v>224</v>
      </c>
      <c r="BN59" t="s">
        <v>74</v>
      </c>
      <c r="BO59" t="s">
        <v>74</v>
      </c>
      <c r="BP59" t="s">
        <v>74</v>
      </c>
      <c r="BQ59" t="s">
        <v>74</v>
      </c>
      <c r="BR59" t="s">
        <v>89</v>
      </c>
      <c r="BS59" t="s">
        <v>267</v>
      </c>
      <c r="BT59" t="str">
        <f>HYPERLINK("https%3A%2F%2Fwww.webofscience.com%2Fwos%2Fwoscc%2Ffull-record%2FWOS:A1969G008300015","View Full Record in Web of Science")</f>
        <v>View Full Record in Web of Science</v>
      </c>
    </row>
    <row r="60" spans="1:72" x14ac:dyDescent="0.15">
      <c r="A60" t="s">
        <v>72</v>
      </c>
      <c r="B60" t="s">
        <v>268</v>
      </c>
      <c r="C60" t="s">
        <v>74</v>
      </c>
      <c r="D60" t="s">
        <v>74</v>
      </c>
      <c r="E60" t="s">
        <v>74</v>
      </c>
      <c r="F60" t="s">
        <v>268</v>
      </c>
      <c r="G60" t="s">
        <v>74</v>
      </c>
      <c r="H60" t="s">
        <v>74</v>
      </c>
      <c r="I60" t="s">
        <v>269</v>
      </c>
      <c r="J60" t="s">
        <v>76</v>
      </c>
      <c r="K60" t="s">
        <v>74</v>
      </c>
      <c r="L60" t="s">
        <v>74</v>
      </c>
      <c r="M60" t="s">
        <v>77</v>
      </c>
      <c r="N60" t="s">
        <v>78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>
        <v>0</v>
      </c>
      <c r="AH60">
        <v>0</v>
      </c>
      <c r="AI60">
        <v>0</v>
      </c>
      <c r="AJ60">
        <v>0</v>
      </c>
      <c r="AK60">
        <v>0</v>
      </c>
      <c r="AL60" t="s">
        <v>79</v>
      </c>
      <c r="AM60" t="s">
        <v>80</v>
      </c>
      <c r="AN60" t="s">
        <v>81</v>
      </c>
      <c r="AO60" t="s">
        <v>82</v>
      </c>
      <c r="AP60" t="s">
        <v>74</v>
      </c>
      <c r="AQ60" t="s">
        <v>74</v>
      </c>
      <c r="AR60" t="s">
        <v>83</v>
      </c>
      <c r="AS60" t="s">
        <v>74</v>
      </c>
      <c r="AT60" t="s">
        <v>74</v>
      </c>
      <c r="AU60">
        <v>1969</v>
      </c>
      <c r="AV60">
        <v>4</v>
      </c>
      <c r="AW60">
        <v>5</v>
      </c>
      <c r="AX60" t="s">
        <v>74</v>
      </c>
      <c r="AY60" t="s">
        <v>74</v>
      </c>
      <c r="AZ60" t="s">
        <v>74</v>
      </c>
      <c r="BA60" t="s">
        <v>74</v>
      </c>
      <c r="BB60">
        <v>187</v>
      </c>
      <c r="BC60" t="s">
        <v>84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>
        <v>0</v>
      </c>
      <c r="BJ60" t="s">
        <v>85</v>
      </c>
      <c r="BK60" t="s">
        <v>86</v>
      </c>
      <c r="BL60" t="s">
        <v>87</v>
      </c>
      <c r="BM60" t="s">
        <v>224</v>
      </c>
      <c r="BN60" t="s">
        <v>74</v>
      </c>
      <c r="BO60" t="s">
        <v>74</v>
      </c>
      <c r="BP60" t="s">
        <v>74</v>
      </c>
      <c r="BQ60" t="s">
        <v>74</v>
      </c>
      <c r="BR60" t="s">
        <v>89</v>
      </c>
      <c r="BS60" t="s">
        <v>270</v>
      </c>
      <c r="BT60" t="str">
        <f>HYPERLINK("https%3A%2F%2Fwww.webofscience.com%2Fwos%2Fwoscc%2Ffull-record%2FWOS:A1969G008300016","View Full Record in Web of Science")</f>
        <v>View Full Record in Web of Science</v>
      </c>
    </row>
    <row r="61" spans="1:72" x14ac:dyDescent="0.15">
      <c r="A61" t="s">
        <v>72</v>
      </c>
      <c r="B61" t="s">
        <v>271</v>
      </c>
      <c r="C61" t="s">
        <v>74</v>
      </c>
      <c r="D61" t="s">
        <v>74</v>
      </c>
      <c r="E61" t="s">
        <v>74</v>
      </c>
      <c r="F61" t="s">
        <v>271</v>
      </c>
      <c r="G61" t="s">
        <v>74</v>
      </c>
      <c r="H61" t="s">
        <v>74</v>
      </c>
      <c r="I61" t="s">
        <v>272</v>
      </c>
      <c r="J61" t="s">
        <v>76</v>
      </c>
      <c r="K61" t="s">
        <v>74</v>
      </c>
      <c r="L61" t="s">
        <v>74</v>
      </c>
      <c r="M61" t="s">
        <v>77</v>
      </c>
      <c r="N61" t="s">
        <v>78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>
        <v>0</v>
      </c>
      <c r="AH61">
        <v>1</v>
      </c>
      <c r="AI61">
        <v>1</v>
      </c>
      <c r="AJ61">
        <v>0</v>
      </c>
      <c r="AK61">
        <v>0</v>
      </c>
      <c r="AL61" t="s">
        <v>79</v>
      </c>
      <c r="AM61" t="s">
        <v>80</v>
      </c>
      <c r="AN61" t="s">
        <v>81</v>
      </c>
      <c r="AO61" t="s">
        <v>82</v>
      </c>
      <c r="AP61" t="s">
        <v>74</v>
      </c>
      <c r="AQ61" t="s">
        <v>74</v>
      </c>
      <c r="AR61" t="s">
        <v>83</v>
      </c>
      <c r="AS61" t="s">
        <v>74</v>
      </c>
      <c r="AT61" t="s">
        <v>74</v>
      </c>
      <c r="AU61">
        <v>1969</v>
      </c>
      <c r="AV61">
        <v>4</v>
      </c>
      <c r="AW61">
        <v>5</v>
      </c>
      <c r="AX61" t="s">
        <v>74</v>
      </c>
      <c r="AY61" t="s">
        <v>74</v>
      </c>
      <c r="AZ61" t="s">
        <v>74</v>
      </c>
      <c r="BA61" t="s">
        <v>74</v>
      </c>
      <c r="BB61">
        <v>188</v>
      </c>
      <c r="BC61" t="s">
        <v>84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>
        <v>0</v>
      </c>
      <c r="BJ61" t="s">
        <v>85</v>
      </c>
      <c r="BK61" t="s">
        <v>86</v>
      </c>
      <c r="BL61" t="s">
        <v>87</v>
      </c>
      <c r="BM61" t="s">
        <v>224</v>
      </c>
      <c r="BN61" t="s">
        <v>74</v>
      </c>
      <c r="BO61" t="s">
        <v>74</v>
      </c>
      <c r="BP61" t="s">
        <v>74</v>
      </c>
      <c r="BQ61" t="s">
        <v>74</v>
      </c>
      <c r="BR61" t="s">
        <v>89</v>
      </c>
      <c r="BS61" t="s">
        <v>273</v>
      </c>
      <c r="BT61" t="str">
        <f>HYPERLINK("https%3A%2F%2Fwww.webofscience.com%2Fwos%2Fwoscc%2Ffull-record%2FWOS:A1969G008300018","View Full Record in Web of Science")</f>
        <v>View Full Record in Web of Science</v>
      </c>
    </row>
    <row r="62" spans="1:72" x14ac:dyDescent="0.15">
      <c r="A62" t="s">
        <v>72</v>
      </c>
      <c r="B62" t="s">
        <v>274</v>
      </c>
      <c r="C62" t="s">
        <v>74</v>
      </c>
      <c r="D62" t="s">
        <v>74</v>
      </c>
      <c r="E62" t="s">
        <v>74</v>
      </c>
      <c r="F62" t="s">
        <v>274</v>
      </c>
      <c r="G62" t="s">
        <v>74</v>
      </c>
      <c r="H62" t="s">
        <v>74</v>
      </c>
      <c r="I62" t="s">
        <v>275</v>
      </c>
      <c r="J62" t="s">
        <v>76</v>
      </c>
      <c r="K62" t="s">
        <v>74</v>
      </c>
      <c r="L62" t="s">
        <v>74</v>
      </c>
      <c r="M62" t="s">
        <v>77</v>
      </c>
      <c r="N62" t="s">
        <v>78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>
        <v>0</v>
      </c>
      <c r="AH62">
        <v>1</v>
      </c>
      <c r="AI62">
        <v>1</v>
      </c>
      <c r="AJ62">
        <v>0</v>
      </c>
      <c r="AK62">
        <v>1</v>
      </c>
      <c r="AL62" t="s">
        <v>79</v>
      </c>
      <c r="AM62" t="s">
        <v>80</v>
      </c>
      <c r="AN62" t="s">
        <v>93</v>
      </c>
      <c r="AO62" t="s">
        <v>82</v>
      </c>
      <c r="AP62" t="s">
        <v>74</v>
      </c>
      <c r="AQ62" t="s">
        <v>74</v>
      </c>
      <c r="AR62" t="s">
        <v>94</v>
      </c>
      <c r="AS62" t="s">
        <v>74</v>
      </c>
      <c r="AT62" t="s">
        <v>74</v>
      </c>
      <c r="AU62">
        <v>1969</v>
      </c>
      <c r="AV62">
        <v>4</v>
      </c>
      <c r="AW62">
        <v>5</v>
      </c>
      <c r="AX62" t="s">
        <v>74</v>
      </c>
      <c r="AY62" t="s">
        <v>74</v>
      </c>
      <c r="AZ62" t="s">
        <v>74</v>
      </c>
      <c r="BA62" t="s">
        <v>74</v>
      </c>
      <c r="BB62">
        <v>188</v>
      </c>
      <c r="BC62" t="s">
        <v>95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>
        <v>1</v>
      </c>
      <c r="BJ62" t="s">
        <v>85</v>
      </c>
      <c r="BK62" t="s">
        <v>86</v>
      </c>
      <c r="BL62" t="s">
        <v>87</v>
      </c>
      <c r="BM62" t="s">
        <v>224</v>
      </c>
      <c r="BN62" t="s">
        <v>74</v>
      </c>
      <c r="BO62" t="s">
        <v>74</v>
      </c>
      <c r="BP62" t="s">
        <v>74</v>
      </c>
      <c r="BQ62" t="s">
        <v>74</v>
      </c>
      <c r="BR62" t="s">
        <v>89</v>
      </c>
      <c r="BS62" t="s">
        <v>276</v>
      </c>
      <c r="BT62" t="str">
        <f>HYPERLINK("https%3A%2F%2Fwww.webofscience.com%2Fwos%2Fwoscc%2Ffull-record%2FWOS:A1969G008300017","View Full Record in Web of Science")</f>
        <v>View Full Record in Web of Science</v>
      </c>
    </row>
    <row r="63" spans="1:72" x14ac:dyDescent="0.15">
      <c r="A63" t="s">
        <v>72</v>
      </c>
      <c r="B63" t="s">
        <v>277</v>
      </c>
      <c r="C63" t="s">
        <v>74</v>
      </c>
      <c r="D63" t="s">
        <v>74</v>
      </c>
      <c r="E63" t="s">
        <v>74</v>
      </c>
      <c r="F63" t="s">
        <v>277</v>
      </c>
      <c r="G63" t="s">
        <v>74</v>
      </c>
      <c r="H63" t="s">
        <v>74</v>
      </c>
      <c r="I63" t="s">
        <v>278</v>
      </c>
      <c r="J63" t="s">
        <v>76</v>
      </c>
      <c r="K63" t="s">
        <v>74</v>
      </c>
      <c r="L63" t="s">
        <v>74</v>
      </c>
      <c r="M63" t="s">
        <v>77</v>
      </c>
      <c r="N63" t="s">
        <v>78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>
        <v>5</v>
      </c>
      <c r="AH63">
        <v>8</v>
      </c>
      <c r="AI63">
        <v>8</v>
      </c>
      <c r="AJ63">
        <v>0</v>
      </c>
      <c r="AK63">
        <v>0</v>
      </c>
      <c r="AL63" t="s">
        <v>79</v>
      </c>
      <c r="AM63" t="s">
        <v>80</v>
      </c>
      <c r="AN63" t="s">
        <v>81</v>
      </c>
      <c r="AO63" t="s">
        <v>82</v>
      </c>
      <c r="AP63" t="s">
        <v>74</v>
      </c>
      <c r="AQ63" t="s">
        <v>74</v>
      </c>
      <c r="AR63" t="s">
        <v>83</v>
      </c>
      <c r="AS63" t="s">
        <v>74</v>
      </c>
      <c r="AT63" t="s">
        <v>74</v>
      </c>
      <c r="AU63">
        <v>1969</v>
      </c>
      <c r="AV63">
        <v>4</v>
      </c>
      <c r="AW63">
        <v>5</v>
      </c>
      <c r="AX63" t="s">
        <v>74</v>
      </c>
      <c r="AY63" t="s">
        <v>74</v>
      </c>
      <c r="AZ63" t="s">
        <v>74</v>
      </c>
      <c r="BA63" t="s">
        <v>74</v>
      </c>
      <c r="BB63">
        <v>189</v>
      </c>
      <c r="BC63" t="s">
        <v>84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>
        <v>0</v>
      </c>
      <c r="BJ63" t="s">
        <v>85</v>
      </c>
      <c r="BK63" t="s">
        <v>86</v>
      </c>
      <c r="BL63" t="s">
        <v>87</v>
      </c>
      <c r="BM63" t="s">
        <v>224</v>
      </c>
      <c r="BN63" t="s">
        <v>74</v>
      </c>
      <c r="BO63" t="s">
        <v>74</v>
      </c>
      <c r="BP63" t="s">
        <v>74</v>
      </c>
      <c r="BQ63" t="s">
        <v>74</v>
      </c>
      <c r="BR63" t="s">
        <v>89</v>
      </c>
      <c r="BS63" t="s">
        <v>279</v>
      </c>
      <c r="BT63" t="str">
        <f>HYPERLINK("https%3A%2F%2Fwww.webofscience.com%2Fwos%2Fwoscc%2Ffull-record%2FWOS:A1969G008300019","View Full Record in Web of Science")</f>
        <v>View Full Record in Web of Science</v>
      </c>
    </row>
    <row r="64" spans="1:72" x14ac:dyDescent="0.15">
      <c r="A64" t="s">
        <v>72</v>
      </c>
      <c r="B64" t="s">
        <v>280</v>
      </c>
      <c r="C64" t="s">
        <v>74</v>
      </c>
      <c r="D64" t="s">
        <v>74</v>
      </c>
      <c r="E64" t="s">
        <v>74</v>
      </c>
      <c r="F64" t="s">
        <v>280</v>
      </c>
      <c r="G64" t="s">
        <v>74</v>
      </c>
      <c r="H64" t="s">
        <v>74</v>
      </c>
      <c r="I64" t="s">
        <v>281</v>
      </c>
      <c r="J64" t="s">
        <v>76</v>
      </c>
      <c r="K64" t="s">
        <v>74</v>
      </c>
      <c r="L64" t="s">
        <v>74</v>
      </c>
      <c r="M64" t="s">
        <v>77</v>
      </c>
      <c r="N64" t="s">
        <v>78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>
        <v>2</v>
      </c>
      <c r="AH64">
        <v>3</v>
      </c>
      <c r="AI64">
        <v>3</v>
      </c>
      <c r="AJ64">
        <v>0</v>
      </c>
      <c r="AK64">
        <v>0</v>
      </c>
      <c r="AL64" t="s">
        <v>79</v>
      </c>
      <c r="AM64" t="s">
        <v>80</v>
      </c>
      <c r="AN64" t="s">
        <v>81</v>
      </c>
      <c r="AO64" t="s">
        <v>82</v>
      </c>
      <c r="AP64" t="s">
        <v>74</v>
      </c>
      <c r="AQ64" t="s">
        <v>74</v>
      </c>
      <c r="AR64" t="s">
        <v>83</v>
      </c>
      <c r="AS64" t="s">
        <v>74</v>
      </c>
      <c r="AT64" t="s">
        <v>74</v>
      </c>
      <c r="AU64">
        <v>1969</v>
      </c>
      <c r="AV64">
        <v>4</v>
      </c>
      <c r="AW64">
        <v>5</v>
      </c>
      <c r="AX64" t="s">
        <v>74</v>
      </c>
      <c r="AY64" t="s">
        <v>74</v>
      </c>
      <c r="AZ64" t="s">
        <v>74</v>
      </c>
      <c r="BA64" t="s">
        <v>74</v>
      </c>
      <c r="BB64">
        <v>190</v>
      </c>
      <c r="BC64" t="s">
        <v>84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>
        <v>0</v>
      </c>
      <c r="BJ64" t="s">
        <v>85</v>
      </c>
      <c r="BK64" t="s">
        <v>86</v>
      </c>
      <c r="BL64" t="s">
        <v>87</v>
      </c>
      <c r="BM64" t="s">
        <v>224</v>
      </c>
      <c r="BN64" t="s">
        <v>74</v>
      </c>
      <c r="BO64" t="s">
        <v>74</v>
      </c>
      <c r="BP64" t="s">
        <v>74</v>
      </c>
      <c r="BQ64" t="s">
        <v>74</v>
      </c>
      <c r="BR64" t="s">
        <v>89</v>
      </c>
      <c r="BS64" t="s">
        <v>282</v>
      </c>
      <c r="BT64" t="str">
        <f>HYPERLINK("https%3A%2F%2Fwww.webofscience.com%2Fwos%2Fwoscc%2Ffull-record%2FWOS:A1969G008300020","View Full Record in Web of Science")</f>
        <v>View Full Record in Web of Science</v>
      </c>
    </row>
    <row r="65" spans="1:72" x14ac:dyDescent="0.15">
      <c r="A65" t="s">
        <v>72</v>
      </c>
      <c r="B65" t="s">
        <v>283</v>
      </c>
      <c r="C65" t="s">
        <v>74</v>
      </c>
      <c r="D65" t="s">
        <v>74</v>
      </c>
      <c r="E65" t="s">
        <v>74</v>
      </c>
      <c r="F65" t="s">
        <v>283</v>
      </c>
      <c r="G65" t="s">
        <v>74</v>
      </c>
      <c r="H65" t="s">
        <v>74</v>
      </c>
      <c r="I65" t="s">
        <v>284</v>
      </c>
      <c r="J65" t="s">
        <v>76</v>
      </c>
      <c r="K65" t="s">
        <v>74</v>
      </c>
      <c r="L65" t="s">
        <v>74</v>
      </c>
      <c r="M65" t="s">
        <v>77</v>
      </c>
      <c r="N65" t="s">
        <v>78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>
        <v>1</v>
      </c>
      <c r="AH65">
        <v>0</v>
      </c>
      <c r="AI65">
        <v>0</v>
      </c>
      <c r="AJ65">
        <v>0</v>
      </c>
      <c r="AK65">
        <v>0</v>
      </c>
      <c r="AL65" t="s">
        <v>79</v>
      </c>
      <c r="AM65" t="s">
        <v>80</v>
      </c>
      <c r="AN65" t="s">
        <v>81</v>
      </c>
      <c r="AO65" t="s">
        <v>82</v>
      </c>
      <c r="AP65" t="s">
        <v>74</v>
      </c>
      <c r="AQ65" t="s">
        <v>74</v>
      </c>
      <c r="AR65" t="s">
        <v>83</v>
      </c>
      <c r="AS65" t="s">
        <v>74</v>
      </c>
      <c r="AT65" t="s">
        <v>74</v>
      </c>
      <c r="AU65">
        <v>1969</v>
      </c>
      <c r="AV65">
        <v>4</v>
      </c>
      <c r="AW65">
        <v>5</v>
      </c>
      <c r="AX65" t="s">
        <v>74</v>
      </c>
      <c r="AY65" t="s">
        <v>74</v>
      </c>
      <c r="AZ65" t="s">
        <v>74</v>
      </c>
      <c r="BA65" t="s">
        <v>74</v>
      </c>
      <c r="BB65">
        <v>191</v>
      </c>
      <c r="BC65" t="s">
        <v>84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>
        <v>0</v>
      </c>
      <c r="BJ65" t="s">
        <v>85</v>
      </c>
      <c r="BK65" t="s">
        <v>86</v>
      </c>
      <c r="BL65" t="s">
        <v>87</v>
      </c>
      <c r="BM65" t="s">
        <v>224</v>
      </c>
      <c r="BN65" t="s">
        <v>74</v>
      </c>
      <c r="BO65" t="s">
        <v>74</v>
      </c>
      <c r="BP65" t="s">
        <v>74</v>
      </c>
      <c r="BQ65" t="s">
        <v>74</v>
      </c>
      <c r="BR65" t="s">
        <v>89</v>
      </c>
      <c r="BS65" t="s">
        <v>285</v>
      </c>
      <c r="BT65" t="str">
        <f>HYPERLINK("https%3A%2F%2Fwww.webofscience.com%2Fwos%2Fwoscc%2Ffull-record%2FWOS:A1969G008300021","View Full Record in Web of Science")</f>
        <v>View Full Record in Web of Science</v>
      </c>
    </row>
    <row r="66" spans="1:72" x14ac:dyDescent="0.15">
      <c r="A66" t="s">
        <v>72</v>
      </c>
      <c r="B66" t="s">
        <v>286</v>
      </c>
      <c r="C66" t="s">
        <v>74</v>
      </c>
      <c r="D66" t="s">
        <v>74</v>
      </c>
      <c r="E66" t="s">
        <v>74</v>
      </c>
      <c r="F66" t="s">
        <v>286</v>
      </c>
      <c r="G66" t="s">
        <v>74</v>
      </c>
      <c r="H66" t="s">
        <v>74</v>
      </c>
      <c r="I66" t="s">
        <v>287</v>
      </c>
      <c r="J66" t="s">
        <v>76</v>
      </c>
      <c r="K66" t="s">
        <v>74</v>
      </c>
      <c r="L66" t="s">
        <v>74</v>
      </c>
      <c r="M66" t="s">
        <v>77</v>
      </c>
      <c r="N66" t="s">
        <v>78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>
        <v>0</v>
      </c>
      <c r="AH66">
        <v>2</v>
      </c>
      <c r="AI66">
        <v>2</v>
      </c>
      <c r="AJ66">
        <v>0</v>
      </c>
      <c r="AK66">
        <v>0</v>
      </c>
      <c r="AL66" t="s">
        <v>79</v>
      </c>
      <c r="AM66" t="s">
        <v>80</v>
      </c>
      <c r="AN66" t="s">
        <v>81</v>
      </c>
      <c r="AO66" t="s">
        <v>82</v>
      </c>
      <c r="AP66" t="s">
        <v>74</v>
      </c>
      <c r="AQ66" t="s">
        <v>74</v>
      </c>
      <c r="AR66" t="s">
        <v>83</v>
      </c>
      <c r="AS66" t="s">
        <v>74</v>
      </c>
      <c r="AT66" t="s">
        <v>74</v>
      </c>
      <c r="AU66">
        <v>1969</v>
      </c>
      <c r="AV66">
        <v>4</v>
      </c>
      <c r="AW66">
        <v>5</v>
      </c>
      <c r="AX66" t="s">
        <v>74</v>
      </c>
      <c r="AY66" t="s">
        <v>74</v>
      </c>
      <c r="AZ66" t="s">
        <v>74</v>
      </c>
      <c r="BA66" t="s">
        <v>74</v>
      </c>
      <c r="BB66">
        <v>192</v>
      </c>
      <c r="BC66" t="s">
        <v>84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>
        <v>0</v>
      </c>
      <c r="BJ66" t="s">
        <v>85</v>
      </c>
      <c r="BK66" t="s">
        <v>86</v>
      </c>
      <c r="BL66" t="s">
        <v>87</v>
      </c>
      <c r="BM66" t="s">
        <v>224</v>
      </c>
      <c r="BN66" t="s">
        <v>74</v>
      </c>
      <c r="BO66" t="s">
        <v>74</v>
      </c>
      <c r="BP66" t="s">
        <v>74</v>
      </c>
      <c r="BQ66" t="s">
        <v>74</v>
      </c>
      <c r="BR66" t="s">
        <v>89</v>
      </c>
      <c r="BS66" t="s">
        <v>288</v>
      </c>
      <c r="BT66" t="str">
        <f>HYPERLINK("https%3A%2F%2Fwww.webofscience.com%2Fwos%2Fwoscc%2Ffull-record%2FWOS:A1969G008300022","View Full Record in Web of Science")</f>
        <v>View Full Record in Web of Science</v>
      </c>
    </row>
    <row r="67" spans="1:72" x14ac:dyDescent="0.15">
      <c r="A67" t="s">
        <v>72</v>
      </c>
      <c r="B67" t="s">
        <v>289</v>
      </c>
      <c r="C67" t="s">
        <v>74</v>
      </c>
      <c r="D67" t="s">
        <v>74</v>
      </c>
      <c r="E67" t="s">
        <v>74</v>
      </c>
      <c r="F67" t="s">
        <v>289</v>
      </c>
      <c r="G67" t="s">
        <v>74</v>
      </c>
      <c r="H67" t="s">
        <v>74</v>
      </c>
      <c r="I67" t="s">
        <v>290</v>
      </c>
      <c r="J67" t="s">
        <v>76</v>
      </c>
      <c r="K67" t="s">
        <v>74</v>
      </c>
      <c r="L67" t="s">
        <v>74</v>
      </c>
      <c r="M67" t="s">
        <v>77</v>
      </c>
      <c r="N67" t="s">
        <v>78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>
        <v>2</v>
      </c>
      <c r="AH67">
        <v>1</v>
      </c>
      <c r="AI67">
        <v>2</v>
      </c>
      <c r="AJ67">
        <v>0</v>
      </c>
      <c r="AK67">
        <v>1</v>
      </c>
      <c r="AL67" t="s">
        <v>79</v>
      </c>
      <c r="AM67" t="s">
        <v>80</v>
      </c>
      <c r="AN67" t="s">
        <v>81</v>
      </c>
      <c r="AO67" t="s">
        <v>82</v>
      </c>
      <c r="AP67" t="s">
        <v>74</v>
      </c>
      <c r="AQ67" t="s">
        <v>74</v>
      </c>
      <c r="AR67" t="s">
        <v>83</v>
      </c>
      <c r="AS67" t="s">
        <v>74</v>
      </c>
      <c r="AT67" t="s">
        <v>74</v>
      </c>
      <c r="AU67">
        <v>1969</v>
      </c>
      <c r="AV67">
        <v>4</v>
      </c>
      <c r="AW67">
        <v>5</v>
      </c>
      <c r="AX67" t="s">
        <v>74</v>
      </c>
      <c r="AY67" t="s">
        <v>74</v>
      </c>
      <c r="AZ67" t="s">
        <v>74</v>
      </c>
      <c r="BA67" t="s">
        <v>74</v>
      </c>
      <c r="BB67">
        <v>193</v>
      </c>
      <c r="BC67" t="s">
        <v>84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>
        <v>0</v>
      </c>
      <c r="BJ67" t="s">
        <v>85</v>
      </c>
      <c r="BK67" t="s">
        <v>86</v>
      </c>
      <c r="BL67" t="s">
        <v>87</v>
      </c>
      <c r="BM67" t="s">
        <v>224</v>
      </c>
      <c r="BN67" t="s">
        <v>74</v>
      </c>
      <c r="BO67" t="s">
        <v>74</v>
      </c>
      <c r="BP67" t="s">
        <v>74</v>
      </c>
      <c r="BQ67" t="s">
        <v>74</v>
      </c>
      <c r="BR67" t="s">
        <v>89</v>
      </c>
      <c r="BS67" t="s">
        <v>291</v>
      </c>
      <c r="BT67" t="str">
        <f>HYPERLINK("https%3A%2F%2Fwww.webofscience.com%2Fwos%2Fwoscc%2Ffull-record%2FWOS:A1969G008300023","View Full Record in Web of Science")</f>
        <v>View Full Record in Web of Science</v>
      </c>
    </row>
    <row r="68" spans="1:72" x14ac:dyDescent="0.15">
      <c r="A68" t="s">
        <v>72</v>
      </c>
      <c r="B68" t="s">
        <v>292</v>
      </c>
      <c r="C68" t="s">
        <v>74</v>
      </c>
      <c r="D68" t="s">
        <v>74</v>
      </c>
      <c r="E68" t="s">
        <v>74</v>
      </c>
      <c r="F68" t="s">
        <v>292</v>
      </c>
      <c r="G68" t="s">
        <v>74</v>
      </c>
      <c r="H68" t="s">
        <v>74</v>
      </c>
      <c r="I68" t="s">
        <v>293</v>
      </c>
      <c r="J68" t="s">
        <v>76</v>
      </c>
      <c r="K68" t="s">
        <v>74</v>
      </c>
      <c r="L68" t="s">
        <v>74</v>
      </c>
      <c r="M68" t="s">
        <v>77</v>
      </c>
      <c r="N68" t="s">
        <v>78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>
        <v>6</v>
      </c>
      <c r="AH68">
        <v>2</v>
      </c>
      <c r="AI68">
        <v>2</v>
      </c>
      <c r="AJ68">
        <v>0</v>
      </c>
      <c r="AK68">
        <v>0</v>
      </c>
      <c r="AL68" t="s">
        <v>79</v>
      </c>
      <c r="AM68" t="s">
        <v>80</v>
      </c>
      <c r="AN68" t="s">
        <v>81</v>
      </c>
      <c r="AO68" t="s">
        <v>82</v>
      </c>
      <c r="AP68" t="s">
        <v>74</v>
      </c>
      <c r="AQ68" t="s">
        <v>74</v>
      </c>
      <c r="AR68" t="s">
        <v>83</v>
      </c>
      <c r="AS68" t="s">
        <v>74</v>
      </c>
      <c r="AT68" t="s">
        <v>74</v>
      </c>
      <c r="AU68">
        <v>1969</v>
      </c>
      <c r="AV68">
        <v>4</v>
      </c>
      <c r="AW68">
        <v>5</v>
      </c>
      <c r="AX68" t="s">
        <v>74</v>
      </c>
      <c r="AY68" t="s">
        <v>74</v>
      </c>
      <c r="AZ68" t="s">
        <v>74</v>
      </c>
      <c r="BA68" t="s">
        <v>74</v>
      </c>
      <c r="BB68">
        <v>193</v>
      </c>
      <c r="BC68" t="s">
        <v>84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>
        <v>0</v>
      </c>
      <c r="BJ68" t="s">
        <v>85</v>
      </c>
      <c r="BK68" t="s">
        <v>86</v>
      </c>
      <c r="BL68" t="s">
        <v>87</v>
      </c>
      <c r="BM68" t="s">
        <v>224</v>
      </c>
      <c r="BN68" t="s">
        <v>74</v>
      </c>
      <c r="BO68" t="s">
        <v>74</v>
      </c>
      <c r="BP68" t="s">
        <v>74</v>
      </c>
      <c r="BQ68" t="s">
        <v>74</v>
      </c>
      <c r="BR68" t="s">
        <v>89</v>
      </c>
      <c r="BS68" t="s">
        <v>294</v>
      </c>
      <c r="BT68" t="str">
        <f>HYPERLINK("https%3A%2F%2Fwww.webofscience.com%2Fwos%2Fwoscc%2Ffull-record%2FWOS:A1969G008300024","View Full Record in Web of Science")</f>
        <v>View Full Record in Web of Science</v>
      </c>
    </row>
    <row r="69" spans="1:72" x14ac:dyDescent="0.15">
      <c r="A69" t="s">
        <v>72</v>
      </c>
      <c r="B69" t="s">
        <v>295</v>
      </c>
      <c r="C69" t="s">
        <v>74</v>
      </c>
      <c r="D69" t="s">
        <v>74</v>
      </c>
      <c r="E69" t="s">
        <v>74</v>
      </c>
      <c r="F69" t="s">
        <v>295</v>
      </c>
      <c r="G69" t="s">
        <v>74</v>
      </c>
      <c r="H69" t="s">
        <v>74</v>
      </c>
      <c r="I69" t="s">
        <v>296</v>
      </c>
      <c r="J69" t="s">
        <v>76</v>
      </c>
      <c r="K69" t="s">
        <v>74</v>
      </c>
      <c r="L69" t="s">
        <v>74</v>
      </c>
      <c r="M69" t="s">
        <v>77</v>
      </c>
      <c r="N69" t="s">
        <v>78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>
        <v>2</v>
      </c>
      <c r="AH69">
        <v>2</v>
      </c>
      <c r="AI69">
        <v>2</v>
      </c>
      <c r="AJ69">
        <v>0</v>
      </c>
      <c r="AK69">
        <v>0</v>
      </c>
      <c r="AL69" t="s">
        <v>79</v>
      </c>
      <c r="AM69" t="s">
        <v>80</v>
      </c>
      <c r="AN69" t="s">
        <v>81</v>
      </c>
      <c r="AO69" t="s">
        <v>82</v>
      </c>
      <c r="AP69" t="s">
        <v>74</v>
      </c>
      <c r="AQ69" t="s">
        <v>74</v>
      </c>
      <c r="AR69" t="s">
        <v>83</v>
      </c>
      <c r="AS69" t="s">
        <v>74</v>
      </c>
      <c r="AT69" t="s">
        <v>74</v>
      </c>
      <c r="AU69">
        <v>1969</v>
      </c>
      <c r="AV69">
        <v>4</v>
      </c>
      <c r="AW69">
        <v>5</v>
      </c>
      <c r="AX69" t="s">
        <v>74</v>
      </c>
      <c r="AY69" t="s">
        <v>74</v>
      </c>
      <c r="AZ69" t="s">
        <v>74</v>
      </c>
      <c r="BA69" t="s">
        <v>74</v>
      </c>
      <c r="BB69">
        <v>194</v>
      </c>
      <c r="BC69" t="s">
        <v>84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>
        <v>0</v>
      </c>
      <c r="BJ69" t="s">
        <v>85</v>
      </c>
      <c r="BK69" t="s">
        <v>86</v>
      </c>
      <c r="BL69" t="s">
        <v>87</v>
      </c>
      <c r="BM69" t="s">
        <v>224</v>
      </c>
      <c r="BN69" t="s">
        <v>74</v>
      </c>
      <c r="BO69" t="s">
        <v>74</v>
      </c>
      <c r="BP69" t="s">
        <v>74</v>
      </c>
      <c r="BQ69" t="s">
        <v>74</v>
      </c>
      <c r="BR69" t="s">
        <v>89</v>
      </c>
      <c r="BS69" t="s">
        <v>297</v>
      </c>
      <c r="BT69" t="str">
        <f>HYPERLINK("https%3A%2F%2Fwww.webofscience.com%2Fwos%2Fwoscc%2Ffull-record%2FWOS:A1969G008300025","View Full Record in Web of Science")</f>
        <v>View Full Record in Web of Science</v>
      </c>
    </row>
    <row r="70" spans="1:72" x14ac:dyDescent="0.15">
      <c r="A70" t="s">
        <v>72</v>
      </c>
      <c r="B70" t="s">
        <v>298</v>
      </c>
      <c r="C70" t="s">
        <v>74</v>
      </c>
      <c r="D70" t="s">
        <v>74</v>
      </c>
      <c r="E70" t="s">
        <v>74</v>
      </c>
      <c r="F70" t="s">
        <v>298</v>
      </c>
      <c r="G70" t="s">
        <v>74</v>
      </c>
      <c r="H70" t="s">
        <v>74</v>
      </c>
      <c r="I70" t="s">
        <v>299</v>
      </c>
      <c r="J70" t="s">
        <v>76</v>
      </c>
      <c r="K70" t="s">
        <v>74</v>
      </c>
      <c r="L70" t="s">
        <v>74</v>
      </c>
      <c r="M70" t="s">
        <v>77</v>
      </c>
      <c r="N70" t="s">
        <v>78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>
        <v>0</v>
      </c>
      <c r="AH70">
        <v>0</v>
      </c>
      <c r="AI70">
        <v>0</v>
      </c>
      <c r="AJ70">
        <v>0</v>
      </c>
      <c r="AK70">
        <v>0</v>
      </c>
      <c r="AL70" t="s">
        <v>79</v>
      </c>
      <c r="AM70" t="s">
        <v>80</v>
      </c>
      <c r="AN70" t="s">
        <v>81</v>
      </c>
      <c r="AO70" t="s">
        <v>82</v>
      </c>
      <c r="AP70" t="s">
        <v>74</v>
      </c>
      <c r="AQ70" t="s">
        <v>74</v>
      </c>
      <c r="AR70" t="s">
        <v>83</v>
      </c>
      <c r="AS70" t="s">
        <v>74</v>
      </c>
      <c r="AT70" t="s">
        <v>74</v>
      </c>
      <c r="AU70">
        <v>1969</v>
      </c>
      <c r="AV70">
        <v>4</v>
      </c>
      <c r="AW70">
        <v>5</v>
      </c>
      <c r="AX70" t="s">
        <v>74</v>
      </c>
      <c r="AY70" t="s">
        <v>74</v>
      </c>
      <c r="AZ70" t="s">
        <v>74</v>
      </c>
      <c r="BA70" t="s">
        <v>74</v>
      </c>
      <c r="BB70">
        <v>195</v>
      </c>
      <c r="BC70" t="s">
        <v>84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>
        <v>0</v>
      </c>
      <c r="BJ70" t="s">
        <v>85</v>
      </c>
      <c r="BK70" t="s">
        <v>86</v>
      </c>
      <c r="BL70" t="s">
        <v>87</v>
      </c>
      <c r="BM70" t="s">
        <v>224</v>
      </c>
      <c r="BN70" t="s">
        <v>74</v>
      </c>
      <c r="BO70" t="s">
        <v>74</v>
      </c>
      <c r="BP70" t="s">
        <v>74</v>
      </c>
      <c r="BQ70" t="s">
        <v>74</v>
      </c>
      <c r="BR70" t="s">
        <v>89</v>
      </c>
      <c r="BS70" t="s">
        <v>300</v>
      </c>
      <c r="BT70" t="str">
        <f>HYPERLINK("https%3A%2F%2Fwww.webofscience.com%2Fwos%2Fwoscc%2Ffull-record%2FWOS:A1969G008300026","View Full Record in Web of Science")</f>
        <v>View Full Record in Web of Science</v>
      </c>
    </row>
    <row r="71" spans="1:72" x14ac:dyDescent="0.15">
      <c r="A71" t="s">
        <v>72</v>
      </c>
      <c r="B71" t="s">
        <v>298</v>
      </c>
      <c r="C71" t="s">
        <v>74</v>
      </c>
      <c r="D71" t="s">
        <v>74</v>
      </c>
      <c r="E71" t="s">
        <v>74</v>
      </c>
      <c r="F71" t="s">
        <v>298</v>
      </c>
      <c r="G71" t="s">
        <v>74</v>
      </c>
      <c r="H71" t="s">
        <v>74</v>
      </c>
      <c r="I71" t="s">
        <v>301</v>
      </c>
      <c r="J71" t="s">
        <v>76</v>
      </c>
      <c r="K71" t="s">
        <v>74</v>
      </c>
      <c r="L71" t="s">
        <v>74</v>
      </c>
      <c r="M71" t="s">
        <v>77</v>
      </c>
      <c r="N71" t="s">
        <v>78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>
        <v>0</v>
      </c>
      <c r="AH71">
        <v>0</v>
      </c>
      <c r="AI71">
        <v>0</v>
      </c>
      <c r="AJ71">
        <v>0</v>
      </c>
      <c r="AK71">
        <v>0</v>
      </c>
      <c r="AL71" t="s">
        <v>79</v>
      </c>
      <c r="AM71" t="s">
        <v>80</v>
      </c>
      <c r="AN71" t="s">
        <v>81</v>
      </c>
      <c r="AO71" t="s">
        <v>82</v>
      </c>
      <c r="AP71" t="s">
        <v>74</v>
      </c>
      <c r="AQ71" t="s">
        <v>74</v>
      </c>
      <c r="AR71" t="s">
        <v>83</v>
      </c>
      <c r="AS71" t="s">
        <v>74</v>
      </c>
      <c r="AT71" t="s">
        <v>74</v>
      </c>
      <c r="AU71">
        <v>1969</v>
      </c>
      <c r="AV71">
        <v>4</v>
      </c>
      <c r="AW71">
        <v>5</v>
      </c>
      <c r="AX71" t="s">
        <v>74</v>
      </c>
      <c r="AY71" t="s">
        <v>74</v>
      </c>
      <c r="AZ71" t="s">
        <v>74</v>
      </c>
      <c r="BA71" t="s">
        <v>74</v>
      </c>
      <c r="BB71">
        <v>196</v>
      </c>
      <c r="BC71" t="s">
        <v>84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>
        <v>0</v>
      </c>
      <c r="BJ71" t="s">
        <v>85</v>
      </c>
      <c r="BK71" t="s">
        <v>86</v>
      </c>
      <c r="BL71" t="s">
        <v>87</v>
      </c>
      <c r="BM71" t="s">
        <v>224</v>
      </c>
      <c r="BN71" t="s">
        <v>74</v>
      </c>
      <c r="BO71" t="s">
        <v>74</v>
      </c>
      <c r="BP71" t="s">
        <v>74</v>
      </c>
      <c r="BQ71" t="s">
        <v>74</v>
      </c>
      <c r="BR71" t="s">
        <v>89</v>
      </c>
      <c r="BS71" t="s">
        <v>302</v>
      </c>
      <c r="BT71" t="str">
        <f>HYPERLINK("https%3A%2F%2Fwww.webofscience.com%2Fwos%2Fwoscc%2Ffull-record%2FWOS:A1969G008300027","View Full Record in Web of Science")</f>
        <v>View Full Record in Web of Science</v>
      </c>
    </row>
    <row r="72" spans="1:72" x14ac:dyDescent="0.15">
      <c r="A72" t="s">
        <v>72</v>
      </c>
      <c r="B72" t="s">
        <v>303</v>
      </c>
      <c r="C72" t="s">
        <v>74</v>
      </c>
      <c r="D72" t="s">
        <v>74</v>
      </c>
      <c r="E72" t="s">
        <v>74</v>
      </c>
      <c r="F72" t="s">
        <v>303</v>
      </c>
      <c r="G72" t="s">
        <v>74</v>
      </c>
      <c r="H72" t="s">
        <v>74</v>
      </c>
      <c r="I72" t="s">
        <v>304</v>
      </c>
      <c r="J72" t="s">
        <v>76</v>
      </c>
      <c r="K72" t="s">
        <v>74</v>
      </c>
      <c r="L72" t="s">
        <v>74</v>
      </c>
      <c r="M72" t="s">
        <v>77</v>
      </c>
      <c r="N72" t="s">
        <v>78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>
        <v>0</v>
      </c>
      <c r="AH72">
        <v>0</v>
      </c>
      <c r="AI72">
        <v>0</v>
      </c>
      <c r="AJ72">
        <v>0</v>
      </c>
      <c r="AK72">
        <v>1</v>
      </c>
      <c r="AL72" t="s">
        <v>79</v>
      </c>
      <c r="AM72" t="s">
        <v>80</v>
      </c>
      <c r="AN72" t="s">
        <v>81</v>
      </c>
      <c r="AO72" t="s">
        <v>82</v>
      </c>
      <c r="AP72" t="s">
        <v>74</v>
      </c>
      <c r="AQ72" t="s">
        <v>74</v>
      </c>
      <c r="AR72" t="s">
        <v>83</v>
      </c>
      <c r="AS72" t="s">
        <v>74</v>
      </c>
      <c r="AT72" t="s">
        <v>74</v>
      </c>
      <c r="AU72">
        <v>1969</v>
      </c>
      <c r="AV72">
        <v>4</v>
      </c>
      <c r="AW72">
        <v>5</v>
      </c>
      <c r="AX72" t="s">
        <v>74</v>
      </c>
      <c r="AY72" t="s">
        <v>74</v>
      </c>
      <c r="AZ72" t="s">
        <v>74</v>
      </c>
      <c r="BA72" t="s">
        <v>74</v>
      </c>
      <c r="BB72">
        <v>196</v>
      </c>
      <c r="BC72" t="s">
        <v>84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>
        <v>0</v>
      </c>
      <c r="BJ72" t="s">
        <v>85</v>
      </c>
      <c r="BK72" t="s">
        <v>86</v>
      </c>
      <c r="BL72" t="s">
        <v>87</v>
      </c>
      <c r="BM72" t="s">
        <v>224</v>
      </c>
      <c r="BN72" t="s">
        <v>74</v>
      </c>
      <c r="BO72" t="s">
        <v>74</v>
      </c>
      <c r="BP72" t="s">
        <v>74</v>
      </c>
      <c r="BQ72" t="s">
        <v>74</v>
      </c>
      <c r="BR72" t="s">
        <v>89</v>
      </c>
      <c r="BS72" t="s">
        <v>305</v>
      </c>
      <c r="BT72" t="str">
        <f>HYPERLINK("https%3A%2F%2Fwww.webofscience.com%2Fwos%2Fwoscc%2Ffull-record%2FWOS:A1969G008300028","View Full Record in Web of Science")</f>
        <v>View Full Record in Web of Science</v>
      </c>
    </row>
    <row r="73" spans="1:72" x14ac:dyDescent="0.15">
      <c r="A73" t="s">
        <v>72</v>
      </c>
      <c r="B73" t="s">
        <v>306</v>
      </c>
      <c r="C73" t="s">
        <v>74</v>
      </c>
      <c r="D73" t="s">
        <v>74</v>
      </c>
      <c r="E73" t="s">
        <v>74</v>
      </c>
      <c r="F73" t="s">
        <v>306</v>
      </c>
      <c r="G73" t="s">
        <v>74</v>
      </c>
      <c r="H73" t="s">
        <v>74</v>
      </c>
      <c r="I73" t="s">
        <v>307</v>
      </c>
      <c r="J73" t="s">
        <v>76</v>
      </c>
      <c r="K73" t="s">
        <v>74</v>
      </c>
      <c r="L73" t="s">
        <v>74</v>
      </c>
      <c r="M73" t="s">
        <v>77</v>
      </c>
      <c r="N73" t="s">
        <v>78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>
        <v>0</v>
      </c>
      <c r="AH73">
        <v>18</v>
      </c>
      <c r="AI73">
        <v>18</v>
      </c>
      <c r="AJ73">
        <v>0</v>
      </c>
      <c r="AK73">
        <v>1</v>
      </c>
      <c r="AL73" t="s">
        <v>79</v>
      </c>
      <c r="AM73" t="s">
        <v>80</v>
      </c>
      <c r="AN73" t="s">
        <v>81</v>
      </c>
      <c r="AO73" t="s">
        <v>82</v>
      </c>
      <c r="AP73" t="s">
        <v>74</v>
      </c>
      <c r="AQ73" t="s">
        <v>74</v>
      </c>
      <c r="AR73" t="s">
        <v>83</v>
      </c>
      <c r="AS73" t="s">
        <v>74</v>
      </c>
      <c r="AT73" t="s">
        <v>74</v>
      </c>
      <c r="AU73">
        <v>1969</v>
      </c>
      <c r="AV73">
        <v>4</v>
      </c>
      <c r="AW73">
        <v>5</v>
      </c>
      <c r="AX73" t="s">
        <v>74</v>
      </c>
      <c r="AY73" t="s">
        <v>74</v>
      </c>
      <c r="AZ73" t="s">
        <v>74</v>
      </c>
      <c r="BA73" t="s">
        <v>74</v>
      </c>
      <c r="BB73">
        <v>197</v>
      </c>
      <c r="BC73" t="s">
        <v>84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>
        <v>0</v>
      </c>
      <c r="BJ73" t="s">
        <v>85</v>
      </c>
      <c r="BK73" t="s">
        <v>86</v>
      </c>
      <c r="BL73" t="s">
        <v>87</v>
      </c>
      <c r="BM73" t="s">
        <v>224</v>
      </c>
      <c r="BN73" t="s">
        <v>74</v>
      </c>
      <c r="BO73" t="s">
        <v>74</v>
      </c>
      <c r="BP73" t="s">
        <v>74</v>
      </c>
      <c r="BQ73" t="s">
        <v>74</v>
      </c>
      <c r="BR73" t="s">
        <v>89</v>
      </c>
      <c r="BS73" t="s">
        <v>308</v>
      </c>
      <c r="BT73" t="str">
        <f>HYPERLINK("https%3A%2F%2Fwww.webofscience.com%2Fwos%2Fwoscc%2Ffull-record%2FWOS:A1969G008300029","View Full Record in Web of Science")</f>
        <v>View Full Record in Web of Science</v>
      </c>
    </row>
    <row r="74" spans="1:72" x14ac:dyDescent="0.15">
      <c r="A74" t="s">
        <v>72</v>
      </c>
      <c r="B74" t="s">
        <v>309</v>
      </c>
      <c r="C74" t="s">
        <v>74</v>
      </c>
      <c r="D74" t="s">
        <v>74</v>
      </c>
      <c r="E74" t="s">
        <v>74</v>
      </c>
      <c r="F74" t="s">
        <v>309</v>
      </c>
      <c r="G74" t="s">
        <v>74</v>
      </c>
      <c r="H74" t="s">
        <v>74</v>
      </c>
      <c r="I74" t="s">
        <v>310</v>
      </c>
      <c r="J74" t="s">
        <v>76</v>
      </c>
      <c r="K74" t="s">
        <v>74</v>
      </c>
      <c r="L74" t="s">
        <v>74</v>
      </c>
      <c r="M74" t="s">
        <v>77</v>
      </c>
      <c r="N74" t="s">
        <v>78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>
        <v>6</v>
      </c>
      <c r="AH74">
        <v>4</v>
      </c>
      <c r="AI74">
        <v>4</v>
      </c>
      <c r="AJ74">
        <v>0</v>
      </c>
      <c r="AK74">
        <v>0</v>
      </c>
      <c r="AL74" t="s">
        <v>79</v>
      </c>
      <c r="AM74" t="s">
        <v>80</v>
      </c>
      <c r="AN74" t="s">
        <v>81</v>
      </c>
      <c r="AO74" t="s">
        <v>82</v>
      </c>
      <c r="AP74" t="s">
        <v>74</v>
      </c>
      <c r="AQ74" t="s">
        <v>74</v>
      </c>
      <c r="AR74" t="s">
        <v>83</v>
      </c>
      <c r="AS74" t="s">
        <v>74</v>
      </c>
      <c r="AT74" t="s">
        <v>74</v>
      </c>
      <c r="AU74">
        <v>1969</v>
      </c>
      <c r="AV74">
        <v>4</v>
      </c>
      <c r="AW74">
        <v>5</v>
      </c>
      <c r="AX74" t="s">
        <v>74</v>
      </c>
      <c r="AY74" t="s">
        <v>74</v>
      </c>
      <c r="AZ74" t="s">
        <v>74</v>
      </c>
      <c r="BA74" t="s">
        <v>74</v>
      </c>
      <c r="BB74">
        <v>198</v>
      </c>
      <c r="BC74" t="s">
        <v>84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>
        <v>0</v>
      </c>
      <c r="BJ74" t="s">
        <v>85</v>
      </c>
      <c r="BK74" t="s">
        <v>86</v>
      </c>
      <c r="BL74" t="s">
        <v>87</v>
      </c>
      <c r="BM74" t="s">
        <v>224</v>
      </c>
      <c r="BN74" t="s">
        <v>74</v>
      </c>
      <c r="BO74" t="s">
        <v>74</v>
      </c>
      <c r="BP74" t="s">
        <v>74</v>
      </c>
      <c r="BQ74" t="s">
        <v>74</v>
      </c>
      <c r="BR74" t="s">
        <v>89</v>
      </c>
      <c r="BS74" t="s">
        <v>311</v>
      </c>
      <c r="BT74" t="str">
        <f>HYPERLINK("https%3A%2F%2Fwww.webofscience.com%2Fwos%2Fwoscc%2Ffull-record%2FWOS:A1969G008300030","View Full Record in Web of Science")</f>
        <v>View Full Record in Web of Science</v>
      </c>
    </row>
    <row r="75" spans="1:72" x14ac:dyDescent="0.15">
      <c r="A75" t="s">
        <v>72</v>
      </c>
      <c r="B75" t="s">
        <v>312</v>
      </c>
      <c r="C75" t="s">
        <v>74</v>
      </c>
      <c r="D75" t="s">
        <v>74</v>
      </c>
      <c r="E75" t="s">
        <v>74</v>
      </c>
      <c r="F75" t="s">
        <v>312</v>
      </c>
      <c r="G75" t="s">
        <v>74</v>
      </c>
      <c r="H75" t="s">
        <v>74</v>
      </c>
      <c r="I75" t="s">
        <v>313</v>
      </c>
      <c r="J75" t="s">
        <v>76</v>
      </c>
      <c r="K75" t="s">
        <v>74</v>
      </c>
      <c r="L75" t="s">
        <v>74</v>
      </c>
      <c r="M75" t="s">
        <v>77</v>
      </c>
      <c r="N75" t="s">
        <v>78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>
        <v>9</v>
      </c>
      <c r="AH75">
        <v>16</v>
      </c>
      <c r="AI75">
        <v>16</v>
      </c>
      <c r="AJ75">
        <v>0</v>
      </c>
      <c r="AK75">
        <v>0</v>
      </c>
      <c r="AL75" t="s">
        <v>79</v>
      </c>
      <c r="AM75" t="s">
        <v>80</v>
      </c>
      <c r="AN75" t="s">
        <v>81</v>
      </c>
      <c r="AO75" t="s">
        <v>82</v>
      </c>
      <c r="AP75" t="s">
        <v>74</v>
      </c>
      <c r="AQ75" t="s">
        <v>74</v>
      </c>
      <c r="AR75" t="s">
        <v>83</v>
      </c>
      <c r="AS75" t="s">
        <v>74</v>
      </c>
      <c r="AT75" t="s">
        <v>74</v>
      </c>
      <c r="AU75">
        <v>1969</v>
      </c>
      <c r="AV75">
        <v>4</v>
      </c>
      <c r="AW75">
        <v>5</v>
      </c>
      <c r="AX75" t="s">
        <v>74</v>
      </c>
      <c r="AY75" t="s">
        <v>74</v>
      </c>
      <c r="AZ75" t="s">
        <v>74</v>
      </c>
      <c r="BA75" t="s">
        <v>74</v>
      </c>
      <c r="BB75">
        <v>199</v>
      </c>
      <c r="BC75" t="s">
        <v>84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>
        <v>0</v>
      </c>
      <c r="BJ75" t="s">
        <v>85</v>
      </c>
      <c r="BK75" t="s">
        <v>86</v>
      </c>
      <c r="BL75" t="s">
        <v>87</v>
      </c>
      <c r="BM75" t="s">
        <v>224</v>
      </c>
      <c r="BN75" t="s">
        <v>74</v>
      </c>
      <c r="BO75" t="s">
        <v>74</v>
      </c>
      <c r="BP75" t="s">
        <v>74</v>
      </c>
      <c r="BQ75" t="s">
        <v>74</v>
      </c>
      <c r="BR75" t="s">
        <v>89</v>
      </c>
      <c r="BS75" t="s">
        <v>314</v>
      </c>
      <c r="BT75" t="str">
        <f>HYPERLINK("https%3A%2F%2Fwww.webofscience.com%2Fwos%2Fwoscc%2Ffull-record%2FWOS:A1969G008300031","View Full Record in Web of Science")</f>
        <v>View Full Record in Web of Science</v>
      </c>
    </row>
    <row r="76" spans="1:72" x14ac:dyDescent="0.15">
      <c r="A76" t="s">
        <v>72</v>
      </c>
      <c r="B76" t="s">
        <v>315</v>
      </c>
      <c r="C76" t="s">
        <v>74</v>
      </c>
      <c r="D76" t="s">
        <v>74</v>
      </c>
      <c r="E76" t="s">
        <v>74</v>
      </c>
      <c r="F76" t="s">
        <v>315</v>
      </c>
      <c r="G76" t="s">
        <v>74</v>
      </c>
      <c r="H76" t="s">
        <v>74</v>
      </c>
      <c r="I76" t="s">
        <v>316</v>
      </c>
      <c r="J76" t="s">
        <v>76</v>
      </c>
      <c r="K76" t="s">
        <v>74</v>
      </c>
      <c r="L76" t="s">
        <v>74</v>
      </c>
      <c r="M76" t="s">
        <v>77</v>
      </c>
      <c r="N76" t="s">
        <v>78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>
        <v>2</v>
      </c>
      <c r="AH76">
        <v>0</v>
      </c>
      <c r="AI76">
        <v>0</v>
      </c>
      <c r="AJ76">
        <v>0</v>
      </c>
      <c r="AK76">
        <v>1</v>
      </c>
      <c r="AL76" t="s">
        <v>79</v>
      </c>
      <c r="AM76" t="s">
        <v>80</v>
      </c>
      <c r="AN76" t="s">
        <v>81</v>
      </c>
      <c r="AO76" t="s">
        <v>82</v>
      </c>
      <c r="AP76" t="s">
        <v>74</v>
      </c>
      <c r="AQ76" t="s">
        <v>74</v>
      </c>
      <c r="AR76" t="s">
        <v>83</v>
      </c>
      <c r="AS76" t="s">
        <v>74</v>
      </c>
      <c r="AT76" t="s">
        <v>74</v>
      </c>
      <c r="AU76">
        <v>1969</v>
      </c>
      <c r="AV76">
        <v>4</v>
      </c>
      <c r="AW76">
        <v>5</v>
      </c>
      <c r="AX76" t="s">
        <v>74</v>
      </c>
      <c r="AY76" t="s">
        <v>74</v>
      </c>
      <c r="AZ76" t="s">
        <v>74</v>
      </c>
      <c r="BA76" t="s">
        <v>74</v>
      </c>
      <c r="BB76">
        <v>201</v>
      </c>
      <c r="BC76" t="s">
        <v>84</v>
      </c>
      <c r="BD76" t="s">
        <v>74</v>
      </c>
      <c r="BE76" t="s">
        <v>74</v>
      </c>
      <c r="BF76" t="s">
        <v>74</v>
      </c>
      <c r="BG76" t="s">
        <v>74</v>
      </c>
      <c r="BH76" t="s">
        <v>74</v>
      </c>
      <c r="BI76">
        <v>0</v>
      </c>
      <c r="BJ76" t="s">
        <v>85</v>
      </c>
      <c r="BK76" t="s">
        <v>86</v>
      </c>
      <c r="BL76" t="s">
        <v>87</v>
      </c>
      <c r="BM76" t="s">
        <v>224</v>
      </c>
      <c r="BN76" t="s">
        <v>74</v>
      </c>
      <c r="BO76" t="s">
        <v>74</v>
      </c>
      <c r="BP76" t="s">
        <v>74</v>
      </c>
      <c r="BQ76" t="s">
        <v>74</v>
      </c>
      <c r="BR76" t="s">
        <v>89</v>
      </c>
      <c r="BS76" t="s">
        <v>317</v>
      </c>
      <c r="BT76" t="str">
        <f>HYPERLINK("https%3A%2F%2Fwww.webofscience.com%2Fwos%2Fwoscc%2Ffull-record%2FWOS:A1969G008300032","View Full Record in Web of Science")</f>
        <v>View Full Record in Web of Science</v>
      </c>
    </row>
    <row r="77" spans="1:72" x14ac:dyDescent="0.15">
      <c r="A77" t="s">
        <v>72</v>
      </c>
      <c r="B77" t="s">
        <v>318</v>
      </c>
      <c r="C77" t="s">
        <v>74</v>
      </c>
      <c r="D77" t="s">
        <v>74</v>
      </c>
      <c r="E77" t="s">
        <v>74</v>
      </c>
      <c r="F77" t="s">
        <v>318</v>
      </c>
      <c r="G77" t="s">
        <v>74</v>
      </c>
      <c r="H77" t="s">
        <v>74</v>
      </c>
      <c r="I77" t="s">
        <v>319</v>
      </c>
      <c r="J77" t="s">
        <v>76</v>
      </c>
      <c r="K77" t="s">
        <v>74</v>
      </c>
      <c r="L77" t="s">
        <v>74</v>
      </c>
      <c r="M77" t="s">
        <v>77</v>
      </c>
      <c r="N77" t="s">
        <v>78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>
        <v>4</v>
      </c>
      <c r="AH77">
        <v>1</v>
      </c>
      <c r="AI77">
        <v>1</v>
      </c>
      <c r="AJ77">
        <v>0</v>
      </c>
      <c r="AK77">
        <v>0</v>
      </c>
      <c r="AL77" t="s">
        <v>79</v>
      </c>
      <c r="AM77" t="s">
        <v>80</v>
      </c>
      <c r="AN77" t="s">
        <v>81</v>
      </c>
      <c r="AO77" t="s">
        <v>82</v>
      </c>
      <c r="AP77" t="s">
        <v>74</v>
      </c>
      <c r="AQ77" t="s">
        <v>74</v>
      </c>
      <c r="AR77" t="s">
        <v>83</v>
      </c>
      <c r="AS77" t="s">
        <v>74</v>
      </c>
      <c r="AT77" t="s">
        <v>74</v>
      </c>
      <c r="AU77">
        <v>1969</v>
      </c>
      <c r="AV77">
        <v>4</v>
      </c>
      <c r="AW77">
        <v>5</v>
      </c>
      <c r="AX77" t="s">
        <v>74</v>
      </c>
      <c r="AY77" t="s">
        <v>74</v>
      </c>
      <c r="AZ77" t="s">
        <v>74</v>
      </c>
      <c r="BA77" t="s">
        <v>74</v>
      </c>
      <c r="BB77">
        <v>202</v>
      </c>
      <c r="BC77" t="s">
        <v>84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>
        <v>0</v>
      </c>
      <c r="BJ77" t="s">
        <v>85</v>
      </c>
      <c r="BK77" t="s">
        <v>86</v>
      </c>
      <c r="BL77" t="s">
        <v>87</v>
      </c>
      <c r="BM77" t="s">
        <v>224</v>
      </c>
      <c r="BN77" t="s">
        <v>74</v>
      </c>
      <c r="BO77" t="s">
        <v>74</v>
      </c>
      <c r="BP77" t="s">
        <v>74</v>
      </c>
      <c r="BQ77" t="s">
        <v>74</v>
      </c>
      <c r="BR77" t="s">
        <v>89</v>
      </c>
      <c r="BS77" t="s">
        <v>320</v>
      </c>
      <c r="BT77" t="str">
        <f>HYPERLINK("https%3A%2F%2Fwww.webofscience.com%2Fwos%2Fwoscc%2Ffull-record%2FWOS:A1969G008300033","View Full Record in Web of Science")</f>
        <v>View Full Record in Web of Science</v>
      </c>
    </row>
    <row r="78" spans="1:72" x14ac:dyDescent="0.15">
      <c r="A78" t="s">
        <v>72</v>
      </c>
      <c r="B78" t="s">
        <v>321</v>
      </c>
      <c r="C78" t="s">
        <v>74</v>
      </c>
      <c r="D78" t="s">
        <v>74</v>
      </c>
      <c r="E78" t="s">
        <v>74</v>
      </c>
      <c r="F78" t="s">
        <v>321</v>
      </c>
      <c r="G78" t="s">
        <v>74</v>
      </c>
      <c r="H78" t="s">
        <v>74</v>
      </c>
      <c r="I78" t="s">
        <v>322</v>
      </c>
      <c r="J78" t="s">
        <v>76</v>
      </c>
      <c r="K78" t="s">
        <v>74</v>
      </c>
      <c r="L78" t="s">
        <v>74</v>
      </c>
      <c r="M78" t="s">
        <v>77</v>
      </c>
      <c r="N78" t="s">
        <v>78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>
        <v>3</v>
      </c>
      <c r="AH78">
        <v>4</v>
      </c>
      <c r="AI78">
        <v>4</v>
      </c>
      <c r="AJ78">
        <v>0</v>
      </c>
      <c r="AK78">
        <v>0</v>
      </c>
      <c r="AL78" t="s">
        <v>79</v>
      </c>
      <c r="AM78" t="s">
        <v>80</v>
      </c>
      <c r="AN78" t="s">
        <v>81</v>
      </c>
      <c r="AO78" t="s">
        <v>82</v>
      </c>
      <c r="AP78" t="s">
        <v>74</v>
      </c>
      <c r="AQ78" t="s">
        <v>74</v>
      </c>
      <c r="AR78" t="s">
        <v>83</v>
      </c>
      <c r="AS78" t="s">
        <v>74</v>
      </c>
      <c r="AT78" t="s">
        <v>74</v>
      </c>
      <c r="AU78">
        <v>1969</v>
      </c>
      <c r="AV78">
        <v>4</v>
      </c>
      <c r="AW78">
        <v>5</v>
      </c>
      <c r="AX78" t="s">
        <v>74</v>
      </c>
      <c r="AY78" t="s">
        <v>74</v>
      </c>
      <c r="AZ78" t="s">
        <v>74</v>
      </c>
      <c r="BA78" t="s">
        <v>74</v>
      </c>
      <c r="BB78">
        <v>203</v>
      </c>
      <c r="BC78" t="s">
        <v>84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>
        <v>0</v>
      </c>
      <c r="BJ78" t="s">
        <v>85</v>
      </c>
      <c r="BK78" t="s">
        <v>86</v>
      </c>
      <c r="BL78" t="s">
        <v>87</v>
      </c>
      <c r="BM78" t="s">
        <v>224</v>
      </c>
      <c r="BN78" t="s">
        <v>74</v>
      </c>
      <c r="BO78" t="s">
        <v>74</v>
      </c>
      <c r="BP78" t="s">
        <v>74</v>
      </c>
      <c r="BQ78" t="s">
        <v>74</v>
      </c>
      <c r="BR78" t="s">
        <v>89</v>
      </c>
      <c r="BS78" t="s">
        <v>323</v>
      </c>
      <c r="BT78" t="str">
        <f>HYPERLINK("https%3A%2F%2Fwww.webofscience.com%2Fwos%2Fwoscc%2Ffull-record%2FWOS:A1969G008300034","View Full Record in Web of Science")</f>
        <v>View Full Record in Web of Science</v>
      </c>
    </row>
    <row r="79" spans="1:72" x14ac:dyDescent="0.15">
      <c r="A79" t="s">
        <v>72</v>
      </c>
      <c r="B79" t="s">
        <v>324</v>
      </c>
      <c r="C79" t="s">
        <v>74</v>
      </c>
      <c r="D79" t="s">
        <v>74</v>
      </c>
      <c r="E79" t="s">
        <v>74</v>
      </c>
      <c r="F79" t="s">
        <v>324</v>
      </c>
      <c r="G79" t="s">
        <v>74</v>
      </c>
      <c r="H79" t="s">
        <v>74</v>
      </c>
      <c r="I79" t="s">
        <v>325</v>
      </c>
      <c r="J79" t="s">
        <v>76</v>
      </c>
      <c r="K79" t="s">
        <v>74</v>
      </c>
      <c r="L79" t="s">
        <v>74</v>
      </c>
      <c r="M79" t="s">
        <v>77</v>
      </c>
      <c r="N79" t="s">
        <v>78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>
        <v>10</v>
      </c>
      <c r="AH79">
        <v>3</v>
      </c>
      <c r="AI79">
        <v>3</v>
      </c>
      <c r="AJ79">
        <v>0</v>
      </c>
      <c r="AK79">
        <v>0</v>
      </c>
      <c r="AL79" t="s">
        <v>79</v>
      </c>
      <c r="AM79" t="s">
        <v>80</v>
      </c>
      <c r="AN79" t="s">
        <v>81</v>
      </c>
      <c r="AO79" t="s">
        <v>82</v>
      </c>
      <c r="AP79" t="s">
        <v>74</v>
      </c>
      <c r="AQ79" t="s">
        <v>74</v>
      </c>
      <c r="AR79" t="s">
        <v>83</v>
      </c>
      <c r="AS79" t="s">
        <v>74</v>
      </c>
      <c r="AT79" t="s">
        <v>74</v>
      </c>
      <c r="AU79">
        <v>1969</v>
      </c>
      <c r="AV79">
        <v>4</v>
      </c>
      <c r="AW79">
        <v>5</v>
      </c>
      <c r="AX79" t="s">
        <v>74</v>
      </c>
      <c r="AY79" t="s">
        <v>74</v>
      </c>
      <c r="AZ79" t="s">
        <v>74</v>
      </c>
      <c r="BA79" t="s">
        <v>74</v>
      </c>
      <c r="BB79">
        <v>204</v>
      </c>
      <c r="BC79" t="s">
        <v>84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>
        <v>0</v>
      </c>
      <c r="BJ79" t="s">
        <v>85</v>
      </c>
      <c r="BK79" t="s">
        <v>86</v>
      </c>
      <c r="BL79" t="s">
        <v>87</v>
      </c>
      <c r="BM79" t="s">
        <v>224</v>
      </c>
      <c r="BN79" t="s">
        <v>74</v>
      </c>
      <c r="BO79" t="s">
        <v>74</v>
      </c>
      <c r="BP79" t="s">
        <v>74</v>
      </c>
      <c r="BQ79" t="s">
        <v>74</v>
      </c>
      <c r="BR79" t="s">
        <v>89</v>
      </c>
      <c r="BS79" t="s">
        <v>326</v>
      </c>
      <c r="BT79" t="str">
        <f>HYPERLINK("https%3A%2F%2Fwww.webofscience.com%2Fwos%2Fwoscc%2Ffull-record%2FWOS:A1969G008300035","View Full Record in Web of Science")</f>
        <v>View Full Record in Web of Science</v>
      </c>
    </row>
    <row r="80" spans="1:72" x14ac:dyDescent="0.15">
      <c r="A80" t="s">
        <v>72</v>
      </c>
      <c r="B80" t="s">
        <v>327</v>
      </c>
      <c r="C80" t="s">
        <v>74</v>
      </c>
      <c r="D80" t="s">
        <v>74</v>
      </c>
      <c r="E80" t="s">
        <v>74</v>
      </c>
      <c r="F80" t="s">
        <v>327</v>
      </c>
      <c r="G80" t="s">
        <v>74</v>
      </c>
      <c r="H80" t="s">
        <v>74</v>
      </c>
      <c r="I80" t="s">
        <v>328</v>
      </c>
      <c r="J80" t="s">
        <v>76</v>
      </c>
      <c r="K80" t="s">
        <v>74</v>
      </c>
      <c r="L80" t="s">
        <v>74</v>
      </c>
      <c r="M80" t="s">
        <v>77</v>
      </c>
      <c r="N80" t="s">
        <v>78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>
        <v>0</v>
      </c>
      <c r="AH80">
        <v>0</v>
      </c>
      <c r="AI80">
        <v>0</v>
      </c>
      <c r="AJ80">
        <v>0</v>
      </c>
      <c r="AK80">
        <v>0</v>
      </c>
      <c r="AL80" t="s">
        <v>79</v>
      </c>
      <c r="AM80" t="s">
        <v>80</v>
      </c>
      <c r="AN80" t="s">
        <v>81</v>
      </c>
      <c r="AO80" t="s">
        <v>82</v>
      </c>
      <c r="AP80" t="s">
        <v>74</v>
      </c>
      <c r="AQ80" t="s">
        <v>74</v>
      </c>
      <c r="AR80" t="s">
        <v>83</v>
      </c>
      <c r="AS80" t="s">
        <v>74</v>
      </c>
      <c r="AT80" t="s">
        <v>74</v>
      </c>
      <c r="AU80">
        <v>1969</v>
      </c>
      <c r="AV80">
        <v>4</v>
      </c>
      <c r="AW80">
        <v>5</v>
      </c>
      <c r="AX80" t="s">
        <v>74</v>
      </c>
      <c r="AY80" t="s">
        <v>74</v>
      </c>
      <c r="AZ80" t="s">
        <v>74</v>
      </c>
      <c r="BA80" t="s">
        <v>74</v>
      </c>
      <c r="BB80">
        <v>205</v>
      </c>
      <c r="BC80" t="s">
        <v>84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>
        <v>0</v>
      </c>
      <c r="BJ80" t="s">
        <v>85</v>
      </c>
      <c r="BK80" t="s">
        <v>86</v>
      </c>
      <c r="BL80" t="s">
        <v>87</v>
      </c>
      <c r="BM80" t="s">
        <v>224</v>
      </c>
      <c r="BN80" t="s">
        <v>74</v>
      </c>
      <c r="BO80" t="s">
        <v>74</v>
      </c>
      <c r="BP80" t="s">
        <v>74</v>
      </c>
      <c r="BQ80" t="s">
        <v>74</v>
      </c>
      <c r="BR80" t="s">
        <v>89</v>
      </c>
      <c r="BS80" t="s">
        <v>329</v>
      </c>
      <c r="BT80" t="str">
        <f>HYPERLINK("https%3A%2F%2Fwww.webofscience.com%2Fwos%2Fwoscc%2Ffull-record%2FWOS:A1969G008300036","View Full Record in Web of Science")</f>
        <v>View Full Record in Web of Science</v>
      </c>
    </row>
    <row r="81" spans="1:72" x14ac:dyDescent="0.15">
      <c r="A81" t="s">
        <v>72</v>
      </c>
      <c r="B81" t="s">
        <v>330</v>
      </c>
      <c r="C81" t="s">
        <v>74</v>
      </c>
      <c r="D81" t="s">
        <v>74</v>
      </c>
      <c r="E81" t="s">
        <v>74</v>
      </c>
      <c r="F81" t="s">
        <v>330</v>
      </c>
      <c r="G81" t="s">
        <v>74</v>
      </c>
      <c r="H81" t="s">
        <v>74</v>
      </c>
      <c r="I81" t="s">
        <v>331</v>
      </c>
      <c r="J81" t="s">
        <v>76</v>
      </c>
      <c r="K81" t="s">
        <v>74</v>
      </c>
      <c r="L81" t="s">
        <v>74</v>
      </c>
      <c r="M81" t="s">
        <v>77</v>
      </c>
      <c r="N81" t="s">
        <v>78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74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>
        <v>5</v>
      </c>
      <c r="AH81">
        <v>4</v>
      </c>
      <c r="AI81">
        <v>4</v>
      </c>
      <c r="AJ81">
        <v>0</v>
      </c>
      <c r="AK81">
        <v>0</v>
      </c>
      <c r="AL81" t="s">
        <v>79</v>
      </c>
      <c r="AM81" t="s">
        <v>80</v>
      </c>
      <c r="AN81" t="s">
        <v>81</v>
      </c>
      <c r="AO81" t="s">
        <v>82</v>
      </c>
      <c r="AP81" t="s">
        <v>74</v>
      </c>
      <c r="AQ81" t="s">
        <v>74</v>
      </c>
      <c r="AR81" t="s">
        <v>83</v>
      </c>
      <c r="AS81" t="s">
        <v>74</v>
      </c>
      <c r="AT81" t="s">
        <v>74</v>
      </c>
      <c r="AU81">
        <v>1969</v>
      </c>
      <c r="AV81">
        <v>4</v>
      </c>
      <c r="AW81">
        <v>5</v>
      </c>
      <c r="AX81" t="s">
        <v>74</v>
      </c>
      <c r="AY81" t="s">
        <v>74</v>
      </c>
      <c r="AZ81" t="s">
        <v>74</v>
      </c>
      <c r="BA81" t="s">
        <v>74</v>
      </c>
      <c r="BB81">
        <v>206</v>
      </c>
      <c r="BC81" t="s">
        <v>84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>
        <v>0</v>
      </c>
      <c r="BJ81" t="s">
        <v>85</v>
      </c>
      <c r="BK81" t="s">
        <v>86</v>
      </c>
      <c r="BL81" t="s">
        <v>87</v>
      </c>
      <c r="BM81" t="s">
        <v>224</v>
      </c>
      <c r="BN81" t="s">
        <v>74</v>
      </c>
      <c r="BO81" t="s">
        <v>74</v>
      </c>
      <c r="BP81" t="s">
        <v>74</v>
      </c>
      <c r="BQ81" t="s">
        <v>74</v>
      </c>
      <c r="BR81" t="s">
        <v>89</v>
      </c>
      <c r="BS81" t="s">
        <v>332</v>
      </c>
      <c r="BT81" t="str">
        <f>HYPERLINK("https%3A%2F%2Fwww.webofscience.com%2Fwos%2Fwoscc%2Ffull-record%2FWOS:A1969G008300037","View Full Record in Web of Science")</f>
        <v>View Full Record in Web of Science</v>
      </c>
    </row>
    <row r="82" spans="1:72" x14ac:dyDescent="0.15">
      <c r="A82" t="s">
        <v>72</v>
      </c>
      <c r="B82" t="s">
        <v>333</v>
      </c>
      <c r="C82" t="s">
        <v>74</v>
      </c>
      <c r="D82" t="s">
        <v>74</v>
      </c>
      <c r="E82" t="s">
        <v>74</v>
      </c>
      <c r="F82" t="s">
        <v>333</v>
      </c>
      <c r="G82" t="s">
        <v>74</v>
      </c>
      <c r="H82" t="s">
        <v>74</v>
      </c>
      <c r="I82" t="s">
        <v>334</v>
      </c>
      <c r="J82" t="s">
        <v>76</v>
      </c>
      <c r="K82" t="s">
        <v>74</v>
      </c>
      <c r="L82" t="s">
        <v>74</v>
      </c>
      <c r="M82" t="s">
        <v>77</v>
      </c>
      <c r="N82" t="s">
        <v>78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74</v>
      </c>
      <c r="X82" t="s">
        <v>74</v>
      </c>
      <c r="Y82" t="s">
        <v>74</v>
      </c>
      <c r="Z82" t="s">
        <v>74</v>
      </c>
      <c r="AA82" t="s">
        <v>74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>
        <v>3</v>
      </c>
      <c r="AH82">
        <v>1</v>
      </c>
      <c r="AI82">
        <v>1</v>
      </c>
      <c r="AJ82">
        <v>0</v>
      </c>
      <c r="AK82">
        <v>0</v>
      </c>
      <c r="AL82" t="s">
        <v>79</v>
      </c>
      <c r="AM82" t="s">
        <v>80</v>
      </c>
      <c r="AN82" t="s">
        <v>93</v>
      </c>
      <c r="AO82" t="s">
        <v>82</v>
      </c>
      <c r="AP82" t="s">
        <v>74</v>
      </c>
      <c r="AQ82" t="s">
        <v>74</v>
      </c>
      <c r="AR82" t="s">
        <v>94</v>
      </c>
      <c r="AS82" t="s">
        <v>74</v>
      </c>
      <c r="AT82" t="s">
        <v>74</v>
      </c>
      <c r="AU82">
        <v>1969</v>
      </c>
      <c r="AV82">
        <v>4</v>
      </c>
      <c r="AW82">
        <v>5</v>
      </c>
      <c r="AX82" t="s">
        <v>74</v>
      </c>
      <c r="AY82" t="s">
        <v>74</v>
      </c>
      <c r="AZ82" t="s">
        <v>74</v>
      </c>
      <c r="BA82" t="s">
        <v>74</v>
      </c>
      <c r="BB82">
        <v>207</v>
      </c>
      <c r="BC82" t="s">
        <v>95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>
        <v>1</v>
      </c>
      <c r="BJ82" t="s">
        <v>85</v>
      </c>
      <c r="BK82" t="s">
        <v>86</v>
      </c>
      <c r="BL82" t="s">
        <v>87</v>
      </c>
      <c r="BM82" t="s">
        <v>224</v>
      </c>
      <c r="BN82" t="s">
        <v>74</v>
      </c>
      <c r="BO82" t="s">
        <v>74</v>
      </c>
      <c r="BP82" t="s">
        <v>74</v>
      </c>
      <c r="BQ82" t="s">
        <v>74</v>
      </c>
      <c r="BR82" t="s">
        <v>89</v>
      </c>
      <c r="BS82" t="s">
        <v>335</v>
      </c>
      <c r="BT82" t="str">
        <f>HYPERLINK("https%3A%2F%2Fwww.webofscience.com%2Fwos%2Fwoscc%2Ffull-record%2FWOS:A1969G008300038","View Full Record in Web of Science")</f>
        <v>View Full Record in Web of Science</v>
      </c>
    </row>
    <row r="83" spans="1:72" x14ac:dyDescent="0.15">
      <c r="A83" t="s">
        <v>72</v>
      </c>
      <c r="B83" t="s">
        <v>336</v>
      </c>
      <c r="C83" t="s">
        <v>74</v>
      </c>
      <c r="D83" t="s">
        <v>74</v>
      </c>
      <c r="E83" t="s">
        <v>74</v>
      </c>
      <c r="F83" t="s">
        <v>336</v>
      </c>
      <c r="G83" t="s">
        <v>74</v>
      </c>
      <c r="H83" t="s">
        <v>74</v>
      </c>
      <c r="I83" t="s">
        <v>337</v>
      </c>
      <c r="J83" t="s">
        <v>76</v>
      </c>
      <c r="K83" t="s">
        <v>74</v>
      </c>
      <c r="L83" t="s">
        <v>74</v>
      </c>
      <c r="M83" t="s">
        <v>77</v>
      </c>
      <c r="N83" t="s">
        <v>78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>
        <v>0</v>
      </c>
      <c r="AH83">
        <v>4</v>
      </c>
      <c r="AI83">
        <v>4</v>
      </c>
      <c r="AJ83">
        <v>0</v>
      </c>
      <c r="AK83">
        <v>0</v>
      </c>
      <c r="AL83" t="s">
        <v>79</v>
      </c>
      <c r="AM83" t="s">
        <v>80</v>
      </c>
      <c r="AN83" t="s">
        <v>81</v>
      </c>
      <c r="AO83" t="s">
        <v>82</v>
      </c>
      <c r="AP83" t="s">
        <v>74</v>
      </c>
      <c r="AQ83" t="s">
        <v>74</v>
      </c>
      <c r="AR83" t="s">
        <v>83</v>
      </c>
      <c r="AS83" t="s">
        <v>74</v>
      </c>
      <c r="AT83" t="s">
        <v>74</v>
      </c>
      <c r="AU83">
        <v>1969</v>
      </c>
      <c r="AV83">
        <v>4</v>
      </c>
      <c r="AW83">
        <v>5</v>
      </c>
      <c r="AX83" t="s">
        <v>74</v>
      </c>
      <c r="AY83" t="s">
        <v>74</v>
      </c>
      <c r="AZ83" t="s">
        <v>74</v>
      </c>
      <c r="BA83" t="s">
        <v>74</v>
      </c>
      <c r="BB83">
        <v>207</v>
      </c>
      <c r="BC83" t="s">
        <v>84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>
        <v>0</v>
      </c>
      <c r="BJ83" t="s">
        <v>85</v>
      </c>
      <c r="BK83" t="s">
        <v>86</v>
      </c>
      <c r="BL83" t="s">
        <v>87</v>
      </c>
      <c r="BM83" t="s">
        <v>224</v>
      </c>
      <c r="BN83" t="s">
        <v>74</v>
      </c>
      <c r="BO83" t="s">
        <v>74</v>
      </c>
      <c r="BP83" t="s">
        <v>74</v>
      </c>
      <c r="BQ83" t="s">
        <v>74</v>
      </c>
      <c r="BR83" t="s">
        <v>89</v>
      </c>
      <c r="BS83" t="s">
        <v>338</v>
      </c>
      <c r="BT83" t="str">
        <f>HYPERLINK("https%3A%2F%2Fwww.webofscience.com%2Fwos%2Fwoscc%2Ffull-record%2FWOS:A1969G008300039","View Full Record in Web of Science")</f>
        <v>View Full Record in Web of Science</v>
      </c>
    </row>
    <row r="84" spans="1:72" x14ac:dyDescent="0.15">
      <c r="A84" t="s">
        <v>72</v>
      </c>
      <c r="B84" t="s">
        <v>339</v>
      </c>
      <c r="C84" t="s">
        <v>74</v>
      </c>
      <c r="D84" t="s">
        <v>74</v>
      </c>
      <c r="E84" t="s">
        <v>74</v>
      </c>
      <c r="F84" t="s">
        <v>339</v>
      </c>
      <c r="G84" t="s">
        <v>74</v>
      </c>
      <c r="H84" t="s">
        <v>74</v>
      </c>
      <c r="I84" t="s">
        <v>340</v>
      </c>
      <c r="J84" t="s">
        <v>76</v>
      </c>
      <c r="K84" t="s">
        <v>74</v>
      </c>
      <c r="L84" t="s">
        <v>74</v>
      </c>
      <c r="M84" t="s">
        <v>77</v>
      </c>
      <c r="N84" t="s">
        <v>78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74</v>
      </c>
      <c r="V84" t="s">
        <v>74</v>
      </c>
      <c r="W84" t="s">
        <v>74</v>
      </c>
      <c r="X84" t="s">
        <v>74</v>
      </c>
      <c r="Y84" t="s">
        <v>74</v>
      </c>
      <c r="Z84" t="s">
        <v>74</v>
      </c>
      <c r="AA84" t="s">
        <v>74</v>
      </c>
      <c r="AB84" t="s">
        <v>74</v>
      </c>
      <c r="AC84" t="s">
        <v>74</v>
      </c>
      <c r="AD84" t="s">
        <v>74</v>
      </c>
      <c r="AE84" t="s">
        <v>74</v>
      </c>
      <c r="AF84" t="s">
        <v>74</v>
      </c>
      <c r="AG84">
        <v>10</v>
      </c>
      <c r="AH84">
        <v>5</v>
      </c>
      <c r="AI84">
        <v>5</v>
      </c>
      <c r="AJ84">
        <v>0</v>
      </c>
      <c r="AK84">
        <v>0</v>
      </c>
      <c r="AL84" t="s">
        <v>79</v>
      </c>
      <c r="AM84" t="s">
        <v>80</v>
      </c>
      <c r="AN84" t="s">
        <v>93</v>
      </c>
      <c r="AO84" t="s">
        <v>82</v>
      </c>
      <c r="AP84" t="s">
        <v>74</v>
      </c>
      <c r="AQ84" t="s">
        <v>74</v>
      </c>
      <c r="AR84" t="s">
        <v>94</v>
      </c>
      <c r="AS84" t="s">
        <v>74</v>
      </c>
      <c r="AT84" t="s">
        <v>74</v>
      </c>
      <c r="AU84">
        <v>1969</v>
      </c>
      <c r="AV84">
        <v>4</v>
      </c>
      <c r="AW84">
        <v>5</v>
      </c>
      <c r="AX84" t="s">
        <v>74</v>
      </c>
      <c r="AY84" t="s">
        <v>74</v>
      </c>
      <c r="AZ84" t="s">
        <v>74</v>
      </c>
      <c r="BA84" t="s">
        <v>74</v>
      </c>
      <c r="BB84">
        <v>208</v>
      </c>
      <c r="BC84" t="s">
        <v>95</v>
      </c>
      <c r="BD84" t="s">
        <v>74</v>
      </c>
      <c r="BE84" t="s">
        <v>74</v>
      </c>
      <c r="BF84" t="s">
        <v>74</v>
      </c>
      <c r="BG84" t="s">
        <v>74</v>
      </c>
      <c r="BH84" t="s">
        <v>74</v>
      </c>
      <c r="BI84">
        <v>1</v>
      </c>
      <c r="BJ84" t="s">
        <v>85</v>
      </c>
      <c r="BK84" t="s">
        <v>86</v>
      </c>
      <c r="BL84" t="s">
        <v>87</v>
      </c>
      <c r="BM84" t="s">
        <v>224</v>
      </c>
      <c r="BN84" t="s">
        <v>74</v>
      </c>
      <c r="BO84" t="s">
        <v>74</v>
      </c>
      <c r="BP84" t="s">
        <v>74</v>
      </c>
      <c r="BQ84" t="s">
        <v>74</v>
      </c>
      <c r="BR84" t="s">
        <v>89</v>
      </c>
      <c r="BS84" t="s">
        <v>341</v>
      </c>
      <c r="BT84" t="str">
        <f>HYPERLINK("https%3A%2F%2Fwww.webofscience.com%2Fwos%2Fwoscc%2Ffull-record%2FWOS:A1969G008300040","View Full Record in Web of Science")</f>
        <v>View Full Record in Web of Science</v>
      </c>
    </row>
    <row r="85" spans="1:72" x14ac:dyDescent="0.15">
      <c r="A85" t="s">
        <v>72</v>
      </c>
      <c r="B85" t="s">
        <v>342</v>
      </c>
      <c r="C85" t="s">
        <v>74</v>
      </c>
      <c r="D85" t="s">
        <v>74</v>
      </c>
      <c r="E85" t="s">
        <v>74</v>
      </c>
      <c r="F85" t="s">
        <v>342</v>
      </c>
      <c r="G85" t="s">
        <v>74</v>
      </c>
      <c r="H85" t="s">
        <v>74</v>
      </c>
      <c r="I85" t="s">
        <v>343</v>
      </c>
      <c r="J85" t="s">
        <v>76</v>
      </c>
      <c r="K85" t="s">
        <v>74</v>
      </c>
      <c r="L85" t="s">
        <v>74</v>
      </c>
      <c r="M85" t="s">
        <v>77</v>
      </c>
      <c r="N85" t="s">
        <v>78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T85" t="s">
        <v>74</v>
      </c>
      <c r="U85" t="s">
        <v>74</v>
      </c>
      <c r="V85" t="s">
        <v>74</v>
      </c>
      <c r="W85" t="s">
        <v>74</v>
      </c>
      <c r="X85" t="s">
        <v>74</v>
      </c>
      <c r="Y85" t="s">
        <v>74</v>
      </c>
      <c r="Z85" t="s">
        <v>74</v>
      </c>
      <c r="AA85" t="s">
        <v>74</v>
      </c>
      <c r="AB85" t="s">
        <v>74</v>
      </c>
      <c r="AC85" t="s">
        <v>74</v>
      </c>
      <c r="AD85" t="s">
        <v>74</v>
      </c>
      <c r="AE85" t="s">
        <v>74</v>
      </c>
      <c r="AF85" t="s">
        <v>74</v>
      </c>
      <c r="AG85">
        <v>2</v>
      </c>
      <c r="AH85">
        <v>1</v>
      </c>
      <c r="AI85">
        <v>1</v>
      </c>
      <c r="AJ85">
        <v>0</v>
      </c>
      <c r="AK85">
        <v>0</v>
      </c>
      <c r="AL85" t="s">
        <v>79</v>
      </c>
      <c r="AM85" t="s">
        <v>80</v>
      </c>
      <c r="AN85" t="s">
        <v>81</v>
      </c>
      <c r="AO85" t="s">
        <v>82</v>
      </c>
      <c r="AP85" t="s">
        <v>74</v>
      </c>
      <c r="AQ85" t="s">
        <v>74</v>
      </c>
      <c r="AR85" t="s">
        <v>83</v>
      </c>
      <c r="AS85" t="s">
        <v>74</v>
      </c>
      <c r="AT85" t="s">
        <v>74</v>
      </c>
      <c r="AU85">
        <v>1969</v>
      </c>
      <c r="AV85">
        <v>4</v>
      </c>
      <c r="AW85">
        <v>5</v>
      </c>
      <c r="AX85" t="s">
        <v>74</v>
      </c>
      <c r="AY85" t="s">
        <v>74</v>
      </c>
      <c r="AZ85" t="s">
        <v>74</v>
      </c>
      <c r="BA85" t="s">
        <v>74</v>
      </c>
      <c r="BB85">
        <v>210</v>
      </c>
      <c r="BC85" t="s">
        <v>84</v>
      </c>
      <c r="BD85" t="s">
        <v>74</v>
      </c>
      <c r="BE85" t="s">
        <v>74</v>
      </c>
      <c r="BF85" t="s">
        <v>74</v>
      </c>
      <c r="BG85" t="s">
        <v>74</v>
      </c>
      <c r="BH85" t="s">
        <v>74</v>
      </c>
      <c r="BI85">
        <v>0</v>
      </c>
      <c r="BJ85" t="s">
        <v>85</v>
      </c>
      <c r="BK85" t="s">
        <v>86</v>
      </c>
      <c r="BL85" t="s">
        <v>87</v>
      </c>
      <c r="BM85" t="s">
        <v>224</v>
      </c>
      <c r="BN85" t="s">
        <v>74</v>
      </c>
      <c r="BO85" t="s">
        <v>74</v>
      </c>
      <c r="BP85" t="s">
        <v>74</v>
      </c>
      <c r="BQ85" t="s">
        <v>74</v>
      </c>
      <c r="BR85" t="s">
        <v>89</v>
      </c>
      <c r="BS85" t="s">
        <v>344</v>
      </c>
      <c r="BT85" t="str">
        <f>HYPERLINK("https%3A%2F%2Fwww.webofscience.com%2Fwos%2Fwoscc%2Ffull-record%2FWOS:A1969G008300041","View Full Record in Web of Science")</f>
        <v>View Full Record in Web of Science</v>
      </c>
    </row>
    <row r="86" spans="1:72" x14ac:dyDescent="0.15">
      <c r="A86" t="s">
        <v>72</v>
      </c>
      <c r="B86" t="s">
        <v>345</v>
      </c>
      <c r="C86" t="s">
        <v>74</v>
      </c>
      <c r="D86" t="s">
        <v>74</v>
      </c>
      <c r="E86" t="s">
        <v>74</v>
      </c>
      <c r="F86" t="s">
        <v>345</v>
      </c>
      <c r="G86" t="s">
        <v>74</v>
      </c>
      <c r="H86" t="s">
        <v>74</v>
      </c>
      <c r="I86" t="s">
        <v>346</v>
      </c>
      <c r="J86" t="s">
        <v>76</v>
      </c>
      <c r="K86" t="s">
        <v>74</v>
      </c>
      <c r="L86" t="s">
        <v>74</v>
      </c>
      <c r="M86" t="s">
        <v>77</v>
      </c>
      <c r="N86" t="s">
        <v>78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T86" t="s">
        <v>74</v>
      </c>
      <c r="U86" t="s">
        <v>74</v>
      </c>
      <c r="V86" t="s">
        <v>74</v>
      </c>
      <c r="W86" t="s">
        <v>74</v>
      </c>
      <c r="X86" t="s">
        <v>74</v>
      </c>
      <c r="Y86" t="s">
        <v>74</v>
      </c>
      <c r="Z86" t="s">
        <v>74</v>
      </c>
      <c r="AA86" t="s">
        <v>74</v>
      </c>
      <c r="AB86" t="s">
        <v>74</v>
      </c>
      <c r="AC86" t="s">
        <v>74</v>
      </c>
      <c r="AD86" t="s">
        <v>74</v>
      </c>
      <c r="AE86" t="s">
        <v>74</v>
      </c>
      <c r="AF86" t="s">
        <v>74</v>
      </c>
      <c r="AG86">
        <v>0</v>
      </c>
      <c r="AH86">
        <v>1</v>
      </c>
      <c r="AI86">
        <v>1</v>
      </c>
      <c r="AJ86">
        <v>0</v>
      </c>
      <c r="AK86">
        <v>0</v>
      </c>
      <c r="AL86" t="s">
        <v>79</v>
      </c>
      <c r="AM86" t="s">
        <v>80</v>
      </c>
      <c r="AN86" t="s">
        <v>81</v>
      </c>
      <c r="AO86" t="s">
        <v>82</v>
      </c>
      <c r="AP86" t="s">
        <v>74</v>
      </c>
      <c r="AQ86" t="s">
        <v>74</v>
      </c>
      <c r="AR86" t="s">
        <v>83</v>
      </c>
      <c r="AS86" t="s">
        <v>74</v>
      </c>
      <c r="AT86" t="s">
        <v>74</v>
      </c>
      <c r="AU86">
        <v>1969</v>
      </c>
      <c r="AV86">
        <v>4</v>
      </c>
      <c r="AW86">
        <v>5</v>
      </c>
      <c r="AX86" t="s">
        <v>74</v>
      </c>
      <c r="AY86" t="s">
        <v>74</v>
      </c>
      <c r="AZ86" t="s">
        <v>74</v>
      </c>
      <c r="BA86" t="s">
        <v>74</v>
      </c>
      <c r="BB86">
        <v>211</v>
      </c>
      <c r="BC86" t="s">
        <v>84</v>
      </c>
      <c r="BD86" t="s">
        <v>74</v>
      </c>
      <c r="BE86" t="s">
        <v>74</v>
      </c>
      <c r="BF86" t="s">
        <v>74</v>
      </c>
      <c r="BG86" t="s">
        <v>74</v>
      </c>
      <c r="BH86" t="s">
        <v>74</v>
      </c>
      <c r="BI86">
        <v>0</v>
      </c>
      <c r="BJ86" t="s">
        <v>85</v>
      </c>
      <c r="BK86" t="s">
        <v>86</v>
      </c>
      <c r="BL86" t="s">
        <v>87</v>
      </c>
      <c r="BM86" t="s">
        <v>224</v>
      </c>
      <c r="BN86" t="s">
        <v>74</v>
      </c>
      <c r="BO86" t="s">
        <v>74</v>
      </c>
      <c r="BP86" t="s">
        <v>74</v>
      </c>
      <c r="BQ86" t="s">
        <v>74</v>
      </c>
      <c r="BR86" t="s">
        <v>89</v>
      </c>
      <c r="BS86" t="s">
        <v>347</v>
      </c>
      <c r="BT86" t="str">
        <f>HYPERLINK("https%3A%2F%2Fwww.webofscience.com%2Fwos%2Fwoscc%2Ffull-record%2FWOS:A1969G008300042","View Full Record in Web of Science")</f>
        <v>View Full Record in Web of Science</v>
      </c>
    </row>
    <row r="87" spans="1:72" x14ac:dyDescent="0.15">
      <c r="A87" t="s">
        <v>72</v>
      </c>
      <c r="B87" t="s">
        <v>348</v>
      </c>
      <c r="C87" t="s">
        <v>74</v>
      </c>
      <c r="D87" t="s">
        <v>74</v>
      </c>
      <c r="E87" t="s">
        <v>74</v>
      </c>
      <c r="F87" t="s">
        <v>348</v>
      </c>
      <c r="G87" t="s">
        <v>74</v>
      </c>
      <c r="H87" t="s">
        <v>74</v>
      </c>
      <c r="I87" t="s">
        <v>349</v>
      </c>
      <c r="J87" t="s">
        <v>76</v>
      </c>
      <c r="K87" t="s">
        <v>74</v>
      </c>
      <c r="L87" t="s">
        <v>74</v>
      </c>
      <c r="M87" t="s">
        <v>77</v>
      </c>
      <c r="N87" t="s">
        <v>78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T87" t="s">
        <v>74</v>
      </c>
      <c r="U87" t="s">
        <v>74</v>
      </c>
      <c r="V87" t="s">
        <v>74</v>
      </c>
      <c r="W87" t="s">
        <v>74</v>
      </c>
      <c r="X87" t="s">
        <v>74</v>
      </c>
      <c r="Y87" t="s">
        <v>74</v>
      </c>
      <c r="Z87" t="s">
        <v>74</v>
      </c>
      <c r="AA87" t="s">
        <v>74</v>
      </c>
      <c r="AB87" t="s">
        <v>74</v>
      </c>
      <c r="AC87" t="s">
        <v>74</v>
      </c>
      <c r="AD87" t="s">
        <v>74</v>
      </c>
      <c r="AE87" t="s">
        <v>74</v>
      </c>
      <c r="AF87" t="s">
        <v>74</v>
      </c>
      <c r="AG87">
        <v>0</v>
      </c>
      <c r="AH87">
        <v>0</v>
      </c>
      <c r="AI87">
        <v>0</v>
      </c>
      <c r="AJ87">
        <v>0</v>
      </c>
      <c r="AK87">
        <v>0</v>
      </c>
      <c r="AL87" t="s">
        <v>79</v>
      </c>
      <c r="AM87" t="s">
        <v>80</v>
      </c>
      <c r="AN87" t="s">
        <v>81</v>
      </c>
      <c r="AO87" t="s">
        <v>82</v>
      </c>
      <c r="AP87" t="s">
        <v>74</v>
      </c>
      <c r="AQ87" t="s">
        <v>74</v>
      </c>
      <c r="AR87" t="s">
        <v>83</v>
      </c>
      <c r="AS87" t="s">
        <v>74</v>
      </c>
      <c r="AT87" t="s">
        <v>74</v>
      </c>
      <c r="AU87">
        <v>1969</v>
      </c>
      <c r="AV87">
        <v>4</v>
      </c>
      <c r="AW87">
        <v>5</v>
      </c>
      <c r="AX87" t="s">
        <v>74</v>
      </c>
      <c r="AY87" t="s">
        <v>74</v>
      </c>
      <c r="AZ87" t="s">
        <v>74</v>
      </c>
      <c r="BA87" t="s">
        <v>74</v>
      </c>
      <c r="BB87">
        <v>212</v>
      </c>
      <c r="BC87" t="s">
        <v>84</v>
      </c>
      <c r="BD87" t="s">
        <v>74</v>
      </c>
      <c r="BE87" t="s">
        <v>74</v>
      </c>
      <c r="BF87" t="s">
        <v>74</v>
      </c>
      <c r="BG87" t="s">
        <v>74</v>
      </c>
      <c r="BH87" t="s">
        <v>74</v>
      </c>
      <c r="BI87">
        <v>0</v>
      </c>
      <c r="BJ87" t="s">
        <v>85</v>
      </c>
      <c r="BK87" t="s">
        <v>86</v>
      </c>
      <c r="BL87" t="s">
        <v>87</v>
      </c>
      <c r="BM87" t="s">
        <v>224</v>
      </c>
      <c r="BN87" t="s">
        <v>74</v>
      </c>
      <c r="BO87" t="s">
        <v>74</v>
      </c>
      <c r="BP87" t="s">
        <v>74</v>
      </c>
      <c r="BQ87" t="s">
        <v>74</v>
      </c>
      <c r="BR87" t="s">
        <v>89</v>
      </c>
      <c r="BS87" t="s">
        <v>350</v>
      </c>
      <c r="BT87" t="str">
        <f>HYPERLINK("https%3A%2F%2Fwww.webofscience.com%2Fwos%2Fwoscc%2Ffull-record%2FWOS:A1969G008300043","View Full Record in Web of Science")</f>
        <v>View Full Record in Web of Science</v>
      </c>
    </row>
    <row r="88" spans="1:72" x14ac:dyDescent="0.15">
      <c r="A88" t="s">
        <v>72</v>
      </c>
      <c r="B88" t="s">
        <v>351</v>
      </c>
      <c r="C88" t="s">
        <v>74</v>
      </c>
      <c r="D88" t="s">
        <v>74</v>
      </c>
      <c r="E88" t="s">
        <v>74</v>
      </c>
      <c r="F88" t="s">
        <v>351</v>
      </c>
      <c r="G88" t="s">
        <v>74</v>
      </c>
      <c r="H88" t="s">
        <v>74</v>
      </c>
      <c r="I88" t="s">
        <v>352</v>
      </c>
      <c r="J88" t="s">
        <v>76</v>
      </c>
      <c r="K88" t="s">
        <v>74</v>
      </c>
      <c r="L88" t="s">
        <v>74</v>
      </c>
      <c r="M88" t="s">
        <v>77</v>
      </c>
      <c r="N88" t="s">
        <v>78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T88" t="s">
        <v>74</v>
      </c>
      <c r="U88" t="s">
        <v>74</v>
      </c>
      <c r="V88" t="s">
        <v>74</v>
      </c>
      <c r="W88" t="s">
        <v>74</v>
      </c>
      <c r="X88" t="s">
        <v>74</v>
      </c>
      <c r="Y88" t="s">
        <v>74</v>
      </c>
      <c r="Z88" t="s">
        <v>74</v>
      </c>
      <c r="AA88" t="s">
        <v>74</v>
      </c>
      <c r="AB88" t="s">
        <v>74</v>
      </c>
      <c r="AC88" t="s">
        <v>74</v>
      </c>
      <c r="AD88" t="s">
        <v>74</v>
      </c>
      <c r="AE88" t="s">
        <v>74</v>
      </c>
      <c r="AF88" t="s">
        <v>74</v>
      </c>
      <c r="AG88">
        <v>0</v>
      </c>
      <c r="AH88">
        <v>0</v>
      </c>
      <c r="AI88">
        <v>0</v>
      </c>
      <c r="AJ88">
        <v>0</v>
      </c>
      <c r="AK88">
        <v>0</v>
      </c>
      <c r="AL88" t="s">
        <v>79</v>
      </c>
      <c r="AM88" t="s">
        <v>80</v>
      </c>
      <c r="AN88" t="s">
        <v>81</v>
      </c>
      <c r="AO88" t="s">
        <v>82</v>
      </c>
      <c r="AP88" t="s">
        <v>74</v>
      </c>
      <c r="AQ88" t="s">
        <v>74</v>
      </c>
      <c r="AR88" t="s">
        <v>83</v>
      </c>
      <c r="AS88" t="s">
        <v>74</v>
      </c>
      <c r="AT88" t="s">
        <v>74</v>
      </c>
      <c r="AU88">
        <v>1969</v>
      </c>
      <c r="AV88">
        <v>4</v>
      </c>
      <c r="AW88">
        <v>5</v>
      </c>
      <c r="AX88" t="s">
        <v>74</v>
      </c>
      <c r="AY88" t="s">
        <v>74</v>
      </c>
      <c r="AZ88" t="s">
        <v>74</v>
      </c>
      <c r="BA88" t="s">
        <v>74</v>
      </c>
      <c r="BB88">
        <v>212</v>
      </c>
      <c r="BC88" t="s">
        <v>84</v>
      </c>
      <c r="BD88" t="s">
        <v>74</v>
      </c>
      <c r="BE88" t="s">
        <v>74</v>
      </c>
      <c r="BF88" t="s">
        <v>74</v>
      </c>
      <c r="BG88" t="s">
        <v>74</v>
      </c>
      <c r="BH88" t="s">
        <v>74</v>
      </c>
      <c r="BI88">
        <v>0</v>
      </c>
      <c r="BJ88" t="s">
        <v>85</v>
      </c>
      <c r="BK88" t="s">
        <v>86</v>
      </c>
      <c r="BL88" t="s">
        <v>87</v>
      </c>
      <c r="BM88" t="s">
        <v>224</v>
      </c>
      <c r="BN88" t="s">
        <v>74</v>
      </c>
      <c r="BO88" t="s">
        <v>74</v>
      </c>
      <c r="BP88" t="s">
        <v>74</v>
      </c>
      <c r="BQ88" t="s">
        <v>74</v>
      </c>
      <c r="BR88" t="s">
        <v>89</v>
      </c>
      <c r="BS88" t="s">
        <v>353</v>
      </c>
      <c r="BT88" t="str">
        <f>HYPERLINK("https%3A%2F%2Fwww.webofscience.com%2Fwos%2Fwoscc%2Ffull-record%2FWOS:A1969G008300044","View Full Record in Web of Science")</f>
        <v>View Full Record in Web of Science</v>
      </c>
    </row>
    <row r="89" spans="1:72" x14ac:dyDescent="0.15">
      <c r="A89" t="s">
        <v>72</v>
      </c>
      <c r="B89" t="s">
        <v>354</v>
      </c>
      <c r="C89" t="s">
        <v>74</v>
      </c>
      <c r="D89" t="s">
        <v>74</v>
      </c>
      <c r="E89" t="s">
        <v>74</v>
      </c>
      <c r="F89" t="s">
        <v>354</v>
      </c>
      <c r="G89" t="s">
        <v>74</v>
      </c>
      <c r="H89" t="s">
        <v>74</v>
      </c>
      <c r="I89" t="s">
        <v>355</v>
      </c>
      <c r="J89" t="s">
        <v>76</v>
      </c>
      <c r="K89" t="s">
        <v>74</v>
      </c>
      <c r="L89" t="s">
        <v>74</v>
      </c>
      <c r="M89" t="s">
        <v>77</v>
      </c>
      <c r="N89" t="s">
        <v>78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T89" t="s">
        <v>74</v>
      </c>
      <c r="U89" t="s">
        <v>74</v>
      </c>
      <c r="V89" t="s">
        <v>74</v>
      </c>
      <c r="W89" t="s">
        <v>74</v>
      </c>
      <c r="X89" t="s">
        <v>74</v>
      </c>
      <c r="Y89" t="s">
        <v>74</v>
      </c>
      <c r="Z89" t="s">
        <v>74</v>
      </c>
      <c r="AA89" t="s">
        <v>74</v>
      </c>
      <c r="AB89" t="s">
        <v>74</v>
      </c>
      <c r="AC89" t="s">
        <v>74</v>
      </c>
      <c r="AD89" t="s">
        <v>74</v>
      </c>
      <c r="AE89" t="s">
        <v>74</v>
      </c>
      <c r="AF89" t="s">
        <v>74</v>
      </c>
      <c r="AG89">
        <v>0</v>
      </c>
      <c r="AH89">
        <v>3</v>
      </c>
      <c r="AI89">
        <v>3</v>
      </c>
      <c r="AJ89">
        <v>0</v>
      </c>
      <c r="AK89">
        <v>0</v>
      </c>
      <c r="AL89" t="s">
        <v>79</v>
      </c>
      <c r="AM89" t="s">
        <v>80</v>
      </c>
      <c r="AN89" t="s">
        <v>81</v>
      </c>
      <c r="AO89" t="s">
        <v>82</v>
      </c>
      <c r="AP89" t="s">
        <v>74</v>
      </c>
      <c r="AQ89" t="s">
        <v>74</v>
      </c>
      <c r="AR89" t="s">
        <v>83</v>
      </c>
      <c r="AS89" t="s">
        <v>74</v>
      </c>
      <c r="AT89" t="s">
        <v>74</v>
      </c>
      <c r="AU89">
        <v>1969</v>
      </c>
      <c r="AV89">
        <v>4</v>
      </c>
      <c r="AW89">
        <v>5</v>
      </c>
      <c r="AX89" t="s">
        <v>74</v>
      </c>
      <c r="AY89" t="s">
        <v>74</v>
      </c>
      <c r="AZ89" t="s">
        <v>74</v>
      </c>
      <c r="BA89" t="s">
        <v>74</v>
      </c>
      <c r="BB89">
        <v>214</v>
      </c>
      <c r="BC89" t="s">
        <v>84</v>
      </c>
      <c r="BD89" t="s">
        <v>74</v>
      </c>
      <c r="BE89" t="s">
        <v>74</v>
      </c>
      <c r="BF89" t="s">
        <v>74</v>
      </c>
      <c r="BG89" t="s">
        <v>74</v>
      </c>
      <c r="BH89" t="s">
        <v>74</v>
      </c>
      <c r="BI89">
        <v>0</v>
      </c>
      <c r="BJ89" t="s">
        <v>85</v>
      </c>
      <c r="BK89" t="s">
        <v>86</v>
      </c>
      <c r="BL89" t="s">
        <v>87</v>
      </c>
      <c r="BM89" t="s">
        <v>224</v>
      </c>
      <c r="BN89" t="s">
        <v>74</v>
      </c>
      <c r="BO89" t="s">
        <v>74</v>
      </c>
      <c r="BP89" t="s">
        <v>74</v>
      </c>
      <c r="BQ89" t="s">
        <v>74</v>
      </c>
      <c r="BR89" t="s">
        <v>89</v>
      </c>
      <c r="BS89" t="s">
        <v>356</v>
      </c>
      <c r="BT89" t="str">
        <f>HYPERLINK("https%3A%2F%2Fwww.webofscience.com%2Fwos%2Fwoscc%2Ffull-record%2FWOS:A1969G008300045","View Full Record in Web of Science")</f>
        <v>View Full Record in Web of Science</v>
      </c>
    </row>
    <row r="90" spans="1:72" x14ac:dyDescent="0.15">
      <c r="A90" t="s">
        <v>72</v>
      </c>
      <c r="B90" t="s">
        <v>357</v>
      </c>
      <c r="C90" t="s">
        <v>74</v>
      </c>
      <c r="D90" t="s">
        <v>74</v>
      </c>
      <c r="E90" t="s">
        <v>74</v>
      </c>
      <c r="F90" t="s">
        <v>357</v>
      </c>
      <c r="G90" t="s">
        <v>74</v>
      </c>
      <c r="H90" t="s">
        <v>74</v>
      </c>
      <c r="I90" t="s">
        <v>358</v>
      </c>
      <c r="J90" t="s">
        <v>76</v>
      </c>
      <c r="K90" t="s">
        <v>74</v>
      </c>
      <c r="L90" t="s">
        <v>74</v>
      </c>
      <c r="M90" t="s">
        <v>77</v>
      </c>
      <c r="N90" t="s">
        <v>78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T90" t="s">
        <v>74</v>
      </c>
      <c r="U90" t="s">
        <v>74</v>
      </c>
      <c r="V90" t="s">
        <v>74</v>
      </c>
      <c r="W90" t="s">
        <v>74</v>
      </c>
      <c r="X90" t="s">
        <v>74</v>
      </c>
      <c r="Y90" t="s">
        <v>74</v>
      </c>
      <c r="Z90" t="s">
        <v>74</v>
      </c>
      <c r="AA90" t="s">
        <v>74</v>
      </c>
      <c r="AB90" t="s">
        <v>74</v>
      </c>
      <c r="AC90" t="s">
        <v>74</v>
      </c>
      <c r="AD90" t="s">
        <v>74</v>
      </c>
      <c r="AE90" t="s">
        <v>74</v>
      </c>
      <c r="AF90" t="s">
        <v>74</v>
      </c>
      <c r="AG90">
        <v>8</v>
      </c>
      <c r="AH90">
        <v>3</v>
      </c>
      <c r="AI90">
        <v>3</v>
      </c>
      <c r="AJ90">
        <v>0</v>
      </c>
      <c r="AK90">
        <v>1</v>
      </c>
      <c r="AL90" t="s">
        <v>79</v>
      </c>
      <c r="AM90" t="s">
        <v>80</v>
      </c>
      <c r="AN90" t="s">
        <v>81</v>
      </c>
      <c r="AO90" t="s">
        <v>82</v>
      </c>
      <c r="AP90" t="s">
        <v>74</v>
      </c>
      <c r="AQ90" t="s">
        <v>74</v>
      </c>
      <c r="AR90" t="s">
        <v>83</v>
      </c>
      <c r="AS90" t="s">
        <v>74</v>
      </c>
      <c r="AT90" t="s">
        <v>74</v>
      </c>
      <c r="AU90">
        <v>1969</v>
      </c>
      <c r="AV90">
        <v>4</v>
      </c>
      <c r="AW90">
        <v>5</v>
      </c>
      <c r="AX90" t="s">
        <v>74</v>
      </c>
      <c r="AY90" t="s">
        <v>74</v>
      </c>
      <c r="AZ90" t="s">
        <v>74</v>
      </c>
      <c r="BA90" t="s">
        <v>74</v>
      </c>
      <c r="BB90">
        <v>215</v>
      </c>
      <c r="BC90" t="s">
        <v>84</v>
      </c>
      <c r="BD90" t="s">
        <v>74</v>
      </c>
      <c r="BE90" t="s">
        <v>74</v>
      </c>
      <c r="BF90" t="s">
        <v>74</v>
      </c>
      <c r="BG90" t="s">
        <v>74</v>
      </c>
      <c r="BH90" t="s">
        <v>74</v>
      </c>
      <c r="BI90">
        <v>0</v>
      </c>
      <c r="BJ90" t="s">
        <v>85</v>
      </c>
      <c r="BK90" t="s">
        <v>86</v>
      </c>
      <c r="BL90" t="s">
        <v>87</v>
      </c>
      <c r="BM90" t="s">
        <v>224</v>
      </c>
      <c r="BN90" t="s">
        <v>74</v>
      </c>
      <c r="BO90" t="s">
        <v>74</v>
      </c>
      <c r="BP90" t="s">
        <v>74</v>
      </c>
      <c r="BQ90" t="s">
        <v>74</v>
      </c>
      <c r="BR90" t="s">
        <v>89</v>
      </c>
      <c r="BS90" t="s">
        <v>359</v>
      </c>
      <c r="BT90" t="str">
        <f>HYPERLINK("https%3A%2F%2Fwww.webofscience.com%2Fwos%2Fwoscc%2Ffull-record%2FWOS:A1969G008300046","View Full Record in Web of Science")</f>
        <v>View Full Record in Web of Science</v>
      </c>
    </row>
    <row r="91" spans="1:72" x14ac:dyDescent="0.15">
      <c r="A91" t="s">
        <v>72</v>
      </c>
      <c r="B91" t="s">
        <v>360</v>
      </c>
      <c r="C91" t="s">
        <v>74</v>
      </c>
      <c r="D91" t="s">
        <v>74</v>
      </c>
      <c r="E91" t="s">
        <v>74</v>
      </c>
      <c r="F91" t="s">
        <v>360</v>
      </c>
      <c r="G91" t="s">
        <v>74</v>
      </c>
      <c r="H91" t="s">
        <v>74</v>
      </c>
      <c r="I91" t="s">
        <v>361</v>
      </c>
      <c r="J91" t="s">
        <v>76</v>
      </c>
      <c r="K91" t="s">
        <v>74</v>
      </c>
      <c r="L91" t="s">
        <v>74</v>
      </c>
      <c r="M91" t="s">
        <v>77</v>
      </c>
      <c r="N91" t="s">
        <v>78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T91" t="s">
        <v>74</v>
      </c>
      <c r="U91" t="s">
        <v>74</v>
      </c>
      <c r="V91" t="s">
        <v>74</v>
      </c>
      <c r="W91" t="s">
        <v>74</v>
      </c>
      <c r="X91" t="s">
        <v>74</v>
      </c>
      <c r="Y91" t="s">
        <v>74</v>
      </c>
      <c r="Z91" t="s">
        <v>74</v>
      </c>
      <c r="AA91" t="s">
        <v>74</v>
      </c>
      <c r="AB91" t="s">
        <v>74</v>
      </c>
      <c r="AC91" t="s">
        <v>74</v>
      </c>
      <c r="AD91" t="s">
        <v>74</v>
      </c>
      <c r="AE91" t="s">
        <v>74</v>
      </c>
      <c r="AF91" t="s">
        <v>74</v>
      </c>
      <c r="AG91">
        <v>3</v>
      </c>
      <c r="AH91">
        <v>2</v>
      </c>
      <c r="AI91">
        <v>2</v>
      </c>
      <c r="AJ91">
        <v>0</v>
      </c>
      <c r="AK91">
        <v>3</v>
      </c>
      <c r="AL91" t="s">
        <v>79</v>
      </c>
      <c r="AM91" t="s">
        <v>80</v>
      </c>
      <c r="AN91" t="s">
        <v>81</v>
      </c>
      <c r="AO91" t="s">
        <v>82</v>
      </c>
      <c r="AP91" t="s">
        <v>74</v>
      </c>
      <c r="AQ91" t="s">
        <v>74</v>
      </c>
      <c r="AR91" t="s">
        <v>83</v>
      </c>
      <c r="AS91" t="s">
        <v>74</v>
      </c>
      <c r="AT91" t="s">
        <v>74</v>
      </c>
      <c r="AU91">
        <v>1969</v>
      </c>
      <c r="AV91">
        <v>4</v>
      </c>
      <c r="AW91">
        <v>5</v>
      </c>
      <c r="AX91" t="s">
        <v>74</v>
      </c>
      <c r="AY91" t="s">
        <v>74</v>
      </c>
      <c r="AZ91" t="s">
        <v>74</v>
      </c>
      <c r="BA91" t="s">
        <v>74</v>
      </c>
      <c r="BB91">
        <v>217</v>
      </c>
      <c r="BC91" t="s">
        <v>84</v>
      </c>
      <c r="BD91" t="s">
        <v>74</v>
      </c>
      <c r="BE91" t="s">
        <v>74</v>
      </c>
      <c r="BF91" t="s">
        <v>74</v>
      </c>
      <c r="BG91" t="s">
        <v>74</v>
      </c>
      <c r="BH91" t="s">
        <v>74</v>
      </c>
      <c r="BI91">
        <v>0</v>
      </c>
      <c r="BJ91" t="s">
        <v>85</v>
      </c>
      <c r="BK91" t="s">
        <v>86</v>
      </c>
      <c r="BL91" t="s">
        <v>87</v>
      </c>
      <c r="BM91" t="s">
        <v>224</v>
      </c>
      <c r="BN91" t="s">
        <v>74</v>
      </c>
      <c r="BO91" t="s">
        <v>74</v>
      </c>
      <c r="BP91" t="s">
        <v>74</v>
      </c>
      <c r="BQ91" t="s">
        <v>74</v>
      </c>
      <c r="BR91" t="s">
        <v>89</v>
      </c>
      <c r="BS91" t="s">
        <v>362</v>
      </c>
      <c r="BT91" t="str">
        <f>HYPERLINK("https%3A%2F%2Fwww.webofscience.com%2Fwos%2Fwoscc%2Ffull-record%2FWOS:A1969G008300047","View Full Record in Web of Science")</f>
        <v>View Full Record in Web of Science</v>
      </c>
    </row>
    <row r="92" spans="1:72" x14ac:dyDescent="0.15">
      <c r="A92" t="s">
        <v>72</v>
      </c>
      <c r="B92" t="s">
        <v>363</v>
      </c>
      <c r="C92" t="s">
        <v>74</v>
      </c>
      <c r="D92" t="s">
        <v>74</v>
      </c>
      <c r="E92" t="s">
        <v>74</v>
      </c>
      <c r="F92" t="s">
        <v>363</v>
      </c>
      <c r="G92" t="s">
        <v>74</v>
      </c>
      <c r="H92" t="s">
        <v>74</v>
      </c>
      <c r="I92" t="s">
        <v>364</v>
      </c>
      <c r="J92" t="s">
        <v>76</v>
      </c>
      <c r="K92" t="s">
        <v>74</v>
      </c>
      <c r="L92" t="s">
        <v>74</v>
      </c>
      <c r="M92" t="s">
        <v>77</v>
      </c>
      <c r="N92" t="s">
        <v>78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T92" t="s">
        <v>74</v>
      </c>
      <c r="U92" t="s">
        <v>74</v>
      </c>
      <c r="V92" t="s">
        <v>74</v>
      </c>
      <c r="W92" t="s">
        <v>74</v>
      </c>
      <c r="X92" t="s">
        <v>74</v>
      </c>
      <c r="Y92" t="s">
        <v>74</v>
      </c>
      <c r="Z92" t="s">
        <v>74</v>
      </c>
      <c r="AA92" t="s">
        <v>74</v>
      </c>
      <c r="AB92" t="s">
        <v>74</v>
      </c>
      <c r="AC92" t="s">
        <v>74</v>
      </c>
      <c r="AD92" t="s">
        <v>74</v>
      </c>
      <c r="AE92" t="s">
        <v>74</v>
      </c>
      <c r="AF92" t="s">
        <v>74</v>
      </c>
      <c r="AG92">
        <v>0</v>
      </c>
      <c r="AH92">
        <v>1</v>
      </c>
      <c r="AI92">
        <v>1</v>
      </c>
      <c r="AJ92">
        <v>0</v>
      </c>
      <c r="AK92">
        <v>4</v>
      </c>
      <c r="AL92" t="s">
        <v>79</v>
      </c>
      <c r="AM92" t="s">
        <v>80</v>
      </c>
      <c r="AN92" t="s">
        <v>81</v>
      </c>
      <c r="AO92" t="s">
        <v>82</v>
      </c>
      <c r="AP92" t="s">
        <v>74</v>
      </c>
      <c r="AQ92" t="s">
        <v>74</v>
      </c>
      <c r="AR92" t="s">
        <v>83</v>
      </c>
      <c r="AS92" t="s">
        <v>74</v>
      </c>
      <c r="AT92" t="s">
        <v>74</v>
      </c>
      <c r="AU92">
        <v>1969</v>
      </c>
      <c r="AV92">
        <v>4</v>
      </c>
      <c r="AW92">
        <v>5</v>
      </c>
      <c r="AX92" t="s">
        <v>74</v>
      </c>
      <c r="AY92" t="s">
        <v>74</v>
      </c>
      <c r="AZ92" t="s">
        <v>74</v>
      </c>
      <c r="BA92" t="s">
        <v>74</v>
      </c>
      <c r="BB92">
        <v>218</v>
      </c>
      <c r="BC92" t="s">
        <v>84</v>
      </c>
      <c r="BD92" t="s">
        <v>74</v>
      </c>
      <c r="BE92" t="s">
        <v>74</v>
      </c>
      <c r="BF92" t="s">
        <v>74</v>
      </c>
      <c r="BG92" t="s">
        <v>74</v>
      </c>
      <c r="BH92" t="s">
        <v>74</v>
      </c>
      <c r="BI92">
        <v>0</v>
      </c>
      <c r="BJ92" t="s">
        <v>85</v>
      </c>
      <c r="BK92" t="s">
        <v>86</v>
      </c>
      <c r="BL92" t="s">
        <v>87</v>
      </c>
      <c r="BM92" t="s">
        <v>224</v>
      </c>
      <c r="BN92" t="s">
        <v>74</v>
      </c>
      <c r="BO92" t="s">
        <v>74</v>
      </c>
      <c r="BP92" t="s">
        <v>74</v>
      </c>
      <c r="BQ92" t="s">
        <v>74</v>
      </c>
      <c r="BR92" t="s">
        <v>89</v>
      </c>
      <c r="BS92" t="s">
        <v>365</v>
      </c>
      <c r="BT92" t="str">
        <f>HYPERLINK("https%3A%2F%2Fwww.webofscience.com%2Fwos%2Fwoscc%2Ffull-record%2FWOS:A1969G008300048","View Full Record in Web of Science")</f>
        <v>View Full Record in Web of Science</v>
      </c>
    </row>
    <row r="93" spans="1:72" x14ac:dyDescent="0.15">
      <c r="A93" t="s">
        <v>72</v>
      </c>
      <c r="B93" t="s">
        <v>366</v>
      </c>
      <c r="C93" t="s">
        <v>74</v>
      </c>
      <c r="D93" t="s">
        <v>74</v>
      </c>
      <c r="E93" t="s">
        <v>74</v>
      </c>
      <c r="F93" t="s">
        <v>366</v>
      </c>
      <c r="G93" t="s">
        <v>74</v>
      </c>
      <c r="H93" t="s">
        <v>74</v>
      </c>
      <c r="I93" t="s">
        <v>367</v>
      </c>
      <c r="J93" t="s">
        <v>76</v>
      </c>
      <c r="K93" t="s">
        <v>74</v>
      </c>
      <c r="L93" t="s">
        <v>74</v>
      </c>
      <c r="M93" t="s">
        <v>77</v>
      </c>
      <c r="N93" t="s">
        <v>78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T93" t="s">
        <v>74</v>
      </c>
      <c r="U93" t="s">
        <v>74</v>
      </c>
      <c r="V93" t="s">
        <v>74</v>
      </c>
      <c r="W93" t="s">
        <v>74</v>
      </c>
      <c r="X93" t="s">
        <v>74</v>
      </c>
      <c r="Y93" t="s">
        <v>74</v>
      </c>
      <c r="Z93" t="s">
        <v>74</v>
      </c>
      <c r="AA93" t="s">
        <v>74</v>
      </c>
      <c r="AB93" t="s">
        <v>74</v>
      </c>
      <c r="AC93" t="s">
        <v>74</v>
      </c>
      <c r="AD93" t="s">
        <v>74</v>
      </c>
      <c r="AE93" t="s">
        <v>74</v>
      </c>
      <c r="AF93" t="s">
        <v>74</v>
      </c>
      <c r="AG93">
        <v>0</v>
      </c>
      <c r="AH93">
        <v>3</v>
      </c>
      <c r="AI93">
        <v>3</v>
      </c>
      <c r="AJ93">
        <v>0</v>
      </c>
      <c r="AK93">
        <v>4</v>
      </c>
      <c r="AL93" t="s">
        <v>79</v>
      </c>
      <c r="AM93" t="s">
        <v>80</v>
      </c>
      <c r="AN93" t="s">
        <v>93</v>
      </c>
      <c r="AO93" t="s">
        <v>82</v>
      </c>
      <c r="AP93" t="s">
        <v>74</v>
      </c>
      <c r="AQ93" t="s">
        <v>74</v>
      </c>
      <c r="AR93" t="s">
        <v>94</v>
      </c>
      <c r="AS93" t="s">
        <v>74</v>
      </c>
      <c r="AT93" t="s">
        <v>74</v>
      </c>
      <c r="AU93">
        <v>1969</v>
      </c>
      <c r="AV93">
        <v>4</v>
      </c>
      <c r="AW93">
        <v>5</v>
      </c>
      <c r="AX93" t="s">
        <v>74</v>
      </c>
      <c r="AY93" t="s">
        <v>74</v>
      </c>
      <c r="AZ93" t="s">
        <v>74</v>
      </c>
      <c r="BA93" t="s">
        <v>74</v>
      </c>
      <c r="BB93">
        <v>218</v>
      </c>
      <c r="BC93" t="s">
        <v>95</v>
      </c>
      <c r="BD93" t="s">
        <v>74</v>
      </c>
      <c r="BE93" t="s">
        <v>74</v>
      </c>
      <c r="BF93" t="s">
        <v>74</v>
      </c>
      <c r="BG93" t="s">
        <v>74</v>
      </c>
      <c r="BH93" t="s">
        <v>74</v>
      </c>
      <c r="BI93">
        <v>1</v>
      </c>
      <c r="BJ93" t="s">
        <v>85</v>
      </c>
      <c r="BK93" t="s">
        <v>86</v>
      </c>
      <c r="BL93" t="s">
        <v>87</v>
      </c>
      <c r="BM93" t="s">
        <v>224</v>
      </c>
      <c r="BN93" t="s">
        <v>74</v>
      </c>
      <c r="BO93" t="s">
        <v>74</v>
      </c>
      <c r="BP93" t="s">
        <v>74</v>
      </c>
      <c r="BQ93" t="s">
        <v>74</v>
      </c>
      <c r="BR93" t="s">
        <v>89</v>
      </c>
      <c r="BS93" t="s">
        <v>368</v>
      </c>
      <c r="BT93" t="str">
        <f>HYPERLINK("https%3A%2F%2Fwww.webofscience.com%2Fwos%2Fwoscc%2Ffull-record%2FWOS:A1969G008300049","View Full Record in Web of Science")</f>
        <v>View Full Record in Web of Science</v>
      </c>
    </row>
    <row r="94" spans="1:72" x14ac:dyDescent="0.15">
      <c r="A94" t="s">
        <v>72</v>
      </c>
      <c r="B94" t="s">
        <v>369</v>
      </c>
      <c r="C94" t="s">
        <v>74</v>
      </c>
      <c r="D94" t="s">
        <v>74</v>
      </c>
      <c r="E94" t="s">
        <v>74</v>
      </c>
      <c r="F94" t="s">
        <v>369</v>
      </c>
      <c r="G94" t="s">
        <v>74</v>
      </c>
      <c r="H94" t="s">
        <v>74</v>
      </c>
      <c r="I94" t="s">
        <v>370</v>
      </c>
      <c r="J94" t="s">
        <v>76</v>
      </c>
      <c r="K94" t="s">
        <v>74</v>
      </c>
      <c r="L94" t="s">
        <v>74</v>
      </c>
      <c r="M94" t="s">
        <v>77</v>
      </c>
      <c r="N94" t="s">
        <v>78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T94" t="s">
        <v>74</v>
      </c>
      <c r="U94" t="s">
        <v>74</v>
      </c>
      <c r="V94" t="s">
        <v>74</v>
      </c>
      <c r="W94" t="s">
        <v>74</v>
      </c>
      <c r="X94" t="s">
        <v>74</v>
      </c>
      <c r="Y94" t="s">
        <v>74</v>
      </c>
      <c r="Z94" t="s">
        <v>74</v>
      </c>
      <c r="AA94" t="s">
        <v>74</v>
      </c>
      <c r="AB94" t="s">
        <v>74</v>
      </c>
      <c r="AC94" t="s">
        <v>74</v>
      </c>
      <c r="AD94" t="s">
        <v>74</v>
      </c>
      <c r="AE94" t="s">
        <v>74</v>
      </c>
      <c r="AF94" t="s">
        <v>74</v>
      </c>
      <c r="AG94">
        <v>2</v>
      </c>
      <c r="AH94">
        <v>1</v>
      </c>
      <c r="AI94">
        <v>1</v>
      </c>
      <c r="AJ94">
        <v>0</v>
      </c>
      <c r="AK94">
        <v>0</v>
      </c>
      <c r="AL94" t="s">
        <v>79</v>
      </c>
      <c r="AM94" t="s">
        <v>80</v>
      </c>
      <c r="AN94" t="s">
        <v>81</v>
      </c>
      <c r="AO94" t="s">
        <v>82</v>
      </c>
      <c r="AP94" t="s">
        <v>74</v>
      </c>
      <c r="AQ94" t="s">
        <v>74</v>
      </c>
      <c r="AR94" t="s">
        <v>83</v>
      </c>
      <c r="AS94" t="s">
        <v>74</v>
      </c>
      <c r="AT94" t="s">
        <v>74</v>
      </c>
      <c r="AU94">
        <v>1969</v>
      </c>
      <c r="AV94">
        <v>4</v>
      </c>
      <c r="AW94">
        <v>5</v>
      </c>
      <c r="AX94" t="s">
        <v>74</v>
      </c>
      <c r="AY94" t="s">
        <v>74</v>
      </c>
      <c r="AZ94" t="s">
        <v>74</v>
      </c>
      <c r="BA94" t="s">
        <v>74</v>
      </c>
      <c r="BB94">
        <v>219</v>
      </c>
      <c r="BC94" t="s">
        <v>84</v>
      </c>
      <c r="BD94" t="s">
        <v>74</v>
      </c>
      <c r="BE94" t="s">
        <v>74</v>
      </c>
      <c r="BF94" t="s">
        <v>74</v>
      </c>
      <c r="BG94" t="s">
        <v>74</v>
      </c>
      <c r="BH94" t="s">
        <v>74</v>
      </c>
      <c r="BI94">
        <v>0</v>
      </c>
      <c r="BJ94" t="s">
        <v>85</v>
      </c>
      <c r="BK94" t="s">
        <v>86</v>
      </c>
      <c r="BL94" t="s">
        <v>87</v>
      </c>
      <c r="BM94" t="s">
        <v>224</v>
      </c>
      <c r="BN94" t="s">
        <v>74</v>
      </c>
      <c r="BO94" t="s">
        <v>74</v>
      </c>
      <c r="BP94" t="s">
        <v>74</v>
      </c>
      <c r="BQ94" t="s">
        <v>74</v>
      </c>
      <c r="BR94" t="s">
        <v>89</v>
      </c>
      <c r="BS94" t="s">
        <v>371</v>
      </c>
      <c r="BT94" t="str">
        <f>HYPERLINK("https%3A%2F%2Fwww.webofscience.com%2Fwos%2Fwoscc%2Ffull-record%2FWOS:A1969G008300050","View Full Record in Web of Science")</f>
        <v>View Full Record in Web of Science</v>
      </c>
    </row>
    <row r="95" spans="1:72" x14ac:dyDescent="0.15">
      <c r="A95" t="s">
        <v>72</v>
      </c>
      <c r="B95" t="s">
        <v>372</v>
      </c>
      <c r="C95" t="s">
        <v>74</v>
      </c>
      <c r="D95" t="s">
        <v>74</v>
      </c>
      <c r="E95" t="s">
        <v>74</v>
      </c>
      <c r="F95" t="s">
        <v>372</v>
      </c>
      <c r="G95" t="s">
        <v>74</v>
      </c>
      <c r="H95" t="s">
        <v>74</v>
      </c>
      <c r="I95" t="s">
        <v>373</v>
      </c>
      <c r="J95" t="s">
        <v>76</v>
      </c>
      <c r="K95" t="s">
        <v>74</v>
      </c>
      <c r="L95" t="s">
        <v>74</v>
      </c>
      <c r="M95" t="s">
        <v>77</v>
      </c>
      <c r="N95" t="s">
        <v>78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T95" t="s">
        <v>74</v>
      </c>
      <c r="U95" t="s">
        <v>74</v>
      </c>
      <c r="V95" t="s">
        <v>74</v>
      </c>
      <c r="W95" t="s">
        <v>74</v>
      </c>
      <c r="X95" t="s">
        <v>74</v>
      </c>
      <c r="Y95" t="s">
        <v>74</v>
      </c>
      <c r="Z95" t="s">
        <v>74</v>
      </c>
      <c r="AA95" t="s">
        <v>74</v>
      </c>
      <c r="AB95" t="s">
        <v>74</v>
      </c>
      <c r="AC95" t="s">
        <v>74</v>
      </c>
      <c r="AD95" t="s">
        <v>74</v>
      </c>
      <c r="AE95" t="s">
        <v>74</v>
      </c>
      <c r="AF95" t="s">
        <v>74</v>
      </c>
      <c r="AG95">
        <v>4</v>
      </c>
      <c r="AH95">
        <v>0</v>
      </c>
      <c r="AI95">
        <v>0</v>
      </c>
      <c r="AJ95">
        <v>0</v>
      </c>
      <c r="AK95">
        <v>0</v>
      </c>
      <c r="AL95" t="s">
        <v>79</v>
      </c>
      <c r="AM95" t="s">
        <v>80</v>
      </c>
      <c r="AN95" t="s">
        <v>81</v>
      </c>
      <c r="AO95" t="s">
        <v>82</v>
      </c>
      <c r="AP95" t="s">
        <v>74</v>
      </c>
      <c r="AQ95" t="s">
        <v>74</v>
      </c>
      <c r="AR95" t="s">
        <v>83</v>
      </c>
      <c r="AS95" t="s">
        <v>74</v>
      </c>
      <c r="AT95" t="s">
        <v>74</v>
      </c>
      <c r="AU95">
        <v>1969</v>
      </c>
      <c r="AV95">
        <v>4</v>
      </c>
      <c r="AW95">
        <v>5</v>
      </c>
      <c r="AX95" t="s">
        <v>74</v>
      </c>
      <c r="AY95" t="s">
        <v>74</v>
      </c>
      <c r="AZ95" t="s">
        <v>74</v>
      </c>
      <c r="BA95" t="s">
        <v>74</v>
      </c>
      <c r="BB95">
        <v>220</v>
      </c>
      <c r="BC95" t="s">
        <v>84</v>
      </c>
      <c r="BD95" t="s">
        <v>74</v>
      </c>
      <c r="BE95" t="s">
        <v>74</v>
      </c>
      <c r="BF95" t="s">
        <v>74</v>
      </c>
      <c r="BG95" t="s">
        <v>74</v>
      </c>
      <c r="BH95" t="s">
        <v>74</v>
      </c>
      <c r="BI95">
        <v>0</v>
      </c>
      <c r="BJ95" t="s">
        <v>85</v>
      </c>
      <c r="BK95" t="s">
        <v>86</v>
      </c>
      <c r="BL95" t="s">
        <v>87</v>
      </c>
      <c r="BM95" t="s">
        <v>224</v>
      </c>
      <c r="BN95" t="s">
        <v>74</v>
      </c>
      <c r="BO95" t="s">
        <v>74</v>
      </c>
      <c r="BP95" t="s">
        <v>74</v>
      </c>
      <c r="BQ95" t="s">
        <v>74</v>
      </c>
      <c r="BR95" t="s">
        <v>89</v>
      </c>
      <c r="BS95" t="s">
        <v>374</v>
      </c>
      <c r="BT95" t="str">
        <f>HYPERLINK("https%3A%2F%2Fwww.webofscience.com%2Fwos%2Fwoscc%2Ffull-record%2FWOS:A1969G008300051","View Full Record in Web of Science")</f>
        <v>View Full Record in Web of Science</v>
      </c>
    </row>
    <row r="96" spans="1:72" x14ac:dyDescent="0.15">
      <c r="A96" t="s">
        <v>72</v>
      </c>
      <c r="B96" t="s">
        <v>375</v>
      </c>
      <c r="C96" t="s">
        <v>74</v>
      </c>
      <c r="D96" t="s">
        <v>74</v>
      </c>
      <c r="E96" t="s">
        <v>74</v>
      </c>
      <c r="F96" t="s">
        <v>375</v>
      </c>
      <c r="G96" t="s">
        <v>74</v>
      </c>
      <c r="H96" t="s">
        <v>74</v>
      </c>
      <c r="I96" t="s">
        <v>376</v>
      </c>
      <c r="J96" t="s">
        <v>76</v>
      </c>
      <c r="K96" t="s">
        <v>74</v>
      </c>
      <c r="L96" t="s">
        <v>74</v>
      </c>
      <c r="M96" t="s">
        <v>77</v>
      </c>
      <c r="N96" t="s">
        <v>78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T96" t="s">
        <v>74</v>
      </c>
      <c r="U96" t="s">
        <v>74</v>
      </c>
      <c r="V96" t="s">
        <v>74</v>
      </c>
      <c r="W96" t="s">
        <v>74</v>
      </c>
      <c r="X96" t="s">
        <v>74</v>
      </c>
      <c r="Y96" t="s">
        <v>74</v>
      </c>
      <c r="Z96" t="s">
        <v>74</v>
      </c>
      <c r="AA96" t="s">
        <v>74</v>
      </c>
      <c r="AB96" t="s">
        <v>74</v>
      </c>
      <c r="AC96" t="s">
        <v>74</v>
      </c>
      <c r="AD96" t="s">
        <v>74</v>
      </c>
      <c r="AE96" t="s">
        <v>74</v>
      </c>
      <c r="AF96" t="s">
        <v>74</v>
      </c>
      <c r="AG96">
        <v>3</v>
      </c>
      <c r="AH96">
        <v>9</v>
      </c>
      <c r="AI96">
        <v>10</v>
      </c>
      <c r="AJ96">
        <v>0</v>
      </c>
      <c r="AK96">
        <v>1</v>
      </c>
      <c r="AL96" t="s">
        <v>79</v>
      </c>
      <c r="AM96" t="s">
        <v>80</v>
      </c>
      <c r="AN96" t="s">
        <v>93</v>
      </c>
      <c r="AO96" t="s">
        <v>82</v>
      </c>
      <c r="AP96" t="s">
        <v>74</v>
      </c>
      <c r="AQ96" t="s">
        <v>74</v>
      </c>
      <c r="AR96" t="s">
        <v>94</v>
      </c>
      <c r="AS96" t="s">
        <v>74</v>
      </c>
      <c r="AT96" t="s">
        <v>74</v>
      </c>
      <c r="AU96">
        <v>1969</v>
      </c>
      <c r="AV96">
        <v>4</v>
      </c>
      <c r="AW96">
        <v>5</v>
      </c>
      <c r="AX96" t="s">
        <v>74</v>
      </c>
      <c r="AY96" t="s">
        <v>74</v>
      </c>
      <c r="AZ96" t="s">
        <v>74</v>
      </c>
      <c r="BA96" t="s">
        <v>74</v>
      </c>
      <c r="BB96">
        <v>221</v>
      </c>
      <c r="BC96" t="s">
        <v>95</v>
      </c>
      <c r="BD96" t="s">
        <v>74</v>
      </c>
      <c r="BE96" t="s">
        <v>74</v>
      </c>
      <c r="BF96" t="s">
        <v>74</v>
      </c>
      <c r="BG96" t="s">
        <v>74</v>
      </c>
      <c r="BH96" t="s">
        <v>74</v>
      </c>
      <c r="BI96">
        <v>1</v>
      </c>
      <c r="BJ96" t="s">
        <v>85</v>
      </c>
      <c r="BK96" t="s">
        <v>86</v>
      </c>
      <c r="BL96" t="s">
        <v>87</v>
      </c>
      <c r="BM96" t="s">
        <v>224</v>
      </c>
      <c r="BN96" t="s">
        <v>74</v>
      </c>
      <c r="BO96" t="s">
        <v>74</v>
      </c>
      <c r="BP96" t="s">
        <v>74</v>
      </c>
      <c r="BQ96" t="s">
        <v>74</v>
      </c>
      <c r="BR96" t="s">
        <v>89</v>
      </c>
      <c r="BS96" t="s">
        <v>377</v>
      </c>
      <c r="BT96" t="str">
        <f>HYPERLINK("https%3A%2F%2Fwww.webofscience.com%2Fwos%2Fwoscc%2Ffull-record%2FWOS:A1969G008300052","View Full Record in Web of Science")</f>
        <v>View Full Record in Web of Science</v>
      </c>
    </row>
    <row r="97" spans="1:72" x14ac:dyDescent="0.15">
      <c r="A97" t="s">
        <v>72</v>
      </c>
      <c r="B97" t="s">
        <v>378</v>
      </c>
      <c r="C97" t="s">
        <v>74</v>
      </c>
      <c r="D97" t="s">
        <v>74</v>
      </c>
      <c r="E97" t="s">
        <v>74</v>
      </c>
      <c r="F97" t="s">
        <v>378</v>
      </c>
      <c r="G97" t="s">
        <v>74</v>
      </c>
      <c r="H97" t="s">
        <v>74</v>
      </c>
      <c r="I97" t="s">
        <v>379</v>
      </c>
      <c r="J97" t="s">
        <v>76</v>
      </c>
      <c r="K97" t="s">
        <v>74</v>
      </c>
      <c r="L97" t="s">
        <v>74</v>
      </c>
      <c r="M97" t="s">
        <v>77</v>
      </c>
      <c r="N97" t="s">
        <v>78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T97" t="s">
        <v>74</v>
      </c>
      <c r="U97" t="s">
        <v>74</v>
      </c>
      <c r="V97" t="s">
        <v>74</v>
      </c>
      <c r="W97" t="s">
        <v>74</v>
      </c>
      <c r="X97" t="s">
        <v>74</v>
      </c>
      <c r="Y97" t="s">
        <v>74</v>
      </c>
      <c r="Z97" t="s">
        <v>74</v>
      </c>
      <c r="AA97" t="s">
        <v>74</v>
      </c>
      <c r="AB97" t="s">
        <v>74</v>
      </c>
      <c r="AC97" t="s">
        <v>74</v>
      </c>
      <c r="AD97" t="s">
        <v>74</v>
      </c>
      <c r="AE97" t="s">
        <v>74</v>
      </c>
      <c r="AF97" t="s">
        <v>74</v>
      </c>
      <c r="AG97">
        <v>1</v>
      </c>
      <c r="AH97">
        <v>1</v>
      </c>
      <c r="AI97">
        <v>1</v>
      </c>
      <c r="AJ97">
        <v>0</v>
      </c>
      <c r="AK97">
        <v>1</v>
      </c>
      <c r="AL97" t="s">
        <v>79</v>
      </c>
      <c r="AM97" t="s">
        <v>80</v>
      </c>
      <c r="AN97" t="s">
        <v>81</v>
      </c>
      <c r="AO97" t="s">
        <v>82</v>
      </c>
      <c r="AP97" t="s">
        <v>74</v>
      </c>
      <c r="AQ97" t="s">
        <v>74</v>
      </c>
      <c r="AR97" t="s">
        <v>83</v>
      </c>
      <c r="AS97" t="s">
        <v>74</v>
      </c>
      <c r="AT97" t="s">
        <v>74</v>
      </c>
      <c r="AU97">
        <v>1969</v>
      </c>
      <c r="AV97">
        <v>4</v>
      </c>
      <c r="AW97">
        <v>5</v>
      </c>
      <c r="AX97" t="s">
        <v>74</v>
      </c>
      <c r="AY97" t="s">
        <v>74</v>
      </c>
      <c r="AZ97" t="s">
        <v>74</v>
      </c>
      <c r="BA97" t="s">
        <v>74</v>
      </c>
      <c r="BB97">
        <v>222</v>
      </c>
      <c r="BC97" t="s">
        <v>84</v>
      </c>
      <c r="BD97" t="s">
        <v>74</v>
      </c>
      <c r="BE97" t="s">
        <v>74</v>
      </c>
      <c r="BF97" t="s">
        <v>74</v>
      </c>
      <c r="BG97" t="s">
        <v>74</v>
      </c>
      <c r="BH97" t="s">
        <v>74</v>
      </c>
      <c r="BI97">
        <v>0</v>
      </c>
      <c r="BJ97" t="s">
        <v>85</v>
      </c>
      <c r="BK97" t="s">
        <v>86</v>
      </c>
      <c r="BL97" t="s">
        <v>87</v>
      </c>
      <c r="BM97" t="s">
        <v>224</v>
      </c>
      <c r="BN97" t="s">
        <v>74</v>
      </c>
      <c r="BO97" t="s">
        <v>74</v>
      </c>
      <c r="BP97" t="s">
        <v>74</v>
      </c>
      <c r="BQ97" t="s">
        <v>74</v>
      </c>
      <c r="BR97" t="s">
        <v>89</v>
      </c>
      <c r="BS97" t="s">
        <v>380</v>
      </c>
      <c r="BT97" t="str">
        <f>HYPERLINK("https%3A%2F%2Fwww.webofscience.com%2Fwos%2Fwoscc%2Ffull-record%2FWOS:A1969G008300053","View Full Record in Web of Science")</f>
        <v>View Full Record in Web of Science</v>
      </c>
    </row>
    <row r="98" spans="1:72" x14ac:dyDescent="0.15">
      <c r="A98" t="s">
        <v>72</v>
      </c>
      <c r="B98" t="s">
        <v>381</v>
      </c>
      <c r="C98" t="s">
        <v>74</v>
      </c>
      <c r="D98" t="s">
        <v>74</v>
      </c>
      <c r="E98" t="s">
        <v>74</v>
      </c>
      <c r="F98" t="s">
        <v>381</v>
      </c>
      <c r="G98" t="s">
        <v>74</v>
      </c>
      <c r="H98" t="s">
        <v>74</v>
      </c>
      <c r="I98" t="s">
        <v>382</v>
      </c>
      <c r="J98" t="s">
        <v>76</v>
      </c>
      <c r="K98" t="s">
        <v>74</v>
      </c>
      <c r="L98" t="s">
        <v>74</v>
      </c>
      <c r="M98" t="s">
        <v>77</v>
      </c>
      <c r="N98" t="s">
        <v>78</v>
      </c>
      <c r="O98" t="s">
        <v>74</v>
      </c>
      <c r="P98" t="s">
        <v>74</v>
      </c>
      <c r="Q98" t="s">
        <v>74</v>
      </c>
      <c r="R98" t="s">
        <v>74</v>
      </c>
      <c r="S98" t="s">
        <v>74</v>
      </c>
      <c r="T98" t="s">
        <v>74</v>
      </c>
      <c r="U98" t="s">
        <v>74</v>
      </c>
      <c r="V98" t="s">
        <v>74</v>
      </c>
      <c r="W98" t="s">
        <v>74</v>
      </c>
      <c r="X98" t="s">
        <v>74</v>
      </c>
      <c r="Y98" t="s">
        <v>74</v>
      </c>
      <c r="Z98" t="s">
        <v>74</v>
      </c>
      <c r="AA98" t="s">
        <v>74</v>
      </c>
      <c r="AB98" t="s">
        <v>74</v>
      </c>
      <c r="AC98" t="s">
        <v>74</v>
      </c>
      <c r="AD98" t="s">
        <v>74</v>
      </c>
      <c r="AE98" t="s">
        <v>74</v>
      </c>
      <c r="AF98" t="s">
        <v>74</v>
      </c>
      <c r="AG98">
        <v>0</v>
      </c>
      <c r="AH98">
        <v>3</v>
      </c>
      <c r="AI98">
        <v>3</v>
      </c>
      <c r="AJ98">
        <v>0</v>
      </c>
      <c r="AK98">
        <v>0</v>
      </c>
      <c r="AL98" t="s">
        <v>79</v>
      </c>
      <c r="AM98" t="s">
        <v>80</v>
      </c>
      <c r="AN98" t="s">
        <v>81</v>
      </c>
      <c r="AO98" t="s">
        <v>82</v>
      </c>
      <c r="AP98" t="s">
        <v>74</v>
      </c>
      <c r="AQ98" t="s">
        <v>74</v>
      </c>
      <c r="AR98" t="s">
        <v>83</v>
      </c>
      <c r="AS98" t="s">
        <v>74</v>
      </c>
      <c r="AT98" t="s">
        <v>74</v>
      </c>
      <c r="AU98">
        <v>1969</v>
      </c>
      <c r="AV98">
        <v>4</v>
      </c>
      <c r="AW98">
        <v>5</v>
      </c>
      <c r="AX98" t="s">
        <v>74</v>
      </c>
      <c r="AY98" t="s">
        <v>74</v>
      </c>
      <c r="AZ98" t="s">
        <v>74</v>
      </c>
      <c r="BA98" t="s">
        <v>74</v>
      </c>
      <c r="BB98">
        <v>224</v>
      </c>
      <c r="BC98" t="s">
        <v>84</v>
      </c>
      <c r="BD98" t="s">
        <v>74</v>
      </c>
      <c r="BE98" t="s">
        <v>74</v>
      </c>
      <c r="BF98" t="s">
        <v>74</v>
      </c>
      <c r="BG98" t="s">
        <v>74</v>
      </c>
      <c r="BH98" t="s">
        <v>74</v>
      </c>
      <c r="BI98">
        <v>0</v>
      </c>
      <c r="BJ98" t="s">
        <v>85</v>
      </c>
      <c r="BK98" t="s">
        <v>86</v>
      </c>
      <c r="BL98" t="s">
        <v>87</v>
      </c>
      <c r="BM98" t="s">
        <v>224</v>
      </c>
      <c r="BN98" t="s">
        <v>74</v>
      </c>
      <c r="BO98" t="s">
        <v>74</v>
      </c>
      <c r="BP98" t="s">
        <v>74</v>
      </c>
      <c r="BQ98" t="s">
        <v>74</v>
      </c>
      <c r="BR98" t="s">
        <v>89</v>
      </c>
      <c r="BS98" t="s">
        <v>383</v>
      </c>
      <c r="BT98" t="str">
        <f>HYPERLINK("https%3A%2F%2Fwww.webofscience.com%2Fwos%2Fwoscc%2Ffull-record%2FWOS:A1969G008300054","View Full Record in Web of Science")</f>
        <v>View Full Record in Web of Science</v>
      </c>
    </row>
    <row r="99" spans="1:72" x14ac:dyDescent="0.15">
      <c r="A99" t="s">
        <v>72</v>
      </c>
      <c r="B99" t="s">
        <v>384</v>
      </c>
      <c r="C99" t="s">
        <v>74</v>
      </c>
      <c r="D99" t="s">
        <v>74</v>
      </c>
      <c r="E99" t="s">
        <v>74</v>
      </c>
      <c r="F99" t="s">
        <v>384</v>
      </c>
      <c r="G99" t="s">
        <v>74</v>
      </c>
      <c r="H99" t="s">
        <v>74</v>
      </c>
      <c r="I99" t="s">
        <v>385</v>
      </c>
      <c r="J99" t="s">
        <v>76</v>
      </c>
      <c r="K99" t="s">
        <v>74</v>
      </c>
      <c r="L99" t="s">
        <v>74</v>
      </c>
      <c r="M99" t="s">
        <v>77</v>
      </c>
      <c r="N99" t="s">
        <v>78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T99" t="s">
        <v>74</v>
      </c>
      <c r="U99" t="s">
        <v>74</v>
      </c>
      <c r="V99" t="s">
        <v>74</v>
      </c>
      <c r="W99" t="s">
        <v>74</v>
      </c>
      <c r="X99" t="s">
        <v>74</v>
      </c>
      <c r="Y99" t="s">
        <v>74</v>
      </c>
      <c r="Z99" t="s">
        <v>74</v>
      </c>
      <c r="AA99" t="s">
        <v>74</v>
      </c>
      <c r="AB99" t="s">
        <v>74</v>
      </c>
      <c r="AC99" t="s">
        <v>74</v>
      </c>
      <c r="AD99" t="s">
        <v>74</v>
      </c>
      <c r="AE99" t="s">
        <v>74</v>
      </c>
      <c r="AF99" t="s">
        <v>74</v>
      </c>
      <c r="AG99">
        <v>0</v>
      </c>
      <c r="AH99">
        <v>1</v>
      </c>
      <c r="AI99">
        <v>1</v>
      </c>
      <c r="AJ99">
        <v>0</v>
      </c>
      <c r="AK99">
        <v>0</v>
      </c>
      <c r="AL99" t="s">
        <v>79</v>
      </c>
      <c r="AM99" t="s">
        <v>80</v>
      </c>
      <c r="AN99" t="s">
        <v>81</v>
      </c>
      <c r="AO99" t="s">
        <v>82</v>
      </c>
      <c r="AP99" t="s">
        <v>74</v>
      </c>
      <c r="AQ99" t="s">
        <v>74</v>
      </c>
      <c r="AR99" t="s">
        <v>83</v>
      </c>
      <c r="AS99" t="s">
        <v>74</v>
      </c>
      <c r="AT99" t="s">
        <v>74</v>
      </c>
      <c r="AU99">
        <v>1969</v>
      </c>
      <c r="AV99">
        <v>4</v>
      </c>
      <c r="AW99">
        <v>5</v>
      </c>
      <c r="AX99" t="s">
        <v>74</v>
      </c>
      <c r="AY99" t="s">
        <v>74</v>
      </c>
      <c r="AZ99" t="s">
        <v>74</v>
      </c>
      <c r="BA99" t="s">
        <v>74</v>
      </c>
      <c r="BB99">
        <v>224</v>
      </c>
      <c r="BC99" t="s">
        <v>84</v>
      </c>
      <c r="BD99" t="s">
        <v>74</v>
      </c>
      <c r="BE99" t="s">
        <v>74</v>
      </c>
      <c r="BF99" t="s">
        <v>74</v>
      </c>
      <c r="BG99" t="s">
        <v>74</v>
      </c>
      <c r="BH99" t="s">
        <v>74</v>
      </c>
      <c r="BI99">
        <v>0</v>
      </c>
      <c r="BJ99" t="s">
        <v>85</v>
      </c>
      <c r="BK99" t="s">
        <v>86</v>
      </c>
      <c r="BL99" t="s">
        <v>87</v>
      </c>
      <c r="BM99" t="s">
        <v>224</v>
      </c>
      <c r="BN99" t="s">
        <v>74</v>
      </c>
      <c r="BO99" t="s">
        <v>74</v>
      </c>
      <c r="BP99" t="s">
        <v>74</v>
      </c>
      <c r="BQ99" t="s">
        <v>74</v>
      </c>
      <c r="BR99" t="s">
        <v>89</v>
      </c>
      <c r="BS99" t="s">
        <v>386</v>
      </c>
      <c r="BT99" t="str">
        <f>HYPERLINK("https%3A%2F%2Fwww.webofscience.com%2Fwos%2Fwoscc%2Ffull-record%2FWOS:A1969G008300055","View Full Record in Web of Science")</f>
        <v>View Full Record in Web of Science</v>
      </c>
    </row>
    <row r="100" spans="1:72" x14ac:dyDescent="0.15">
      <c r="A100" t="s">
        <v>72</v>
      </c>
      <c r="B100" t="s">
        <v>387</v>
      </c>
      <c r="C100" t="s">
        <v>74</v>
      </c>
      <c r="D100" t="s">
        <v>74</v>
      </c>
      <c r="E100" t="s">
        <v>74</v>
      </c>
      <c r="F100" t="s">
        <v>387</v>
      </c>
      <c r="G100" t="s">
        <v>74</v>
      </c>
      <c r="H100" t="s">
        <v>74</v>
      </c>
      <c r="I100" t="s">
        <v>388</v>
      </c>
      <c r="J100" t="s">
        <v>76</v>
      </c>
      <c r="K100" t="s">
        <v>74</v>
      </c>
      <c r="L100" t="s">
        <v>74</v>
      </c>
      <c r="M100" t="s">
        <v>77</v>
      </c>
      <c r="N100" t="s">
        <v>78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T100" t="s">
        <v>74</v>
      </c>
      <c r="U100" t="s">
        <v>74</v>
      </c>
      <c r="V100" t="s">
        <v>74</v>
      </c>
      <c r="W100" t="s">
        <v>74</v>
      </c>
      <c r="X100" t="s">
        <v>74</v>
      </c>
      <c r="Y100" t="s">
        <v>74</v>
      </c>
      <c r="Z100" t="s">
        <v>74</v>
      </c>
      <c r="AA100" t="s">
        <v>74</v>
      </c>
      <c r="AB100" t="s">
        <v>74</v>
      </c>
      <c r="AC100" t="s">
        <v>74</v>
      </c>
      <c r="AD100" t="s">
        <v>74</v>
      </c>
      <c r="AE100" t="s">
        <v>74</v>
      </c>
      <c r="AF100" t="s">
        <v>74</v>
      </c>
      <c r="AG100">
        <v>2</v>
      </c>
      <c r="AH100">
        <v>3</v>
      </c>
      <c r="AI100">
        <v>3</v>
      </c>
      <c r="AJ100">
        <v>0</v>
      </c>
      <c r="AK100">
        <v>0</v>
      </c>
      <c r="AL100" t="s">
        <v>79</v>
      </c>
      <c r="AM100" t="s">
        <v>80</v>
      </c>
      <c r="AN100" t="s">
        <v>81</v>
      </c>
      <c r="AO100" t="s">
        <v>82</v>
      </c>
      <c r="AP100" t="s">
        <v>74</v>
      </c>
      <c r="AQ100" t="s">
        <v>74</v>
      </c>
      <c r="AR100" t="s">
        <v>83</v>
      </c>
      <c r="AS100" t="s">
        <v>74</v>
      </c>
      <c r="AT100" t="s">
        <v>74</v>
      </c>
      <c r="AU100">
        <v>1969</v>
      </c>
      <c r="AV100">
        <v>4</v>
      </c>
      <c r="AW100">
        <v>5</v>
      </c>
      <c r="AX100" t="s">
        <v>74</v>
      </c>
      <c r="AY100" t="s">
        <v>74</v>
      </c>
      <c r="AZ100" t="s">
        <v>74</v>
      </c>
      <c r="BA100" t="s">
        <v>74</v>
      </c>
      <c r="BB100">
        <v>225</v>
      </c>
      <c r="BC100" t="s">
        <v>84</v>
      </c>
      <c r="BD100" t="s">
        <v>74</v>
      </c>
      <c r="BE100" t="s">
        <v>74</v>
      </c>
      <c r="BF100" t="s">
        <v>74</v>
      </c>
      <c r="BG100" t="s">
        <v>74</v>
      </c>
      <c r="BH100" t="s">
        <v>74</v>
      </c>
      <c r="BI100">
        <v>0</v>
      </c>
      <c r="BJ100" t="s">
        <v>85</v>
      </c>
      <c r="BK100" t="s">
        <v>86</v>
      </c>
      <c r="BL100" t="s">
        <v>87</v>
      </c>
      <c r="BM100" t="s">
        <v>224</v>
      </c>
      <c r="BN100" t="s">
        <v>74</v>
      </c>
      <c r="BO100" t="s">
        <v>74</v>
      </c>
      <c r="BP100" t="s">
        <v>74</v>
      </c>
      <c r="BQ100" t="s">
        <v>74</v>
      </c>
      <c r="BR100" t="s">
        <v>89</v>
      </c>
      <c r="BS100" t="s">
        <v>389</v>
      </c>
      <c r="BT100" t="str">
        <f>HYPERLINK("https%3A%2F%2Fwww.webofscience.com%2Fwos%2Fwoscc%2Ffull-record%2FWOS:A1969G008300056","View Full Record in Web of Science")</f>
        <v>View Full Record in Web of Science</v>
      </c>
    </row>
    <row r="101" spans="1:72" x14ac:dyDescent="0.15">
      <c r="A101" t="s">
        <v>72</v>
      </c>
      <c r="B101" t="s">
        <v>390</v>
      </c>
      <c r="C101" t="s">
        <v>74</v>
      </c>
      <c r="D101" t="s">
        <v>74</v>
      </c>
      <c r="E101" t="s">
        <v>74</v>
      </c>
      <c r="F101" t="s">
        <v>390</v>
      </c>
      <c r="G101" t="s">
        <v>74</v>
      </c>
      <c r="H101" t="s">
        <v>74</v>
      </c>
      <c r="I101" t="s">
        <v>391</v>
      </c>
      <c r="J101" t="s">
        <v>76</v>
      </c>
      <c r="K101" t="s">
        <v>74</v>
      </c>
      <c r="L101" t="s">
        <v>74</v>
      </c>
      <c r="M101" t="s">
        <v>77</v>
      </c>
      <c r="N101" t="s">
        <v>78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T101" t="s">
        <v>74</v>
      </c>
      <c r="U101" t="s">
        <v>74</v>
      </c>
      <c r="V101" t="s">
        <v>74</v>
      </c>
      <c r="W101" t="s">
        <v>74</v>
      </c>
      <c r="X101" t="s">
        <v>74</v>
      </c>
      <c r="Y101" t="s">
        <v>74</v>
      </c>
      <c r="Z101" t="s">
        <v>74</v>
      </c>
      <c r="AA101" t="s">
        <v>74</v>
      </c>
      <c r="AB101" t="s">
        <v>74</v>
      </c>
      <c r="AC101" t="s">
        <v>74</v>
      </c>
      <c r="AD101" t="s">
        <v>74</v>
      </c>
      <c r="AE101" t="s">
        <v>74</v>
      </c>
      <c r="AF101" t="s">
        <v>74</v>
      </c>
      <c r="AG101">
        <v>7</v>
      </c>
      <c r="AH101">
        <v>1</v>
      </c>
      <c r="AI101">
        <v>1</v>
      </c>
      <c r="AJ101">
        <v>0</v>
      </c>
      <c r="AK101">
        <v>0</v>
      </c>
      <c r="AL101" t="s">
        <v>79</v>
      </c>
      <c r="AM101" t="s">
        <v>80</v>
      </c>
      <c r="AN101" t="s">
        <v>93</v>
      </c>
      <c r="AO101" t="s">
        <v>82</v>
      </c>
      <c r="AP101" t="s">
        <v>74</v>
      </c>
      <c r="AQ101" t="s">
        <v>74</v>
      </c>
      <c r="AR101" t="s">
        <v>94</v>
      </c>
      <c r="AS101" t="s">
        <v>74</v>
      </c>
      <c r="AT101" t="s">
        <v>74</v>
      </c>
      <c r="AU101">
        <v>1969</v>
      </c>
      <c r="AV101">
        <v>4</v>
      </c>
      <c r="AW101">
        <v>5</v>
      </c>
      <c r="AX101" t="s">
        <v>74</v>
      </c>
      <c r="AY101" t="s">
        <v>74</v>
      </c>
      <c r="AZ101" t="s">
        <v>74</v>
      </c>
      <c r="BA101" t="s">
        <v>74</v>
      </c>
      <c r="BB101">
        <v>226</v>
      </c>
      <c r="BC101" t="s">
        <v>95</v>
      </c>
      <c r="BD101" t="s">
        <v>74</v>
      </c>
      <c r="BE101" t="s">
        <v>74</v>
      </c>
      <c r="BF101" t="s">
        <v>74</v>
      </c>
      <c r="BG101" t="s">
        <v>74</v>
      </c>
      <c r="BH101" t="s">
        <v>74</v>
      </c>
      <c r="BI101">
        <v>1</v>
      </c>
      <c r="BJ101" t="s">
        <v>85</v>
      </c>
      <c r="BK101" t="s">
        <v>86</v>
      </c>
      <c r="BL101" t="s">
        <v>87</v>
      </c>
      <c r="BM101" t="s">
        <v>224</v>
      </c>
      <c r="BN101" t="s">
        <v>74</v>
      </c>
      <c r="BO101" t="s">
        <v>74</v>
      </c>
      <c r="BP101" t="s">
        <v>74</v>
      </c>
      <c r="BQ101" t="s">
        <v>74</v>
      </c>
      <c r="BR101" t="s">
        <v>89</v>
      </c>
      <c r="BS101" t="s">
        <v>392</v>
      </c>
      <c r="BT101" t="str">
        <f>HYPERLINK("https%3A%2F%2Fwww.webofscience.com%2Fwos%2Fwoscc%2Ffull-record%2FWOS:A1969G008300057","View Full Record in Web of Science")</f>
        <v>View Full Record in Web of Science</v>
      </c>
    </row>
    <row r="102" spans="1:72" x14ac:dyDescent="0.15">
      <c r="A102" t="s">
        <v>72</v>
      </c>
      <c r="B102" t="s">
        <v>393</v>
      </c>
      <c r="C102" t="s">
        <v>74</v>
      </c>
      <c r="D102" t="s">
        <v>74</v>
      </c>
      <c r="E102" t="s">
        <v>74</v>
      </c>
      <c r="F102" t="s">
        <v>393</v>
      </c>
      <c r="G102" t="s">
        <v>74</v>
      </c>
      <c r="H102" t="s">
        <v>74</v>
      </c>
      <c r="I102" t="s">
        <v>394</v>
      </c>
      <c r="J102" t="s">
        <v>76</v>
      </c>
      <c r="K102" t="s">
        <v>74</v>
      </c>
      <c r="L102" t="s">
        <v>74</v>
      </c>
      <c r="M102" t="s">
        <v>77</v>
      </c>
      <c r="N102" t="s">
        <v>78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T102" t="s">
        <v>74</v>
      </c>
      <c r="U102" t="s">
        <v>74</v>
      </c>
      <c r="V102" t="s">
        <v>74</v>
      </c>
      <c r="W102" t="s">
        <v>74</v>
      </c>
      <c r="X102" t="s">
        <v>74</v>
      </c>
      <c r="Y102" t="s">
        <v>74</v>
      </c>
      <c r="Z102" t="s">
        <v>74</v>
      </c>
      <c r="AA102" t="s">
        <v>74</v>
      </c>
      <c r="AB102" t="s">
        <v>74</v>
      </c>
      <c r="AC102" t="s">
        <v>74</v>
      </c>
      <c r="AD102" t="s">
        <v>74</v>
      </c>
      <c r="AE102" t="s">
        <v>74</v>
      </c>
      <c r="AF102" t="s">
        <v>74</v>
      </c>
      <c r="AG102">
        <v>4</v>
      </c>
      <c r="AH102">
        <v>2</v>
      </c>
      <c r="AI102">
        <v>2</v>
      </c>
      <c r="AJ102">
        <v>0</v>
      </c>
      <c r="AK102">
        <v>0</v>
      </c>
      <c r="AL102" t="s">
        <v>79</v>
      </c>
      <c r="AM102" t="s">
        <v>80</v>
      </c>
      <c r="AN102" t="s">
        <v>81</v>
      </c>
      <c r="AO102" t="s">
        <v>82</v>
      </c>
      <c r="AP102" t="s">
        <v>74</v>
      </c>
      <c r="AQ102" t="s">
        <v>74</v>
      </c>
      <c r="AR102" t="s">
        <v>83</v>
      </c>
      <c r="AS102" t="s">
        <v>74</v>
      </c>
      <c r="AT102" t="s">
        <v>74</v>
      </c>
      <c r="AU102">
        <v>1969</v>
      </c>
      <c r="AV102">
        <v>4</v>
      </c>
      <c r="AW102">
        <v>5</v>
      </c>
      <c r="AX102" t="s">
        <v>74</v>
      </c>
      <c r="AY102" t="s">
        <v>74</v>
      </c>
      <c r="AZ102" t="s">
        <v>74</v>
      </c>
      <c r="BA102" t="s">
        <v>74</v>
      </c>
      <c r="BB102">
        <v>227</v>
      </c>
      <c r="BC102" t="s">
        <v>84</v>
      </c>
      <c r="BD102" t="s">
        <v>74</v>
      </c>
      <c r="BE102" t="s">
        <v>74</v>
      </c>
      <c r="BF102" t="s">
        <v>74</v>
      </c>
      <c r="BG102" t="s">
        <v>74</v>
      </c>
      <c r="BH102" t="s">
        <v>74</v>
      </c>
      <c r="BI102">
        <v>0</v>
      </c>
      <c r="BJ102" t="s">
        <v>85</v>
      </c>
      <c r="BK102" t="s">
        <v>86</v>
      </c>
      <c r="BL102" t="s">
        <v>87</v>
      </c>
      <c r="BM102" t="s">
        <v>224</v>
      </c>
      <c r="BN102" t="s">
        <v>74</v>
      </c>
      <c r="BO102" t="s">
        <v>74</v>
      </c>
      <c r="BP102" t="s">
        <v>74</v>
      </c>
      <c r="BQ102" t="s">
        <v>74</v>
      </c>
      <c r="BR102" t="s">
        <v>89</v>
      </c>
      <c r="BS102" t="s">
        <v>395</v>
      </c>
      <c r="BT102" t="str">
        <f>HYPERLINK("https%3A%2F%2Fwww.webofscience.com%2Fwos%2Fwoscc%2Ffull-record%2FWOS:A1969G008300058","View Full Record in Web of Science")</f>
        <v>View Full Record in Web of Science</v>
      </c>
    </row>
    <row r="103" spans="1:72" x14ac:dyDescent="0.15">
      <c r="A103" t="s">
        <v>72</v>
      </c>
      <c r="B103" t="s">
        <v>396</v>
      </c>
      <c r="C103" t="s">
        <v>74</v>
      </c>
      <c r="D103" t="s">
        <v>74</v>
      </c>
      <c r="E103" t="s">
        <v>74</v>
      </c>
      <c r="F103" t="s">
        <v>396</v>
      </c>
      <c r="G103" t="s">
        <v>74</v>
      </c>
      <c r="H103" t="s">
        <v>74</v>
      </c>
      <c r="I103" t="s">
        <v>397</v>
      </c>
      <c r="J103" t="s">
        <v>76</v>
      </c>
      <c r="K103" t="s">
        <v>74</v>
      </c>
      <c r="L103" t="s">
        <v>74</v>
      </c>
      <c r="M103" t="s">
        <v>77</v>
      </c>
      <c r="N103" t="s">
        <v>78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T103" t="s">
        <v>74</v>
      </c>
      <c r="U103" t="s">
        <v>74</v>
      </c>
      <c r="V103" t="s">
        <v>74</v>
      </c>
      <c r="W103" t="s">
        <v>74</v>
      </c>
      <c r="X103" t="s">
        <v>74</v>
      </c>
      <c r="Y103" t="s">
        <v>74</v>
      </c>
      <c r="Z103" t="s">
        <v>74</v>
      </c>
      <c r="AA103" t="s">
        <v>74</v>
      </c>
      <c r="AB103" t="s">
        <v>74</v>
      </c>
      <c r="AC103" t="s">
        <v>74</v>
      </c>
      <c r="AD103" t="s">
        <v>74</v>
      </c>
      <c r="AE103" t="s">
        <v>74</v>
      </c>
      <c r="AF103" t="s">
        <v>74</v>
      </c>
      <c r="AG103">
        <v>0</v>
      </c>
      <c r="AH103">
        <v>1</v>
      </c>
      <c r="AI103">
        <v>1</v>
      </c>
      <c r="AJ103">
        <v>0</v>
      </c>
      <c r="AK103">
        <v>0</v>
      </c>
      <c r="AL103" t="s">
        <v>79</v>
      </c>
      <c r="AM103" t="s">
        <v>80</v>
      </c>
      <c r="AN103" t="s">
        <v>81</v>
      </c>
      <c r="AO103" t="s">
        <v>82</v>
      </c>
      <c r="AP103" t="s">
        <v>74</v>
      </c>
      <c r="AQ103" t="s">
        <v>74</v>
      </c>
      <c r="AR103" t="s">
        <v>83</v>
      </c>
      <c r="AS103" t="s">
        <v>74</v>
      </c>
      <c r="AT103" t="s">
        <v>74</v>
      </c>
      <c r="AU103">
        <v>1969</v>
      </c>
      <c r="AV103">
        <v>4</v>
      </c>
      <c r="AW103">
        <v>5</v>
      </c>
      <c r="AX103" t="s">
        <v>74</v>
      </c>
      <c r="AY103" t="s">
        <v>74</v>
      </c>
      <c r="AZ103" t="s">
        <v>74</v>
      </c>
      <c r="BA103" t="s">
        <v>74</v>
      </c>
      <c r="BB103">
        <v>229</v>
      </c>
      <c r="BC103" t="s">
        <v>84</v>
      </c>
      <c r="BD103" t="s">
        <v>74</v>
      </c>
      <c r="BE103" t="s">
        <v>74</v>
      </c>
      <c r="BF103" t="s">
        <v>74</v>
      </c>
      <c r="BG103" t="s">
        <v>74</v>
      </c>
      <c r="BH103" t="s">
        <v>74</v>
      </c>
      <c r="BI103">
        <v>0</v>
      </c>
      <c r="BJ103" t="s">
        <v>85</v>
      </c>
      <c r="BK103" t="s">
        <v>86</v>
      </c>
      <c r="BL103" t="s">
        <v>87</v>
      </c>
      <c r="BM103" t="s">
        <v>224</v>
      </c>
      <c r="BN103" t="s">
        <v>74</v>
      </c>
      <c r="BO103" t="s">
        <v>74</v>
      </c>
      <c r="BP103" t="s">
        <v>74</v>
      </c>
      <c r="BQ103" t="s">
        <v>74</v>
      </c>
      <c r="BR103" t="s">
        <v>89</v>
      </c>
      <c r="BS103" t="s">
        <v>398</v>
      </c>
      <c r="BT103" t="str">
        <f>HYPERLINK("https%3A%2F%2Fwww.webofscience.com%2Fwos%2Fwoscc%2Ffull-record%2FWOS:A1969G008300060","View Full Record in Web of Science")</f>
        <v>View Full Record in Web of Science</v>
      </c>
    </row>
    <row r="104" spans="1:72" x14ac:dyDescent="0.15">
      <c r="A104" t="s">
        <v>72</v>
      </c>
      <c r="B104" t="s">
        <v>399</v>
      </c>
      <c r="C104" t="s">
        <v>74</v>
      </c>
      <c r="D104" t="s">
        <v>74</v>
      </c>
      <c r="E104" t="s">
        <v>74</v>
      </c>
      <c r="F104" t="s">
        <v>399</v>
      </c>
      <c r="G104" t="s">
        <v>74</v>
      </c>
      <c r="H104" t="s">
        <v>74</v>
      </c>
      <c r="I104" t="s">
        <v>400</v>
      </c>
      <c r="J104" t="s">
        <v>76</v>
      </c>
      <c r="K104" t="s">
        <v>74</v>
      </c>
      <c r="L104" t="s">
        <v>74</v>
      </c>
      <c r="M104" t="s">
        <v>77</v>
      </c>
      <c r="N104" t="s">
        <v>78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T104" t="s">
        <v>74</v>
      </c>
      <c r="U104" t="s">
        <v>74</v>
      </c>
      <c r="V104" t="s">
        <v>74</v>
      </c>
      <c r="W104" t="s">
        <v>74</v>
      </c>
      <c r="X104" t="s">
        <v>74</v>
      </c>
      <c r="Y104" t="s">
        <v>74</v>
      </c>
      <c r="Z104" t="s">
        <v>74</v>
      </c>
      <c r="AA104" t="s">
        <v>74</v>
      </c>
      <c r="AB104" t="s">
        <v>74</v>
      </c>
      <c r="AC104" t="s">
        <v>74</v>
      </c>
      <c r="AD104" t="s">
        <v>74</v>
      </c>
      <c r="AE104" t="s">
        <v>74</v>
      </c>
      <c r="AF104" t="s">
        <v>74</v>
      </c>
      <c r="AG104">
        <v>0</v>
      </c>
      <c r="AH104">
        <v>0</v>
      </c>
      <c r="AI104">
        <v>0</v>
      </c>
      <c r="AJ104">
        <v>0</v>
      </c>
      <c r="AK104">
        <v>0</v>
      </c>
      <c r="AL104" t="s">
        <v>79</v>
      </c>
      <c r="AM104" t="s">
        <v>80</v>
      </c>
      <c r="AN104" t="s">
        <v>81</v>
      </c>
      <c r="AO104" t="s">
        <v>82</v>
      </c>
      <c r="AP104" t="s">
        <v>74</v>
      </c>
      <c r="AQ104" t="s">
        <v>74</v>
      </c>
      <c r="AR104" t="s">
        <v>83</v>
      </c>
      <c r="AS104" t="s">
        <v>74</v>
      </c>
      <c r="AT104" t="s">
        <v>74</v>
      </c>
      <c r="AU104">
        <v>1969</v>
      </c>
      <c r="AV104">
        <v>4</v>
      </c>
      <c r="AW104">
        <v>5</v>
      </c>
      <c r="AX104" t="s">
        <v>74</v>
      </c>
      <c r="AY104" t="s">
        <v>74</v>
      </c>
      <c r="AZ104" t="s">
        <v>74</v>
      </c>
      <c r="BA104" t="s">
        <v>74</v>
      </c>
      <c r="BB104">
        <v>229</v>
      </c>
      <c r="BC104" t="s">
        <v>84</v>
      </c>
      <c r="BD104" t="s">
        <v>74</v>
      </c>
      <c r="BE104" t="s">
        <v>74</v>
      </c>
      <c r="BF104" t="s">
        <v>74</v>
      </c>
      <c r="BG104" t="s">
        <v>74</v>
      </c>
      <c r="BH104" t="s">
        <v>74</v>
      </c>
      <c r="BI104">
        <v>0</v>
      </c>
      <c r="BJ104" t="s">
        <v>85</v>
      </c>
      <c r="BK104" t="s">
        <v>86</v>
      </c>
      <c r="BL104" t="s">
        <v>87</v>
      </c>
      <c r="BM104" t="s">
        <v>224</v>
      </c>
      <c r="BN104" t="s">
        <v>74</v>
      </c>
      <c r="BO104" t="s">
        <v>74</v>
      </c>
      <c r="BP104" t="s">
        <v>74</v>
      </c>
      <c r="BQ104" t="s">
        <v>74</v>
      </c>
      <c r="BR104" t="s">
        <v>89</v>
      </c>
      <c r="BS104" t="s">
        <v>401</v>
      </c>
      <c r="BT104" t="str">
        <f>HYPERLINK("https%3A%2F%2Fwww.webofscience.com%2Fwos%2Fwoscc%2Ffull-record%2FWOS:A1969G008300059","View Full Record in Web of Science")</f>
        <v>View Full Record in Web of Science</v>
      </c>
    </row>
    <row r="105" spans="1:72" x14ac:dyDescent="0.15">
      <c r="A105" t="s">
        <v>72</v>
      </c>
      <c r="B105" t="s">
        <v>402</v>
      </c>
      <c r="C105" t="s">
        <v>74</v>
      </c>
      <c r="D105" t="s">
        <v>74</v>
      </c>
      <c r="E105" t="s">
        <v>74</v>
      </c>
      <c r="F105" t="s">
        <v>402</v>
      </c>
      <c r="G105" t="s">
        <v>74</v>
      </c>
      <c r="H105" t="s">
        <v>74</v>
      </c>
      <c r="I105" t="s">
        <v>403</v>
      </c>
      <c r="J105" t="s">
        <v>76</v>
      </c>
      <c r="K105" t="s">
        <v>74</v>
      </c>
      <c r="L105" t="s">
        <v>74</v>
      </c>
      <c r="M105" t="s">
        <v>77</v>
      </c>
      <c r="N105" t="s">
        <v>78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T105" t="s">
        <v>74</v>
      </c>
      <c r="U105" t="s">
        <v>74</v>
      </c>
      <c r="V105" t="s">
        <v>74</v>
      </c>
      <c r="W105" t="s">
        <v>74</v>
      </c>
      <c r="X105" t="s">
        <v>74</v>
      </c>
      <c r="Y105" t="s">
        <v>74</v>
      </c>
      <c r="Z105" t="s">
        <v>74</v>
      </c>
      <c r="AA105" t="s">
        <v>74</v>
      </c>
      <c r="AB105" t="s">
        <v>74</v>
      </c>
      <c r="AC105" t="s">
        <v>74</v>
      </c>
      <c r="AD105" t="s">
        <v>74</v>
      </c>
      <c r="AE105" t="s">
        <v>74</v>
      </c>
      <c r="AF105" t="s">
        <v>74</v>
      </c>
      <c r="AG105">
        <v>0</v>
      </c>
      <c r="AH105">
        <v>2</v>
      </c>
      <c r="AI105">
        <v>2</v>
      </c>
      <c r="AJ105">
        <v>0</v>
      </c>
      <c r="AK105">
        <v>1</v>
      </c>
      <c r="AL105" t="s">
        <v>79</v>
      </c>
      <c r="AM105" t="s">
        <v>80</v>
      </c>
      <c r="AN105" t="s">
        <v>81</v>
      </c>
      <c r="AO105" t="s">
        <v>82</v>
      </c>
      <c r="AP105" t="s">
        <v>74</v>
      </c>
      <c r="AQ105" t="s">
        <v>74</v>
      </c>
      <c r="AR105" t="s">
        <v>83</v>
      </c>
      <c r="AS105" t="s">
        <v>74</v>
      </c>
      <c r="AT105" t="s">
        <v>74</v>
      </c>
      <c r="AU105">
        <v>1969</v>
      </c>
      <c r="AV105">
        <v>4</v>
      </c>
      <c r="AW105">
        <v>5</v>
      </c>
      <c r="AX105" t="s">
        <v>74</v>
      </c>
      <c r="AY105" t="s">
        <v>74</v>
      </c>
      <c r="AZ105" t="s">
        <v>74</v>
      </c>
      <c r="BA105" t="s">
        <v>74</v>
      </c>
      <c r="BB105">
        <v>231</v>
      </c>
      <c r="BC105" t="s">
        <v>84</v>
      </c>
      <c r="BD105" t="s">
        <v>74</v>
      </c>
      <c r="BE105" t="s">
        <v>74</v>
      </c>
      <c r="BF105" t="s">
        <v>74</v>
      </c>
      <c r="BG105" t="s">
        <v>74</v>
      </c>
      <c r="BH105" t="s">
        <v>74</v>
      </c>
      <c r="BI105">
        <v>0</v>
      </c>
      <c r="BJ105" t="s">
        <v>85</v>
      </c>
      <c r="BK105" t="s">
        <v>86</v>
      </c>
      <c r="BL105" t="s">
        <v>87</v>
      </c>
      <c r="BM105" t="s">
        <v>224</v>
      </c>
      <c r="BN105" t="s">
        <v>74</v>
      </c>
      <c r="BO105" t="s">
        <v>74</v>
      </c>
      <c r="BP105" t="s">
        <v>74</v>
      </c>
      <c r="BQ105" t="s">
        <v>74</v>
      </c>
      <c r="BR105" t="s">
        <v>89</v>
      </c>
      <c r="BS105" t="s">
        <v>404</v>
      </c>
      <c r="BT105" t="str">
        <f>HYPERLINK("https%3A%2F%2Fwww.webofscience.com%2Fwos%2Fwoscc%2Ffull-record%2FWOS:A1969G008300062","View Full Record in Web of Science")</f>
        <v>View Full Record in Web of Science</v>
      </c>
    </row>
    <row r="106" spans="1:72" x14ac:dyDescent="0.15">
      <c r="A106" t="s">
        <v>72</v>
      </c>
      <c r="B106" t="s">
        <v>405</v>
      </c>
      <c r="C106" t="s">
        <v>74</v>
      </c>
      <c r="D106" t="s">
        <v>74</v>
      </c>
      <c r="E106" t="s">
        <v>74</v>
      </c>
      <c r="F106" t="s">
        <v>405</v>
      </c>
      <c r="G106" t="s">
        <v>74</v>
      </c>
      <c r="H106" t="s">
        <v>74</v>
      </c>
      <c r="I106" t="s">
        <v>406</v>
      </c>
      <c r="J106" t="s">
        <v>76</v>
      </c>
      <c r="K106" t="s">
        <v>74</v>
      </c>
      <c r="L106" t="s">
        <v>74</v>
      </c>
      <c r="M106" t="s">
        <v>77</v>
      </c>
      <c r="N106" t="s">
        <v>78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T106" t="s">
        <v>74</v>
      </c>
      <c r="U106" t="s">
        <v>74</v>
      </c>
      <c r="V106" t="s">
        <v>74</v>
      </c>
      <c r="W106" t="s">
        <v>74</v>
      </c>
      <c r="X106" t="s">
        <v>74</v>
      </c>
      <c r="Y106" t="s">
        <v>74</v>
      </c>
      <c r="Z106" t="s">
        <v>74</v>
      </c>
      <c r="AA106" t="s">
        <v>74</v>
      </c>
      <c r="AB106" t="s">
        <v>74</v>
      </c>
      <c r="AC106" t="s">
        <v>74</v>
      </c>
      <c r="AD106" t="s">
        <v>74</v>
      </c>
      <c r="AE106" t="s">
        <v>74</v>
      </c>
      <c r="AF106" t="s">
        <v>74</v>
      </c>
      <c r="AG106">
        <v>3</v>
      </c>
      <c r="AH106">
        <v>0</v>
      </c>
      <c r="AI106">
        <v>0</v>
      </c>
      <c r="AJ106">
        <v>0</v>
      </c>
      <c r="AK106">
        <v>0</v>
      </c>
      <c r="AL106" t="s">
        <v>79</v>
      </c>
      <c r="AM106" t="s">
        <v>80</v>
      </c>
      <c r="AN106" t="s">
        <v>81</v>
      </c>
      <c r="AO106" t="s">
        <v>82</v>
      </c>
      <c r="AP106" t="s">
        <v>74</v>
      </c>
      <c r="AQ106" t="s">
        <v>74</v>
      </c>
      <c r="AR106" t="s">
        <v>83</v>
      </c>
      <c r="AS106" t="s">
        <v>74</v>
      </c>
      <c r="AT106" t="s">
        <v>74</v>
      </c>
      <c r="AU106">
        <v>1969</v>
      </c>
      <c r="AV106">
        <v>4</v>
      </c>
      <c r="AW106">
        <v>5</v>
      </c>
      <c r="AX106" t="s">
        <v>74</v>
      </c>
      <c r="AY106" t="s">
        <v>74</v>
      </c>
      <c r="AZ106" t="s">
        <v>74</v>
      </c>
      <c r="BA106" t="s">
        <v>74</v>
      </c>
      <c r="BB106">
        <v>231</v>
      </c>
      <c r="BC106" t="s">
        <v>84</v>
      </c>
      <c r="BD106" t="s">
        <v>74</v>
      </c>
      <c r="BE106" t="s">
        <v>74</v>
      </c>
      <c r="BF106" t="s">
        <v>74</v>
      </c>
      <c r="BG106" t="s">
        <v>74</v>
      </c>
      <c r="BH106" t="s">
        <v>74</v>
      </c>
      <c r="BI106">
        <v>0</v>
      </c>
      <c r="BJ106" t="s">
        <v>85</v>
      </c>
      <c r="BK106" t="s">
        <v>86</v>
      </c>
      <c r="BL106" t="s">
        <v>87</v>
      </c>
      <c r="BM106" t="s">
        <v>224</v>
      </c>
      <c r="BN106" t="s">
        <v>74</v>
      </c>
      <c r="BO106" t="s">
        <v>74</v>
      </c>
      <c r="BP106" t="s">
        <v>74</v>
      </c>
      <c r="BQ106" t="s">
        <v>74</v>
      </c>
      <c r="BR106" t="s">
        <v>89</v>
      </c>
      <c r="BS106" t="s">
        <v>407</v>
      </c>
      <c r="BT106" t="str">
        <f>HYPERLINK("https%3A%2F%2Fwww.webofscience.com%2Fwos%2Fwoscc%2Ffull-record%2FWOS:A1969G008300061","View Full Record in Web of Science")</f>
        <v>View Full Record in Web of Science</v>
      </c>
    </row>
    <row r="107" spans="1:72" x14ac:dyDescent="0.15">
      <c r="A107" t="s">
        <v>72</v>
      </c>
      <c r="B107" t="s">
        <v>408</v>
      </c>
      <c r="C107" t="s">
        <v>74</v>
      </c>
      <c r="D107" t="s">
        <v>74</v>
      </c>
      <c r="E107" t="s">
        <v>74</v>
      </c>
      <c r="F107" t="s">
        <v>408</v>
      </c>
      <c r="G107" t="s">
        <v>74</v>
      </c>
      <c r="H107" t="s">
        <v>74</v>
      </c>
      <c r="I107" t="s">
        <v>409</v>
      </c>
      <c r="J107" t="s">
        <v>76</v>
      </c>
      <c r="K107" t="s">
        <v>74</v>
      </c>
      <c r="L107" t="s">
        <v>74</v>
      </c>
      <c r="M107" t="s">
        <v>77</v>
      </c>
      <c r="N107" t="s">
        <v>78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T107" t="s">
        <v>74</v>
      </c>
      <c r="U107" t="s">
        <v>74</v>
      </c>
      <c r="V107" t="s">
        <v>74</v>
      </c>
      <c r="W107" t="s">
        <v>74</v>
      </c>
      <c r="X107" t="s">
        <v>74</v>
      </c>
      <c r="Y107" t="s">
        <v>74</v>
      </c>
      <c r="Z107" t="s">
        <v>74</v>
      </c>
      <c r="AA107" t="s">
        <v>74</v>
      </c>
      <c r="AB107" t="s">
        <v>74</v>
      </c>
      <c r="AC107" t="s">
        <v>74</v>
      </c>
      <c r="AD107" t="s">
        <v>74</v>
      </c>
      <c r="AE107" t="s">
        <v>74</v>
      </c>
      <c r="AF107" t="s">
        <v>74</v>
      </c>
      <c r="AG107">
        <v>0</v>
      </c>
      <c r="AH107">
        <v>0</v>
      </c>
      <c r="AI107">
        <v>0</v>
      </c>
      <c r="AJ107">
        <v>0</v>
      </c>
      <c r="AK107">
        <v>0</v>
      </c>
      <c r="AL107" t="s">
        <v>79</v>
      </c>
      <c r="AM107" t="s">
        <v>80</v>
      </c>
      <c r="AN107" t="s">
        <v>81</v>
      </c>
      <c r="AO107" t="s">
        <v>82</v>
      </c>
      <c r="AP107" t="s">
        <v>74</v>
      </c>
      <c r="AQ107" t="s">
        <v>74</v>
      </c>
      <c r="AR107" t="s">
        <v>83</v>
      </c>
      <c r="AS107" t="s">
        <v>74</v>
      </c>
      <c r="AT107" t="s">
        <v>74</v>
      </c>
      <c r="AU107">
        <v>1969</v>
      </c>
      <c r="AV107">
        <v>4</v>
      </c>
      <c r="AW107">
        <v>5</v>
      </c>
      <c r="AX107" t="s">
        <v>74</v>
      </c>
      <c r="AY107" t="s">
        <v>74</v>
      </c>
      <c r="AZ107" t="s">
        <v>74</v>
      </c>
      <c r="BA107" t="s">
        <v>74</v>
      </c>
      <c r="BB107">
        <v>232</v>
      </c>
      <c r="BC107" t="s">
        <v>84</v>
      </c>
      <c r="BD107" t="s">
        <v>74</v>
      </c>
      <c r="BE107" t="s">
        <v>74</v>
      </c>
      <c r="BF107" t="s">
        <v>74</v>
      </c>
      <c r="BG107" t="s">
        <v>74</v>
      </c>
      <c r="BH107" t="s">
        <v>74</v>
      </c>
      <c r="BI107">
        <v>0</v>
      </c>
      <c r="BJ107" t="s">
        <v>85</v>
      </c>
      <c r="BK107" t="s">
        <v>86</v>
      </c>
      <c r="BL107" t="s">
        <v>87</v>
      </c>
      <c r="BM107" t="s">
        <v>224</v>
      </c>
      <c r="BN107" t="s">
        <v>74</v>
      </c>
      <c r="BO107" t="s">
        <v>74</v>
      </c>
      <c r="BP107" t="s">
        <v>74</v>
      </c>
      <c r="BQ107" t="s">
        <v>74</v>
      </c>
      <c r="BR107" t="s">
        <v>89</v>
      </c>
      <c r="BS107" t="s">
        <v>410</v>
      </c>
      <c r="BT107" t="str">
        <f>HYPERLINK("https%3A%2F%2Fwww.webofscience.com%2Fwos%2Fwoscc%2Ffull-record%2FWOS:A1969G008300063","View Full Record in Web of Science")</f>
        <v>View Full Record in Web of Science</v>
      </c>
    </row>
    <row r="108" spans="1:72" x14ac:dyDescent="0.15">
      <c r="A108" t="s">
        <v>72</v>
      </c>
      <c r="B108" t="s">
        <v>411</v>
      </c>
      <c r="C108" t="s">
        <v>74</v>
      </c>
      <c r="D108" t="s">
        <v>74</v>
      </c>
      <c r="E108" t="s">
        <v>74</v>
      </c>
      <c r="F108" t="s">
        <v>411</v>
      </c>
      <c r="G108" t="s">
        <v>74</v>
      </c>
      <c r="H108" t="s">
        <v>74</v>
      </c>
      <c r="I108" t="s">
        <v>412</v>
      </c>
      <c r="J108" t="s">
        <v>76</v>
      </c>
      <c r="K108" t="s">
        <v>74</v>
      </c>
      <c r="L108" t="s">
        <v>74</v>
      </c>
      <c r="M108" t="s">
        <v>77</v>
      </c>
      <c r="N108" t="s">
        <v>78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T108" t="s">
        <v>74</v>
      </c>
      <c r="U108" t="s">
        <v>74</v>
      </c>
      <c r="V108" t="s">
        <v>74</v>
      </c>
      <c r="W108" t="s">
        <v>74</v>
      </c>
      <c r="X108" t="s">
        <v>74</v>
      </c>
      <c r="Y108" t="s">
        <v>74</v>
      </c>
      <c r="Z108" t="s">
        <v>74</v>
      </c>
      <c r="AA108" t="s">
        <v>74</v>
      </c>
      <c r="AB108" t="s">
        <v>74</v>
      </c>
      <c r="AC108" t="s">
        <v>74</v>
      </c>
      <c r="AD108" t="s">
        <v>74</v>
      </c>
      <c r="AE108" t="s">
        <v>74</v>
      </c>
      <c r="AF108" t="s">
        <v>74</v>
      </c>
      <c r="AG108">
        <v>0</v>
      </c>
      <c r="AH108">
        <v>0</v>
      </c>
      <c r="AI108">
        <v>0</v>
      </c>
      <c r="AJ108">
        <v>0</v>
      </c>
      <c r="AK108">
        <v>0</v>
      </c>
      <c r="AL108" t="s">
        <v>79</v>
      </c>
      <c r="AM108" t="s">
        <v>80</v>
      </c>
      <c r="AN108" t="s">
        <v>81</v>
      </c>
      <c r="AO108" t="s">
        <v>82</v>
      </c>
      <c r="AP108" t="s">
        <v>74</v>
      </c>
      <c r="AQ108" t="s">
        <v>74</v>
      </c>
      <c r="AR108" t="s">
        <v>83</v>
      </c>
      <c r="AS108" t="s">
        <v>74</v>
      </c>
      <c r="AT108" t="s">
        <v>74</v>
      </c>
      <c r="AU108">
        <v>1969</v>
      </c>
      <c r="AV108">
        <v>4</v>
      </c>
      <c r="AW108">
        <v>5</v>
      </c>
      <c r="AX108" t="s">
        <v>74</v>
      </c>
      <c r="AY108" t="s">
        <v>74</v>
      </c>
      <c r="AZ108" t="s">
        <v>74</v>
      </c>
      <c r="BA108" t="s">
        <v>74</v>
      </c>
      <c r="BB108">
        <v>232</v>
      </c>
      <c r="BC108" t="s">
        <v>84</v>
      </c>
      <c r="BD108" t="s">
        <v>74</v>
      </c>
      <c r="BE108" t="s">
        <v>74</v>
      </c>
      <c r="BF108" t="s">
        <v>74</v>
      </c>
      <c r="BG108" t="s">
        <v>74</v>
      </c>
      <c r="BH108" t="s">
        <v>74</v>
      </c>
      <c r="BI108">
        <v>0</v>
      </c>
      <c r="BJ108" t="s">
        <v>85</v>
      </c>
      <c r="BK108" t="s">
        <v>86</v>
      </c>
      <c r="BL108" t="s">
        <v>87</v>
      </c>
      <c r="BM108" t="s">
        <v>224</v>
      </c>
      <c r="BN108" t="s">
        <v>74</v>
      </c>
      <c r="BO108" t="s">
        <v>74</v>
      </c>
      <c r="BP108" t="s">
        <v>74</v>
      </c>
      <c r="BQ108" t="s">
        <v>74</v>
      </c>
      <c r="BR108" t="s">
        <v>89</v>
      </c>
      <c r="BS108" t="s">
        <v>413</v>
      </c>
      <c r="BT108" t="str">
        <f>HYPERLINK("https%3A%2F%2Fwww.webofscience.com%2Fwos%2Fwoscc%2Ffull-record%2FWOS:A1969G008300064","View Full Record in Web of Science")</f>
        <v>View Full Record in Web of Science</v>
      </c>
    </row>
    <row r="109" spans="1:72" x14ac:dyDescent="0.15">
      <c r="A109" t="s">
        <v>72</v>
      </c>
      <c r="B109" t="s">
        <v>414</v>
      </c>
      <c r="C109" t="s">
        <v>74</v>
      </c>
      <c r="D109" t="s">
        <v>74</v>
      </c>
      <c r="E109" t="s">
        <v>74</v>
      </c>
      <c r="F109" t="s">
        <v>414</v>
      </c>
      <c r="G109" t="s">
        <v>74</v>
      </c>
      <c r="H109" t="s">
        <v>74</v>
      </c>
      <c r="I109" t="s">
        <v>415</v>
      </c>
      <c r="J109" t="s">
        <v>76</v>
      </c>
      <c r="K109" t="s">
        <v>74</v>
      </c>
      <c r="L109" t="s">
        <v>74</v>
      </c>
      <c r="M109" t="s">
        <v>77</v>
      </c>
      <c r="N109" t="s">
        <v>78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T109" t="s">
        <v>74</v>
      </c>
      <c r="U109" t="s">
        <v>74</v>
      </c>
      <c r="V109" t="s">
        <v>74</v>
      </c>
      <c r="W109" t="s">
        <v>74</v>
      </c>
      <c r="X109" t="s">
        <v>74</v>
      </c>
      <c r="Y109" t="s">
        <v>74</v>
      </c>
      <c r="Z109" t="s">
        <v>74</v>
      </c>
      <c r="AA109" t="s">
        <v>74</v>
      </c>
      <c r="AB109" t="s">
        <v>74</v>
      </c>
      <c r="AC109" t="s">
        <v>74</v>
      </c>
      <c r="AD109" t="s">
        <v>74</v>
      </c>
      <c r="AE109" t="s">
        <v>74</v>
      </c>
      <c r="AF109" t="s">
        <v>74</v>
      </c>
      <c r="AG109">
        <v>0</v>
      </c>
      <c r="AH109">
        <v>0</v>
      </c>
      <c r="AI109">
        <v>0</v>
      </c>
      <c r="AJ109">
        <v>0</v>
      </c>
      <c r="AK109">
        <v>0</v>
      </c>
      <c r="AL109" t="s">
        <v>79</v>
      </c>
      <c r="AM109" t="s">
        <v>80</v>
      </c>
      <c r="AN109" t="s">
        <v>81</v>
      </c>
      <c r="AO109" t="s">
        <v>82</v>
      </c>
      <c r="AP109" t="s">
        <v>74</v>
      </c>
      <c r="AQ109" t="s">
        <v>74</v>
      </c>
      <c r="AR109" t="s">
        <v>83</v>
      </c>
      <c r="AS109" t="s">
        <v>74</v>
      </c>
      <c r="AT109" t="s">
        <v>74</v>
      </c>
      <c r="AU109">
        <v>1969</v>
      </c>
      <c r="AV109">
        <v>4</v>
      </c>
      <c r="AW109">
        <v>5</v>
      </c>
      <c r="AX109" t="s">
        <v>74</v>
      </c>
      <c r="AY109" t="s">
        <v>74</v>
      </c>
      <c r="AZ109" t="s">
        <v>74</v>
      </c>
      <c r="BA109" t="s">
        <v>74</v>
      </c>
      <c r="BB109">
        <v>233</v>
      </c>
      <c r="BC109" t="s">
        <v>84</v>
      </c>
      <c r="BD109" t="s">
        <v>74</v>
      </c>
      <c r="BE109" t="s">
        <v>74</v>
      </c>
      <c r="BF109" t="s">
        <v>74</v>
      </c>
      <c r="BG109" t="s">
        <v>74</v>
      </c>
      <c r="BH109" t="s">
        <v>74</v>
      </c>
      <c r="BI109">
        <v>0</v>
      </c>
      <c r="BJ109" t="s">
        <v>85</v>
      </c>
      <c r="BK109" t="s">
        <v>86</v>
      </c>
      <c r="BL109" t="s">
        <v>87</v>
      </c>
      <c r="BM109" t="s">
        <v>224</v>
      </c>
      <c r="BN109" t="s">
        <v>74</v>
      </c>
      <c r="BO109" t="s">
        <v>74</v>
      </c>
      <c r="BP109" t="s">
        <v>74</v>
      </c>
      <c r="BQ109" t="s">
        <v>74</v>
      </c>
      <c r="BR109" t="s">
        <v>89</v>
      </c>
      <c r="BS109" t="s">
        <v>416</v>
      </c>
      <c r="BT109" t="str">
        <f>HYPERLINK("https%3A%2F%2Fwww.webofscience.com%2Fwos%2Fwoscc%2Ffull-record%2FWOS:A1969G008300065","View Full Record in Web of Science")</f>
        <v>View Full Record in Web of Science</v>
      </c>
    </row>
    <row r="110" spans="1:72" x14ac:dyDescent="0.15">
      <c r="A110" t="s">
        <v>72</v>
      </c>
      <c r="B110" t="s">
        <v>417</v>
      </c>
      <c r="C110" t="s">
        <v>74</v>
      </c>
      <c r="D110" t="s">
        <v>74</v>
      </c>
      <c r="E110" t="s">
        <v>74</v>
      </c>
      <c r="F110" t="s">
        <v>417</v>
      </c>
      <c r="G110" t="s">
        <v>74</v>
      </c>
      <c r="H110" t="s">
        <v>74</v>
      </c>
      <c r="I110" t="s">
        <v>418</v>
      </c>
      <c r="J110" t="s">
        <v>76</v>
      </c>
      <c r="K110" t="s">
        <v>74</v>
      </c>
      <c r="L110" t="s">
        <v>74</v>
      </c>
      <c r="M110" t="s">
        <v>77</v>
      </c>
      <c r="N110" t="s">
        <v>78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T110" t="s">
        <v>74</v>
      </c>
      <c r="U110" t="s">
        <v>74</v>
      </c>
      <c r="V110" t="s">
        <v>74</v>
      </c>
      <c r="W110" t="s">
        <v>74</v>
      </c>
      <c r="X110" t="s">
        <v>74</v>
      </c>
      <c r="Y110" t="s">
        <v>74</v>
      </c>
      <c r="Z110" t="s">
        <v>74</v>
      </c>
      <c r="AA110" t="s">
        <v>74</v>
      </c>
      <c r="AB110" t="s">
        <v>74</v>
      </c>
      <c r="AC110" t="s">
        <v>74</v>
      </c>
      <c r="AD110" t="s">
        <v>74</v>
      </c>
      <c r="AE110" t="s">
        <v>74</v>
      </c>
      <c r="AF110" t="s">
        <v>74</v>
      </c>
      <c r="AG110">
        <v>0</v>
      </c>
      <c r="AH110">
        <v>0</v>
      </c>
      <c r="AI110">
        <v>0</v>
      </c>
      <c r="AJ110">
        <v>0</v>
      </c>
      <c r="AK110">
        <v>0</v>
      </c>
      <c r="AL110" t="s">
        <v>79</v>
      </c>
      <c r="AM110" t="s">
        <v>80</v>
      </c>
      <c r="AN110" t="s">
        <v>81</v>
      </c>
      <c r="AO110" t="s">
        <v>82</v>
      </c>
      <c r="AP110" t="s">
        <v>74</v>
      </c>
      <c r="AQ110" t="s">
        <v>74</v>
      </c>
      <c r="AR110" t="s">
        <v>83</v>
      </c>
      <c r="AS110" t="s">
        <v>74</v>
      </c>
      <c r="AT110" t="s">
        <v>74</v>
      </c>
      <c r="AU110">
        <v>1969</v>
      </c>
      <c r="AV110">
        <v>4</v>
      </c>
      <c r="AW110">
        <v>5</v>
      </c>
      <c r="AX110" t="s">
        <v>74</v>
      </c>
      <c r="AY110" t="s">
        <v>74</v>
      </c>
      <c r="AZ110" t="s">
        <v>74</v>
      </c>
      <c r="BA110" t="s">
        <v>74</v>
      </c>
      <c r="BB110">
        <v>234</v>
      </c>
      <c r="BC110" t="s">
        <v>84</v>
      </c>
      <c r="BD110" t="s">
        <v>74</v>
      </c>
      <c r="BE110" t="s">
        <v>74</v>
      </c>
      <c r="BF110" t="s">
        <v>74</v>
      </c>
      <c r="BG110" t="s">
        <v>74</v>
      </c>
      <c r="BH110" t="s">
        <v>74</v>
      </c>
      <c r="BI110">
        <v>0</v>
      </c>
      <c r="BJ110" t="s">
        <v>85</v>
      </c>
      <c r="BK110" t="s">
        <v>86</v>
      </c>
      <c r="BL110" t="s">
        <v>87</v>
      </c>
      <c r="BM110" t="s">
        <v>224</v>
      </c>
      <c r="BN110" t="s">
        <v>74</v>
      </c>
      <c r="BO110" t="s">
        <v>74</v>
      </c>
      <c r="BP110" t="s">
        <v>74</v>
      </c>
      <c r="BQ110" t="s">
        <v>74</v>
      </c>
      <c r="BR110" t="s">
        <v>89</v>
      </c>
      <c r="BS110" t="s">
        <v>419</v>
      </c>
      <c r="BT110" t="str">
        <f>HYPERLINK("https%3A%2F%2Fwww.webofscience.com%2Fwos%2Fwoscc%2Ffull-record%2FWOS:A1969G008300066","View Full Record in Web of Science")</f>
        <v>View Full Record in Web of Science</v>
      </c>
    </row>
    <row r="111" spans="1:72" x14ac:dyDescent="0.15">
      <c r="A111" t="s">
        <v>72</v>
      </c>
      <c r="B111" t="s">
        <v>208</v>
      </c>
      <c r="C111" t="s">
        <v>74</v>
      </c>
      <c r="D111" t="s">
        <v>74</v>
      </c>
      <c r="E111" t="s">
        <v>74</v>
      </c>
      <c r="F111" t="s">
        <v>208</v>
      </c>
      <c r="G111" t="s">
        <v>74</v>
      </c>
      <c r="H111" t="s">
        <v>74</v>
      </c>
      <c r="I111" t="s">
        <v>420</v>
      </c>
      <c r="J111" t="s">
        <v>76</v>
      </c>
      <c r="K111" t="s">
        <v>74</v>
      </c>
      <c r="L111" t="s">
        <v>74</v>
      </c>
      <c r="M111" t="s">
        <v>77</v>
      </c>
      <c r="N111" t="s">
        <v>78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T111" t="s">
        <v>74</v>
      </c>
      <c r="U111" t="s">
        <v>74</v>
      </c>
      <c r="V111" t="s">
        <v>74</v>
      </c>
      <c r="W111" t="s">
        <v>74</v>
      </c>
      <c r="X111" t="s">
        <v>74</v>
      </c>
      <c r="Y111" t="s">
        <v>74</v>
      </c>
      <c r="Z111" t="s">
        <v>74</v>
      </c>
      <c r="AA111" t="s">
        <v>74</v>
      </c>
      <c r="AB111" t="s">
        <v>74</v>
      </c>
      <c r="AC111" t="s">
        <v>74</v>
      </c>
      <c r="AD111" t="s">
        <v>74</v>
      </c>
      <c r="AE111" t="s">
        <v>74</v>
      </c>
      <c r="AF111" t="s">
        <v>74</v>
      </c>
      <c r="AG111">
        <v>0</v>
      </c>
      <c r="AH111">
        <v>0</v>
      </c>
      <c r="AI111">
        <v>0</v>
      </c>
      <c r="AJ111">
        <v>0</v>
      </c>
      <c r="AK111">
        <v>0</v>
      </c>
      <c r="AL111" t="s">
        <v>79</v>
      </c>
      <c r="AM111" t="s">
        <v>80</v>
      </c>
      <c r="AN111" t="s">
        <v>81</v>
      </c>
      <c r="AO111" t="s">
        <v>82</v>
      </c>
      <c r="AP111" t="s">
        <v>74</v>
      </c>
      <c r="AQ111" t="s">
        <v>74</v>
      </c>
      <c r="AR111" t="s">
        <v>83</v>
      </c>
      <c r="AS111" t="s">
        <v>74</v>
      </c>
      <c r="AT111" t="s">
        <v>74</v>
      </c>
      <c r="AU111">
        <v>1969</v>
      </c>
      <c r="AV111">
        <v>4</v>
      </c>
      <c r="AW111">
        <v>5</v>
      </c>
      <c r="AX111" t="s">
        <v>74</v>
      </c>
      <c r="AY111" t="s">
        <v>74</v>
      </c>
      <c r="AZ111" t="s">
        <v>74</v>
      </c>
      <c r="BA111" t="s">
        <v>74</v>
      </c>
      <c r="BB111">
        <v>234</v>
      </c>
      <c r="BC111" t="s">
        <v>84</v>
      </c>
      <c r="BD111" t="s">
        <v>74</v>
      </c>
      <c r="BE111" t="s">
        <v>74</v>
      </c>
      <c r="BF111" t="s">
        <v>74</v>
      </c>
      <c r="BG111" t="s">
        <v>74</v>
      </c>
      <c r="BH111" t="s">
        <v>74</v>
      </c>
      <c r="BI111">
        <v>0</v>
      </c>
      <c r="BJ111" t="s">
        <v>85</v>
      </c>
      <c r="BK111" t="s">
        <v>86</v>
      </c>
      <c r="BL111" t="s">
        <v>87</v>
      </c>
      <c r="BM111" t="s">
        <v>224</v>
      </c>
      <c r="BN111" t="s">
        <v>74</v>
      </c>
      <c r="BO111" t="s">
        <v>74</v>
      </c>
      <c r="BP111" t="s">
        <v>74</v>
      </c>
      <c r="BQ111" t="s">
        <v>74</v>
      </c>
      <c r="BR111" t="s">
        <v>89</v>
      </c>
      <c r="BS111" t="s">
        <v>421</v>
      </c>
      <c r="BT111" t="str">
        <f>HYPERLINK("https%3A%2F%2Fwww.webofscience.com%2Fwos%2Fwoscc%2Ffull-record%2FWOS:A1969G008300067","View Full Record in Web of Science")</f>
        <v>View Full Record in Web of Science</v>
      </c>
    </row>
    <row r="112" spans="1:72" x14ac:dyDescent="0.15">
      <c r="A112" t="s">
        <v>72</v>
      </c>
      <c r="B112" t="s">
        <v>422</v>
      </c>
      <c r="C112" t="s">
        <v>74</v>
      </c>
      <c r="D112" t="s">
        <v>74</v>
      </c>
      <c r="E112" t="s">
        <v>74</v>
      </c>
      <c r="F112" t="s">
        <v>422</v>
      </c>
      <c r="G112" t="s">
        <v>74</v>
      </c>
      <c r="H112" t="s">
        <v>74</v>
      </c>
      <c r="I112" t="s">
        <v>423</v>
      </c>
      <c r="J112" t="s">
        <v>76</v>
      </c>
      <c r="K112" t="s">
        <v>74</v>
      </c>
      <c r="L112" t="s">
        <v>74</v>
      </c>
      <c r="M112" t="s">
        <v>77</v>
      </c>
      <c r="N112" t="s">
        <v>78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T112" t="s">
        <v>74</v>
      </c>
      <c r="U112" t="s">
        <v>74</v>
      </c>
      <c r="V112" t="s">
        <v>74</v>
      </c>
      <c r="W112" t="s">
        <v>74</v>
      </c>
      <c r="X112" t="s">
        <v>74</v>
      </c>
      <c r="Y112" t="s">
        <v>74</v>
      </c>
      <c r="Z112" t="s">
        <v>74</v>
      </c>
      <c r="AA112" t="s">
        <v>74</v>
      </c>
      <c r="AB112" t="s">
        <v>74</v>
      </c>
      <c r="AC112" t="s">
        <v>74</v>
      </c>
      <c r="AD112" t="s">
        <v>74</v>
      </c>
      <c r="AE112" t="s">
        <v>74</v>
      </c>
      <c r="AF112" t="s">
        <v>74</v>
      </c>
      <c r="AG112">
        <v>0</v>
      </c>
      <c r="AH112">
        <v>0</v>
      </c>
      <c r="AI112">
        <v>0</v>
      </c>
      <c r="AJ112">
        <v>0</v>
      </c>
      <c r="AK112">
        <v>0</v>
      </c>
      <c r="AL112" t="s">
        <v>79</v>
      </c>
      <c r="AM112" t="s">
        <v>80</v>
      </c>
      <c r="AN112" t="s">
        <v>81</v>
      </c>
      <c r="AO112" t="s">
        <v>82</v>
      </c>
      <c r="AP112" t="s">
        <v>74</v>
      </c>
      <c r="AQ112" t="s">
        <v>74</v>
      </c>
      <c r="AR112" t="s">
        <v>83</v>
      </c>
      <c r="AS112" t="s">
        <v>74</v>
      </c>
      <c r="AT112" t="s">
        <v>74</v>
      </c>
      <c r="AU112">
        <v>1969</v>
      </c>
      <c r="AV112">
        <v>4</v>
      </c>
      <c r="AW112">
        <v>5</v>
      </c>
      <c r="AX112" t="s">
        <v>74</v>
      </c>
      <c r="AY112" t="s">
        <v>74</v>
      </c>
      <c r="AZ112" t="s">
        <v>74</v>
      </c>
      <c r="BA112" t="s">
        <v>74</v>
      </c>
      <c r="BB112">
        <v>235</v>
      </c>
      <c r="BC112" t="s">
        <v>84</v>
      </c>
      <c r="BD112" t="s">
        <v>74</v>
      </c>
      <c r="BE112" t="s">
        <v>74</v>
      </c>
      <c r="BF112" t="s">
        <v>74</v>
      </c>
      <c r="BG112" t="s">
        <v>74</v>
      </c>
      <c r="BH112" t="s">
        <v>74</v>
      </c>
      <c r="BI112">
        <v>0</v>
      </c>
      <c r="BJ112" t="s">
        <v>85</v>
      </c>
      <c r="BK112" t="s">
        <v>86</v>
      </c>
      <c r="BL112" t="s">
        <v>87</v>
      </c>
      <c r="BM112" t="s">
        <v>224</v>
      </c>
      <c r="BN112" t="s">
        <v>74</v>
      </c>
      <c r="BO112" t="s">
        <v>74</v>
      </c>
      <c r="BP112" t="s">
        <v>74</v>
      </c>
      <c r="BQ112" t="s">
        <v>74</v>
      </c>
      <c r="BR112" t="s">
        <v>89</v>
      </c>
      <c r="BS112" t="s">
        <v>424</v>
      </c>
      <c r="BT112" t="str">
        <f>HYPERLINK("https%3A%2F%2Fwww.webofscience.com%2Fwos%2Fwoscc%2Ffull-record%2FWOS:A1969G008300069","View Full Record in Web of Science")</f>
        <v>View Full Record in Web of Science</v>
      </c>
    </row>
    <row r="113" spans="1:72" x14ac:dyDescent="0.15">
      <c r="A113" t="s">
        <v>72</v>
      </c>
      <c r="B113" t="s">
        <v>425</v>
      </c>
      <c r="C113" t="s">
        <v>74</v>
      </c>
      <c r="D113" t="s">
        <v>74</v>
      </c>
      <c r="E113" t="s">
        <v>74</v>
      </c>
      <c r="F113" t="s">
        <v>425</v>
      </c>
      <c r="G113" t="s">
        <v>74</v>
      </c>
      <c r="H113" t="s">
        <v>74</v>
      </c>
      <c r="I113" t="s">
        <v>426</v>
      </c>
      <c r="J113" t="s">
        <v>76</v>
      </c>
      <c r="K113" t="s">
        <v>74</v>
      </c>
      <c r="L113" t="s">
        <v>74</v>
      </c>
      <c r="M113" t="s">
        <v>77</v>
      </c>
      <c r="N113" t="s">
        <v>78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T113" t="s">
        <v>74</v>
      </c>
      <c r="U113" t="s">
        <v>74</v>
      </c>
      <c r="V113" t="s">
        <v>74</v>
      </c>
      <c r="W113" t="s">
        <v>74</v>
      </c>
      <c r="X113" t="s">
        <v>74</v>
      </c>
      <c r="Y113" t="s">
        <v>74</v>
      </c>
      <c r="Z113" t="s">
        <v>74</v>
      </c>
      <c r="AA113" t="s">
        <v>74</v>
      </c>
      <c r="AB113" t="s">
        <v>74</v>
      </c>
      <c r="AC113" t="s">
        <v>74</v>
      </c>
      <c r="AD113" t="s">
        <v>74</v>
      </c>
      <c r="AE113" t="s">
        <v>74</v>
      </c>
      <c r="AF113" t="s">
        <v>74</v>
      </c>
      <c r="AG113">
        <v>0</v>
      </c>
      <c r="AH113">
        <v>1</v>
      </c>
      <c r="AI113">
        <v>1</v>
      </c>
      <c r="AJ113">
        <v>0</v>
      </c>
      <c r="AK113">
        <v>0</v>
      </c>
      <c r="AL113" t="s">
        <v>79</v>
      </c>
      <c r="AM113" t="s">
        <v>80</v>
      </c>
      <c r="AN113" t="s">
        <v>81</v>
      </c>
      <c r="AO113" t="s">
        <v>82</v>
      </c>
      <c r="AP113" t="s">
        <v>74</v>
      </c>
      <c r="AQ113" t="s">
        <v>74</v>
      </c>
      <c r="AR113" t="s">
        <v>83</v>
      </c>
      <c r="AS113" t="s">
        <v>74</v>
      </c>
      <c r="AT113" t="s">
        <v>74</v>
      </c>
      <c r="AU113">
        <v>1969</v>
      </c>
      <c r="AV113">
        <v>4</v>
      </c>
      <c r="AW113">
        <v>5</v>
      </c>
      <c r="AX113" t="s">
        <v>74</v>
      </c>
      <c r="AY113" t="s">
        <v>74</v>
      </c>
      <c r="AZ113" t="s">
        <v>74</v>
      </c>
      <c r="BA113" t="s">
        <v>74</v>
      </c>
      <c r="BB113">
        <v>235</v>
      </c>
      <c r="BC113" t="s">
        <v>84</v>
      </c>
      <c r="BD113" t="s">
        <v>74</v>
      </c>
      <c r="BE113" t="s">
        <v>74</v>
      </c>
      <c r="BF113" t="s">
        <v>74</v>
      </c>
      <c r="BG113" t="s">
        <v>74</v>
      </c>
      <c r="BH113" t="s">
        <v>74</v>
      </c>
      <c r="BI113">
        <v>0</v>
      </c>
      <c r="BJ113" t="s">
        <v>85</v>
      </c>
      <c r="BK113" t="s">
        <v>86</v>
      </c>
      <c r="BL113" t="s">
        <v>87</v>
      </c>
      <c r="BM113" t="s">
        <v>224</v>
      </c>
      <c r="BN113" t="s">
        <v>74</v>
      </c>
      <c r="BO113" t="s">
        <v>74</v>
      </c>
      <c r="BP113" t="s">
        <v>74</v>
      </c>
      <c r="BQ113" t="s">
        <v>74</v>
      </c>
      <c r="BR113" t="s">
        <v>89</v>
      </c>
      <c r="BS113" t="s">
        <v>427</v>
      </c>
      <c r="BT113" t="str">
        <f>HYPERLINK("https%3A%2F%2Fwww.webofscience.com%2Fwos%2Fwoscc%2Ffull-record%2FWOS:A1969G008300068","View Full Record in Web of Science")</f>
        <v>View Full Record in Web of Science</v>
      </c>
    </row>
    <row r="114" spans="1:72" x14ac:dyDescent="0.15">
      <c r="A114" t="s">
        <v>72</v>
      </c>
      <c r="B114" t="s">
        <v>428</v>
      </c>
      <c r="C114" t="s">
        <v>74</v>
      </c>
      <c r="D114" t="s">
        <v>74</v>
      </c>
      <c r="E114" t="s">
        <v>74</v>
      </c>
      <c r="F114" t="s">
        <v>428</v>
      </c>
      <c r="G114" t="s">
        <v>74</v>
      </c>
      <c r="H114" t="s">
        <v>74</v>
      </c>
      <c r="I114" t="s">
        <v>429</v>
      </c>
      <c r="J114" t="s">
        <v>76</v>
      </c>
      <c r="K114" t="s">
        <v>74</v>
      </c>
      <c r="L114" t="s">
        <v>74</v>
      </c>
      <c r="M114" t="s">
        <v>77</v>
      </c>
      <c r="N114" t="s">
        <v>78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T114" t="s">
        <v>74</v>
      </c>
      <c r="U114" t="s">
        <v>74</v>
      </c>
      <c r="V114" t="s">
        <v>74</v>
      </c>
      <c r="W114" t="s">
        <v>74</v>
      </c>
      <c r="X114" t="s">
        <v>74</v>
      </c>
      <c r="Y114" t="s">
        <v>74</v>
      </c>
      <c r="Z114" t="s">
        <v>74</v>
      </c>
      <c r="AA114" t="s">
        <v>74</v>
      </c>
      <c r="AB114" t="s">
        <v>74</v>
      </c>
      <c r="AC114" t="s">
        <v>74</v>
      </c>
      <c r="AD114" t="s">
        <v>74</v>
      </c>
      <c r="AE114" t="s">
        <v>74</v>
      </c>
      <c r="AF114" t="s">
        <v>74</v>
      </c>
      <c r="AG114">
        <v>0</v>
      </c>
      <c r="AH114">
        <v>0</v>
      </c>
      <c r="AI114">
        <v>0</v>
      </c>
      <c r="AJ114">
        <v>0</v>
      </c>
      <c r="AK114">
        <v>0</v>
      </c>
      <c r="AL114" t="s">
        <v>79</v>
      </c>
      <c r="AM114" t="s">
        <v>80</v>
      </c>
      <c r="AN114" t="s">
        <v>81</v>
      </c>
      <c r="AO114" t="s">
        <v>82</v>
      </c>
      <c r="AP114" t="s">
        <v>74</v>
      </c>
      <c r="AQ114" t="s">
        <v>74</v>
      </c>
      <c r="AR114" t="s">
        <v>83</v>
      </c>
      <c r="AS114" t="s">
        <v>74</v>
      </c>
      <c r="AT114" t="s">
        <v>74</v>
      </c>
      <c r="AU114">
        <v>1969</v>
      </c>
      <c r="AV114">
        <v>4</v>
      </c>
      <c r="AW114">
        <v>5</v>
      </c>
      <c r="AX114" t="s">
        <v>74</v>
      </c>
      <c r="AY114" t="s">
        <v>74</v>
      </c>
      <c r="AZ114" t="s">
        <v>74</v>
      </c>
      <c r="BA114" t="s">
        <v>74</v>
      </c>
      <c r="BB114">
        <v>236</v>
      </c>
      <c r="BC114" t="s">
        <v>84</v>
      </c>
      <c r="BD114" t="s">
        <v>74</v>
      </c>
      <c r="BE114" t="s">
        <v>74</v>
      </c>
      <c r="BF114" t="s">
        <v>74</v>
      </c>
      <c r="BG114" t="s">
        <v>74</v>
      </c>
      <c r="BH114" t="s">
        <v>74</v>
      </c>
      <c r="BI114">
        <v>0</v>
      </c>
      <c r="BJ114" t="s">
        <v>85</v>
      </c>
      <c r="BK114" t="s">
        <v>86</v>
      </c>
      <c r="BL114" t="s">
        <v>87</v>
      </c>
      <c r="BM114" t="s">
        <v>224</v>
      </c>
      <c r="BN114" t="s">
        <v>74</v>
      </c>
      <c r="BO114" t="s">
        <v>74</v>
      </c>
      <c r="BP114" t="s">
        <v>74</v>
      </c>
      <c r="BQ114" t="s">
        <v>74</v>
      </c>
      <c r="BR114" t="s">
        <v>89</v>
      </c>
      <c r="BS114" t="s">
        <v>430</v>
      </c>
      <c r="BT114" t="str">
        <f>HYPERLINK("https%3A%2F%2Fwww.webofscience.com%2Fwos%2Fwoscc%2Ffull-record%2FWOS:A1969G008300070","View Full Record in Web of Science")</f>
        <v>View Full Record in Web of Science</v>
      </c>
    </row>
    <row r="115" spans="1:72" x14ac:dyDescent="0.15">
      <c r="A115" t="s">
        <v>72</v>
      </c>
      <c r="B115" t="s">
        <v>431</v>
      </c>
      <c r="C115" t="s">
        <v>74</v>
      </c>
      <c r="D115" t="s">
        <v>74</v>
      </c>
      <c r="E115" t="s">
        <v>74</v>
      </c>
      <c r="F115" t="s">
        <v>431</v>
      </c>
      <c r="G115" t="s">
        <v>74</v>
      </c>
      <c r="H115" t="s">
        <v>74</v>
      </c>
      <c r="I115" t="s">
        <v>432</v>
      </c>
      <c r="J115" t="s">
        <v>76</v>
      </c>
      <c r="K115" t="s">
        <v>74</v>
      </c>
      <c r="L115" t="s">
        <v>74</v>
      </c>
      <c r="M115" t="s">
        <v>77</v>
      </c>
      <c r="N115" t="s">
        <v>78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T115" t="s">
        <v>74</v>
      </c>
      <c r="U115" t="s">
        <v>74</v>
      </c>
      <c r="V115" t="s">
        <v>74</v>
      </c>
      <c r="W115" t="s">
        <v>74</v>
      </c>
      <c r="X115" t="s">
        <v>74</v>
      </c>
      <c r="Y115" t="s">
        <v>74</v>
      </c>
      <c r="Z115" t="s">
        <v>74</v>
      </c>
      <c r="AA115" t="s">
        <v>74</v>
      </c>
      <c r="AB115" t="s">
        <v>74</v>
      </c>
      <c r="AC115" t="s">
        <v>74</v>
      </c>
      <c r="AD115" t="s">
        <v>74</v>
      </c>
      <c r="AE115" t="s">
        <v>74</v>
      </c>
      <c r="AF115" t="s">
        <v>74</v>
      </c>
      <c r="AG115">
        <v>0</v>
      </c>
      <c r="AH115">
        <v>0</v>
      </c>
      <c r="AI115">
        <v>0</v>
      </c>
      <c r="AJ115">
        <v>0</v>
      </c>
      <c r="AK115">
        <v>0</v>
      </c>
      <c r="AL115" t="s">
        <v>79</v>
      </c>
      <c r="AM115" t="s">
        <v>80</v>
      </c>
      <c r="AN115" t="s">
        <v>81</v>
      </c>
      <c r="AO115" t="s">
        <v>82</v>
      </c>
      <c r="AP115" t="s">
        <v>74</v>
      </c>
      <c r="AQ115" t="s">
        <v>74</v>
      </c>
      <c r="AR115" t="s">
        <v>83</v>
      </c>
      <c r="AS115" t="s">
        <v>74</v>
      </c>
      <c r="AT115" t="s">
        <v>74</v>
      </c>
      <c r="AU115">
        <v>1969</v>
      </c>
      <c r="AV115">
        <v>4</v>
      </c>
      <c r="AW115">
        <v>5</v>
      </c>
      <c r="AX115" t="s">
        <v>74</v>
      </c>
      <c r="AY115" t="s">
        <v>74</v>
      </c>
      <c r="AZ115" t="s">
        <v>74</v>
      </c>
      <c r="BA115" t="s">
        <v>74</v>
      </c>
      <c r="BB115">
        <v>236</v>
      </c>
      <c r="BC115" t="s">
        <v>84</v>
      </c>
      <c r="BD115" t="s">
        <v>74</v>
      </c>
      <c r="BE115" t="s">
        <v>74</v>
      </c>
      <c r="BF115" t="s">
        <v>74</v>
      </c>
      <c r="BG115" t="s">
        <v>74</v>
      </c>
      <c r="BH115" t="s">
        <v>74</v>
      </c>
      <c r="BI115">
        <v>0</v>
      </c>
      <c r="BJ115" t="s">
        <v>85</v>
      </c>
      <c r="BK115" t="s">
        <v>86</v>
      </c>
      <c r="BL115" t="s">
        <v>87</v>
      </c>
      <c r="BM115" t="s">
        <v>224</v>
      </c>
      <c r="BN115" t="s">
        <v>74</v>
      </c>
      <c r="BO115" t="s">
        <v>74</v>
      </c>
      <c r="BP115" t="s">
        <v>74</v>
      </c>
      <c r="BQ115" t="s">
        <v>74</v>
      </c>
      <c r="BR115" t="s">
        <v>89</v>
      </c>
      <c r="BS115" t="s">
        <v>433</v>
      </c>
      <c r="BT115" t="str">
        <f>HYPERLINK("https%3A%2F%2Fwww.webofscience.com%2Fwos%2Fwoscc%2Ffull-record%2FWOS:A1969G008300071","View Full Record in Web of Science")</f>
        <v>View Full Record in Web of Science</v>
      </c>
    </row>
    <row r="116" spans="1:72" x14ac:dyDescent="0.15">
      <c r="A116" t="s">
        <v>72</v>
      </c>
      <c r="B116" t="s">
        <v>434</v>
      </c>
      <c r="C116" t="s">
        <v>74</v>
      </c>
      <c r="D116" t="s">
        <v>74</v>
      </c>
      <c r="E116" t="s">
        <v>74</v>
      </c>
      <c r="F116" t="s">
        <v>434</v>
      </c>
      <c r="G116" t="s">
        <v>74</v>
      </c>
      <c r="H116" t="s">
        <v>74</v>
      </c>
      <c r="I116" t="s">
        <v>435</v>
      </c>
      <c r="J116" t="s">
        <v>76</v>
      </c>
      <c r="K116" t="s">
        <v>74</v>
      </c>
      <c r="L116" t="s">
        <v>74</v>
      </c>
      <c r="M116" t="s">
        <v>77</v>
      </c>
      <c r="N116" t="s">
        <v>78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T116" t="s">
        <v>74</v>
      </c>
      <c r="U116" t="s">
        <v>74</v>
      </c>
      <c r="V116" t="s">
        <v>74</v>
      </c>
      <c r="W116" t="s">
        <v>74</v>
      </c>
      <c r="X116" t="s">
        <v>74</v>
      </c>
      <c r="Y116" t="s">
        <v>74</v>
      </c>
      <c r="Z116" t="s">
        <v>74</v>
      </c>
      <c r="AA116" t="s">
        <v>74</v>
      </c>
      <c r="AB116" t="s">
        <v>74</v>
      </c>
      <c r="AC116" t="s">
        <v>74</v>
      </c>
      <c r="AD116" t="s">
        <v>74</v>
      </c>
      <c r="AE116" t="s">
        <v>74</v>
      </c>
      <c r="AF116" t="s">
        <v>74</v>
      </c>
      <c r="AG116">
        <v>0</v>
      </c>
      <c r="AH116">
        <v>1</v>
      </c>
      <c r="AI116">
        <v>1</v>
      </c>
      <c r="AJ116">
        <v>0</v>
      </c>
      <c r="AK116">
        <v>0</v>
      </c>
      <c r="AL116" t="s">
        <v>79</v>
      </c>
      <c r="AM116" t="s">
        <v>80</v>
      </c>
      <c r="AN116" t="s">
        <v>81</v>
      </c>
      <c r="AO116" t="s">
        <v>82</v>
      </c>
      <c r="AP116" t="s">
        <v>74</v>
      </c>
      <c r="AQ116" t="s">
        <v>74</v>
      </c>
      <c r="AR116" t="s">
        <v>83</v>
      </c>
      <c r="AS116" t="s">
        <v>74</v>
      </c>
      <c r="AT116" t="s">
        <v>74</v>
      </c>
      <c r="AU116">
        <v>1969</v>
      </c>
      <c r="AV116">
        <v>4</v>
      </c>
      <c r="AW116">
        <v>5</v>
      </c>
      <c r="AX116" t="s">
        <v>74</v>
      </c>
      <c r="AY116" t="s">
        <v>74</v>
      </c>
      <c r="AZ116" t="s">
        <v>74</v>
      </c>
      <c r="BA116" t="s">
        <v>74</v>
      </c>
      <c r="BB116">
        <v>237</v>
      </c>
      <c r="BC116" t="s">
        <v>84</v>
      </c>
      <c r="BD116" t="s">
        <v>74</v>
      </c>
      <c r="BE116" t="s">
        <v>74</v>
      </c>
      <c r="BF116" t="s">
        <v>74</v>
      </c>
      <c r="BG116" t="s">
        <v>74</v>
      </c>
      <c r="BH116" t="s">
        <v>74</v>
      </c>
      <c r="BI116">
        <v>0</v>
      </c>
      <c r="BJ116" t="s">
        <v>85</v>
      </c>
      <c r="BK116" t="s">
        <v>86</v>
      </c>
      <c r="BL116" t="s">
        <v>87</v>
      </c>
      <c r="BM116" t="s">
        <v>224</v>
      </c>
      <c r="BN116" t="s">
        <v>74</v>
      </c>
      <c r="BO116" t="s">
        <v>74</v>
      </c>
      <c r="BP116" t="s">
        <v>74</v>
      </c>
      <c r="BQ116" t="s">
        <v>74</v>
      </c>
      <c r="BR116" t="s">
        <v>89</v>
      </c>
      <c r="BS116" t="s">
        <v>436</v>
      </c>
      <c r="BT116" t="str">
        <f>HYPERLINK("https%3A%2F%2Fwww.webofscience.com%2Fwos%2Fwoscc%2Ffull-record%2FWOS:A1969G008300072","View Full Record in Web of Science")</f>
        <v>View Full Record in Web of Science</v>
      </c>
    </row>
    <row r="117" spans="1:72" x14ac:dyDescent="0.15">
      <c r="A117" t="s">
        <v>72</v>
      </c>
      <c r="B117" t="s">
        <v>437</v>
      </c>
      <c r="C117" t="s">
        <v>74</v>
      </c>
      <c r="D117" t="s">
        <v>74</v>
      </c>
      <c r="E117" t="s">
        <v>74</v>
      </c>
      <c r="F117" t="s">
        <v>437</v>
      </c>
      <c r="G117" t="s">
        <v>74</v>
      </c>
      <c r="H117" t="s">
        <v>74</v>
      </c>
      <c r="I117" t="s">
        <v>438</v>
      </c>
      <c r="J117" t="s">
        <v>76</v>
      </c>
      <c r="K117" t="s">
        <v>74</v>
      </c>
      <c r="L117" t="s">
        <v>74</v>
      </c>
      <c r="M117" t="s">
        <v>77</v>
      </c>
      <c r="N117" t="s">
        <v>78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T117" t="s">
        <v>74</v>
      </c>
      <c r="U117" t="s">
        <v>74</v>
      </c>
      <c r="V117" t="s">
        <v>74</v>
      </c>
      <c r="W117" t="s">
        <v>74</v>
      </c>
      <c r="X117" t="s">
        <v>74</v>
      </c>
      <c r="Y117" t="s">
        <v>74</v>
      </c>
      <c r="Z117" t="s">
        <v>74</v>
      </c>
      <c r="AA117" t="s">
        <v>74</v>
      </c>
      <c r="AB117" t="s">
        <v>74</v>
      </c>
      <c r="AC117" t="s">
        <v>74</v>
      </c>
      <c r="AD117" t="s">
        <v>74</v>
      </c>
      <c r="AE117" t="s">
        <v>74</v>
      </c>
      <c r="AF117" t="s">
        <v>74</v>
      </c>
      <c r="AG117">
        <v>0</v>
      </c>
      <c r="AH117">
        <v>0</v>
      </c>
      <c r="AI117">
        <v>0</v>
      </c>
      <c r="AJ117">
        <v>0</v>
      </c>
      <c r="AK117">
        <v>0</v>
      </c>
      <c r="AL117" t="s">
        <v>79</v>
      </c>
      <c r="AM117" t="s">
        <v>80</v>
      </c>
      <c r="AN117" t="s">
        <v>81</v>
      </c>
      <c r="AO117" t="s">
        <v>82</v>
      </c>
      <c r="AP117" t="s">
        <v>74</v>
      </c>
      <c r="AQ117" t="s">
        <v>74</v>
      </c>
      <c r="AR117" t="s">
        <v>83</v>
      </c>
      <c r="AS117" t="s">
        <v>74</v>
      </c>
      <c r="AT117" t="s">
        <v>74</v>
      </c>
      <c r="AU117">
        <v>1969</v>
      </c>
      <c r="AV117">
        <v>4</v>
      </c>
      <c r="AW117">
        <v>5</v>
      </c>
      <c r="AX117" t="s">
        <v>74</v>
      </c>
      <c r="AY117" t="s">
        <v>74</v>
      </c>
      <c r="AZ117" t="s">
        <v>74</v>
      </c>
      <c r="BA117" t="s">
        <v>74</v>
      </c>
      <c r="BB117">
        <v>238</v>
      </c>
      <c r="BC117" t="s">
        <v>84</v>
      </c>
      <c r="BD117" t="s">
        <v>74</v>
      </c>
      <c r="BE117" t="s">
        <v>74</v>
      </c>
      <c r="BF117" t="s">
        <v>74</v>
      </c>
      <c r="BG117" t="s">
        <v>74</v>
      </c>
      <c r="BH117" t="s">
        <v>74</v>
      </c>
      <c r="BI117">
        <v>0</v>
      </c>
      <c r="BJ117" t="s">
        <v>85</v>
      </c>
      <c r="BK117" t="s">
        <v>86</v>
      </c>
      <c r="BL117" t="s">
        <v>87</v>
      </c>
      <c r="BM117" t="s">
        <v>224</v>
      </c>
      <c r="BN117" t="s">
        <v>74</v>
      </c>
      <c r="BO117" t="s">
        <v>74</v>
      </c>
      <c r="BP117" t="s">
        <v>74</v>
      </c>
      <c r="BQ117" t="s">
        <v>74</v>
      </c>
      <c r="BR117" t="s">
        <v>89</v>
      </c>
      <c r="BS117" t="s">
        <v>439</v>
      </c>
      <c r="BT117" t="str">
        <f>HYPERLINK("https%3A%2F%2Fwww.webofscience.com%2Fwos%2Fwoscc%2Ffull-record%2FWOS:A1969G008300073","View Full Record in Web of Science")</f>
        <v>View Full Record in Web of Science</v>
      </c>
    </row>
    <row r="118" spans="1:72" x14ac:dyDescent="0.15">
      <c r="A118" t="s">
        <v>72</v>
      </c>
      <c r="B118" t="s">
        <v>440</v>
      </c>
      <c r="C118" t="s">
        <v>74</v>
      </c>
      <c r="D118" t="s">
        <v>74</v>
      </c>
      <c r="E118" t="s">
        <v>74</v>
      </c>
      <c r="F118" t="s">
        <v>440</v>
      </c>
      <c r="G118" t="s">
        <v>74</v>
      </c>
      <c r="H118" t="s">
        <v>74</v>
      </c>
      <c r="I118" t="s">
        <v>441</v>
      </c>
      <c r="J118" t="s">
        <v>76</v>
      </c>
      <c r="K118" t="s">
        <v>74</v>
      </c>
      <c r="L118" t="s">
        <v>74</v>
      </c>
      <c r="M118" t="s">
        <v>77</v>
      </c>
      <c r="N118" t="s">
        <v>78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T118" t="s">
        <v>74</v>
      </c>
      <c r="U118" t="s">
        <v>74</v>
      </c>
      <c r="V118" t="s">
        <v>74</v>
      </c>
      <c r="W118" t="s">
        <v>74</v>
      </c>
      <c r="X118" t="s">
        <v>74</v>
      </c>
      <c r="Y118" t="s">
        <v>74</v>
      </c>
      <c r="Z118" t="s">
        <v>74</v>
      </c>
      <c r="AA118" t="s">
        <v>74</v>
      </c>
      <c r="AB118" t="s">
        <v>74</v>
      </c>
      <c r="AC118" t="s">
        <v>74</v>
      </c>
      <c r="AD118" t="s">
        <v>74</v>
      </c>
      <c r="AE118" t="s">
        <v>74</v>
      </c>
      <c r="AF118" t="s">
        <v>74</v>
      </c>
      <c r="AG118">
        <v>4</v>
      </c>
      <c r="AH118">
        <v>1</v>
      </c>
      <c r="AI118">
        <v>2</v>
      </c>
      <c r="AJ118">
        <v>0</v>
      </c>
      <c r="AK118">
        <v>1</v>
      </c>
      <c r="AL118" t="s">
        <v>79</v>
      </c>
      <c r="AM118" t="s">
        <v>80</v>
      </c>
      <c r="AN118" t="s">
        <v>81</v>
      </c>
      <c r="AO118" t="s">
        <v>82</v>
      </c>
      <c r="AP118" t="s">
        <v>74</v>
      </c>
      <c r="AQ118" t="s">
        <v>74</v>
      </c>
      <c r="AR118" t="s">
        <v>83</v>
      </c>
      <c r="AS118" t="s">
        <v>74</v>
      </c>
      <c r="AT118" t="s">
        <v>74</v>
      </c>
      <c r="AU118">
        <v>1969</v>
      </c>
      <c r="AV118">
        <v>4</v>
      </c>
      <c r="AW118">
        <v>5</v>
      </c>
      <c r="AX118" t="s">
        <v>74</v>
      </c>
      <c r="AY118" t="s">
        <v>74</v>
      </c>
      <c r="AZ118" t="s">
        <v>74</v>
      </c>
      <c r="BA118" t="s">
        <v>74</v>
      </c>
      <c r="BB118">
        <v>242</v>
      </c>
      <c r="BC118" t="s">
        <v>84</v>
      </c>
      <c r="BD118" t="s">
        <v>74</v>
      </c>
      <c r="BE118" t="s">
        <v>74</v>
      </c>
      <c r="BF118" t="s">
        <v>74</v>
      </c>
      <c r="BG118" t="s">
        <v>74</v>
      </c>
      <c r="BH118" t="s">
        <v>74</v>
      </c>
      <c r="BI118">
        <v>0</v>
      </c>
      <c r="BJ118" t="s">
        <v>85</v>
      </c>
      <c r="BK118" t="s">
        <v>86</v>
      </c>
      <c r="BL118" t="s">
        <v>87</v>
      </c>
      <c r="BM118" t="s">
        <v>224</v>
      </c>
      <c r="BN118" t="s">
        <v>74</v>
      </c>
      <c r="BO118" t="s">
        <v>74</v>
      </c>
      <c r="BP118" t="s">
        <v>74</v>
      </c>
      <c r="BQ118" t="s">
        <v>74</v>
      </c>
      <c r="BR118" t="s">
        <v>89</v>
      </c>
      <c r="BS118" t="s">
        <v>442</v>
      </c>
      <c r="BT118" t="str">
        <f>HYPERLINK("https%3A%2F%2Fwww.webofscience.com%2Fwos%2Fwoscc%2Ffull-record%2FWOS:A1969G008300074","View Full Record in Web of Science")</f>
        <v>View Full Record in Web of Science</v>
      </c>
    </row>
    <row r="119" spans="1:72" x14ac:dyDescent="0.15">
      <c r="A119" t="s">
        <v>72</v>
      </c>
      <c r="B119" t="s">
        <v>443</v>
      </c>
      <c r="C119" t="s">
        <v>74</v>
      </c>
      <c r="D119" t="s">
        <v>74</v>
      </c>
      <c r="E119" t="s">
        <v>74</v>
      </c>
      <c r="F119" t="s">
        <v>443</v>
      </c>
      <c r="G119" t="s">
        <v>74</v>
      </c>
      <c r="H119" t="s">
        <v>74</v>
      </c>
      <c r="I119" t="s">
        <v>444</v>
      </c>
      <c r="J119" t="s">
        <v>76</v>
      </c>
      <c r="K119" t="s">
        <v>74</v>
      </c>
      <c r="L119" t="s">
        <v>74</v>
      </c>
      <c r="M119" t="s">
        <v>77</v>
      </c>
      <c r="N119" t="s">
        <v>78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T119" t="s">
        <v>74</v>
      </c>
      <c r="U119" t="s">
        <v>74</v>
      </c>
      <c r="V119" t="s">
        <v>74</v>
      </c>
      <c r="W119" t="s">
        <v>74</v>
      </c>
      <c r="X119" t="s">
        <v>74</v>
      </c>
      <c r="Y119" t="s">
        <v>74</v>
      </c>
      <c r="Z119" t="s">
        <v>74</v>
      </c>
      <c r="AA119" t="s">
        <v>74</v>
      </c>
      <c r="AB119" t="s">
        <v>74</v>
      </c>
      <c r="AC119" t="s">
        <v>74</v>
      </c>
      <c r="AD119" t="s">
        <v>74</v>
      </c>
      <c r="AE119" t="s">
        <v>74</v>
      </c>
      <c r="AF119" t="s">
        <v>74</v>
      </c>
      <c r="AG119">
        <v>0</v>
      </c>
      <c r="AH119">
        <v>5</v>
      </c>
      <c r="AI119">
        <v>5</v>
      </c>
      <c r="AJ119">
        <v>0</v>
      </c>
      <c r="AK119">
        <v>0</v>
      </c>
      <c r="AL119" t="s">
        <v>79</v>
      </c>
      <c r="AM119" t="s">
        <v>80</v>
      </c>
      <c r="AN119" t="s">
        <v>81</v>
      </c>
      <c r="AO119" t="s">
        <v>82</v>
      </c>
      <c r="AP119" t="s">
        <v>74</v>
      </c>
      <c r="AQ119" t="s">
        <v>74</v>
      </c>
      <c r="AR119" t="s">
        <v>83</v>
      </c>
      <c r="AS119" t="s">
        <v>74</v>
      </c>
      <c r="AT119" t="s">
        <v>74</v>
      </c>
      <c r="AU119">
        <v>1969</v>
      </c>
      <c r="AV119">
        <v>4</v>
      </c>
      <c r="AW119">
        <v>5</v>
      </c>
      <c r="AX119" t="s">
        <v>74</v>
      </c>
      <c r="AY119" t="s">
        <v>74</v>
      </c>
      <c r="AZ119" t="s">
        <v>74</v>
      </c>
      <c r="BA119" t="s">
        <v>74</v>
      </c>
      <c r="BB119">
        <v>247</v>
      </c>
      <c r="BC119" t="s">
        <v>84</v>
      </c>
      <c r="BD119" t="s">
        <v>74</v>
      </c>
      <c r="BE119" t="s">
        <v>74</v>
      </c>
      <c r="BF119" t="s">
        <v>74</v>
      </c>
      <c r="BG119" t="s">
        <v>74</v>
      </c>
      <c r="BH119" t="s">
        <v>74</v>
      </c>
      <c r="BI119">
        <v>0</v>
      </c>
      <c r="BJ119" t="s">
        <v>85</v>
      </c>
      <c r="BK119" t="s">
        <v>86</v>
      </c>
      <c r="BL119" t="s">
        <v>87</v>
      </c>
      <c r="BM119" t="s">
        <v>224</v>
      </c>
      <c r="BN119" t="s">
        <v>74</v>
      </c>
      <c r="BO119" t="s">
        <v>74</v>
      </c>
      <c r="BP119" t="s">
        <v>74</v>
      </c>
      <c r="BQ119" t="s">
        <v>74</v>
      </c>
      <c r="BR119" t="s">
        <v>89</v>
      </c>
      <c r="BS119" t="s">
        <v>445</v>
      </c>
      <c r="BT119" t="str">
        <f>HYPERLINK("https%3A%2F%2Fwww.webofscience.com%2Fwos%2Fwoscc%2Ffull-record%2FWOS:A1969G008300075","View Full Record in Web of Science")</f>
        <v>View Full Record in Web of Science</v>
      </c>
    </row>
    <row r="120" spans="1:72" x14ac:dyDescent="0.15">
      <c r="A120" t="s">
        <v>72</v>
      </c>
      <c r="B120" t="s">
        <v>446</v>
      </c>
      <c r="C120" t="s">
        <v>74</v>
      </c>
      <c r="D120" t="s">
        <v>74</v>
      </c>
      <c r="E120" t="s">
        <v>74</v>
      </c>
      <c r="F120" t="s">
        <v>446</v>
      </c>
      <c r="G120" t="s">
        <v>74</v>
      </c>
      <c r="H120" t="s">
        <v>74</v>
      </c>
      <c r="I120" t="s">
        <v>447</v>
      </c>
      <c r="J120" t="s">
        <v>76</v>
      </c>
      <c r="K120" t="s">
        <v>74</v>
      </c>
      <c r="L120" t="s">
        <v>74</v>
      </c>
      <c r="M120" t="s">
        <v>77</v>
      </c>
      <c r="N120" t="s">
        <v>78</v>
      </c>
      <c r="O120" t="s">
        <v>74</v>
      </c>
      <c r="P120" t="s">
        <v>74</v>
      </c>
      <c r="Q120" t="s">
        <v>74</v>
      </c>
      <c r="R120" t="s">
        <v>74</v>
      </c>
      <c r="S120" t="s">
        <v>74</v>
      </c>
      <c r="T120" t="s">
        <v>74</v>
      </c>
      <c r="U120" t="s">
        <v>74</v>
      </c>
      <c r="V120" t="s">
        <v>74</v>
      </c>
      <c r="W120" t="s">
        <v>74</v>
      </c>
      <c r="X120" t="s">
        <v>74</v>
      </c>
      <c r="Y120" t="s">
        <v>74</v>
      </c>
      <c r="Z120" t="s">
        <v>74</v>
      </c>
      <c r="AA120" t="s">
        <v>74</v>
      </c>
      <c r="AB120" t="s">
        <v>74</v>
      </c>
      <c r="AC120" t="s">
        <v>74</v>
      </c>
      <c r="AD120" t="s">
        <v>74</v>
      </c>
      <c r="AE120" t="s">
        <v>74</v>
      </c>
      <c r="AF120" t="s">
        <v>74</v>
      </c>
      <c r="AG120">
        <v>0</v>
      </c>
      <c r="AH120">
        <v>1</v>
      </c>
      <c r="AI120">
        <v>1</v>
      </c>
      <c r="AJ120">
        <v>0</v>
      </c>
      <c r="AK120">
        <v>0</v>
      </c>
      <c r="AL120" t="s">
        <v>79</v>
      </c>
      <c r="AM120" t="s">
        <v>80</v>
      </c>
      <c r="AN120" t="s">
        <v>81</v>
      </c>
      <c r="AO120" t="s">
        <v>82</v>
      </c>
      <c r="AP120" t="s">
        <v>74</v>
      </c>
      <c r="AQ120" t="s">
        <v>74</v>
      </c>
      <c r="AR120" t="s">
        <v>83</v>
      </c>
      <c r="AS120" t="s">
        <v>74</v>
      </c>
      <c r="AT120" t="s">
        <v>74</v>
      </c>
      <c r="AU120">
        <v>1969</v>
      </c>
      <c r="AV120">
        <v>4</v>
      </c>
      <c r="AW120">
        <v>5</v>
      </c>
      <c r="AX120" t="s">
        <v>74</v>
      </c>
      <c r="AY120" t="s">
        <v>74</v>
      </c>
      <c r="AZ120" t="s">
        <v>74</v>
      </c>
      <c r="BA120" t="s">
        <v>74</v>
      </c>
      <c r="BB120">
        <v>249</v>
      </c>
      <c r="BC120" t="s">
        <v>84</v>
      </c>
      <c r="BD120" t="s">
        <v>74</v>
      </c>
      <c r="BE120" t="s">
        <v>74</v>
      </c>
      <c r="BF120" t="s">
        <v>74</v>
      </c>
      <c r="BG120" t="s">
        <v>74</v>
      </c>
      <c r="BH120" t="s">
        <v>74</v>
      </c>
      <c r="BI120">
        <v>0</v>
      </c>
      <c r="BJ120" t="s">
        <v>85</v>
      </c>
      <c r="BK120" t="s">
        <v>86</v>
      </c>
      <c r="BL120" t="s">
        <v>87</v>
      </c>
      <c r="BM120" t="s">
        <v>224</v>
      </c>
      <c r="BN120" t="s">
        <v>74</v>
      </c>
      <c r="BO120" t="s">
        <v>74</v>
      </c>
      <c r="BP120" t="s">
        <v>74</v>
      </c>
      <c r="BQ120" t="s">
        <v>74</v>
      </c>
      <c r="BR120" t="s">
        <v>89</v>
      </c>
      <c r="BS120" t="s">
        <v>448</v>
      </c>
      <c r="BT120" t="str">
        <f>HYPERLINK("https%3A%2F%2Fwww.webofscience.com%2Fwos%2Fwoscc%2Ffull-record%2FWOS:A1969G008300076","View Full Record in Web of Science")</f>
        <v>View Full Record in Web of Science</v>
      </c>
    </row>
    <row r="121" spans="1:72" x14ac:dyDescent="0.15">
      <c r="A121" t="s">
        <v>72</v>
      </c>
      <c r="B121" t="s">
        <v>208</v>
      </c>
      <c r="C121" t="s">
        <v>74</v>
      </c>
      <c r="D121" t="s">
        <v>74</v>
      </c>
      <c r="E121" t="s">
        <v>74</v>
      </c>
      <c r="F121" t="s">
        <v>208</v>
      </c>
      <c r="G121" t="s">
        <v>74</v>
      </c>
      <c r="H121" t="s">
        <v>74</v>
      </c>
      <c r="I121" t="s">
        <v>449</v>
      </c>
      <c r="J121" t="s">
        <v>76</v>
      </c>
      <c r="K121" t="s">
        <v>74</v>
      </c>
      <c r="L121" t="s">
        <v>74</v>
      </c>
      <c r="M121" t="s">
        <v>77</v>
      </c>
      <c r="N121" t="s">
        <v>78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T121" t="s">
        <v>74</v>
      </c>
      <c r="U121" t="s">
        <v>74</v>
      </c>
      <c r="V121" t="s">
        <v>74</v>
      </c>
      <c r="W121" t="s">
        <v>74</v>
      </c>
      <c r="X121" t="s">
        <v>74</v>
      </c>
      <c r="Y121" t="s">
        <v>74</v>
      </c>
      <c r="Z121" t="s">
        <v>74</v>
      </c>
      <c r="AA121" t="s">
        <v>74</v>
      </c>
      <c r="AB121" t="s">
        <v>74</v>
      </c>
      <c r="AC121" t="s">
        <v>74</v>
      </c>
      <c r="AD121" t="s">
        <v>74</v>
      </c>
      <c r="AE121" t="s">
        <v>74</v>
      </c>
      <c r="AF121" t="s">
        <v>74</v>
      </c>
      <c r="AG121">
        <v>3</v>
      </c>
      <c r="AH121">
        <v>0</v>
      </c>
      <c r="AI121">
        <v>0</v>
      </c>
      <c r="AJ121">
        <v>0</v>
      </c>
      <c r="AK121">
        <v>0</v>
      </c>
      <c r="AL121" t="s">
        <v>79</v>
      </c>
      <c r="AM121" t="s">
        <v>80</v>
      </c>
      <c r="AN121" t="s">
        <v>81</v>
      </c>
      <c r="AO121" t="s">
        <v>82</v>
      </c>
      <c r="AP121" t="s">
        <v>74</v>
      </c>
      <c r="AQ121" t="s">
        <v>74</v>
      </c>
      <c r="AR121" t="s">
        <v>83</v>
      </c>
      <c r="AS121" t="s">
        <v>74</v>
      </c>
      <c r="AT121" t="s">
        <v>74</v>
      </c>
      <c r="AU121">
        <v>1969</v>
      </c>
      <c r="AV121">
        <v>4</v>
      </c>
      <c r="AW121">
        <v>6</v>
      </c>
      <c r="AX121" t="s">
        <v>74</v>
      </c>
      <c r="AY121" t="s">
        <v>74</v>
      </c>
      <c r="AZ121" t="s">
        <v>74</v>
      </c>
      <c r="BA121" t="s">
        <v>74</v>
      </c>
      <c r="BB121">
        <v>253</v>
      </c>
      <c r="BC121" t="s">
        <v>84</v>
      </c>
      <c r="BD121" t="s">
        <v>74</v>
      </c>
      <c r="BE121" t="s">
        <v>74</v>
      </c>
      <c r="BF121" t="s">
        <v>74</v>
      </c>
      <c r="BG121" t="s">
        <v>74</v>
      </c>
      <c r="BH121" t="s">
        <v>74</v>
      </c>
      <c r="BI121">
        <v>0</v>
      </c>
      <c r="BJ121" t="s">
        <v>85</v>
      </c>
      <c r="BK121" t="s">
        <v>86</v>
      </c>
      <c r="BL121" t="s">
        <v>87</v>
      </c>
      <c r="BM121" t="s">
        <v>450</v>
      </c>
      <c r="BN121" t="s">
        <v>74</v>
      </c>
      <c r="BO121" t="s">
        <v>74</v>
      </c>
      <c r="BP121" t="s">
        <v>74</v>
      </c>
      <c r="BQ121" t="s">
        <v>74</v>
      </c>
      <c r="BR121" t="s">
        <v>89</v>
      </c>
      <c r="BS121" t="s">
        <v>451</v>
      </c>
      <c r="BT121" t="str">
        <f>HYPERLINK("https%3A%2F%2Fwww.webofscience.com%2Fwos%2Fwoscc%2Ffull-record%2FWOS:A1969E967000001","View Full Record in Web of Science")</f>
        <v>View Full Record in Web of Science</v>
      </c>
    </row>
    <row r="122" spans="1:72" x14ac:dyDescent="0.15">
      <c r="A122" t="s">
        <v>72</v>
      </c>
      <c r="B122" t="s">
        <v>452</v>
      </c>
      <c r="C122" t="s">
        <v>74</v>
      </c>
      <c r="D122" t="s">
        <v>74</v>
      </c>
      <c r="E122" t="s">
        <v>74</v>
      </c>
      <c r="F122" t="s">
        <v>452</v>
      </c>
      <c r="G122" t="s">
        <v>74</v>
      </c>
      <c r="H122" t="s">
        <v>74</v>
      </c>
      <c r="I122" t="s">
        <v>453</v>
      </c>
      <c r="J122" t="s">
        <v>76</v>
      </c>
      <c r="K122" t="s">
        <v>74</v>
      </c>
      <c r="L122" t="s">
        <v>74</v>
      </c>
      <c r="M122" t="s">
        <v>77</v>
      </c>
      <c r="N122" t="s">
        <v>78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T122" t="s">
        <v>74</v>
      </c>
      <c r="U122" t="s">
        <v>74</v>
      </c>
      <c r="V122" t="s">
        <v>74</v>
      </c>
      <c r="W122" t="s">
        <v>74</v>
      </c>
      <c r="X122" t="s">
        <v>74</v>
      </c>
      <c r="Y122" t="s">
        <v>74</v>
      </c>
      <c r="Z122" t="s">
        <v>74</v>
      </c>
      <c r="AA122" t="s">
        <v>74</v>
      </c>
      <c r="AB122" t="s">
        <v>74</v>
      </c>
      <c r="AC122" t="s">
        <v>74</v>
      </c>
      <c r="AD122" t="s">
        <v>74</v>
      </c>
      <c r="AE122" t="s">
        <v>74</v>
      </c>
      <c r="AF122" t="s">
        <v>74</v>
      </c>
      <c r="AG122">
        <v>8</v>
      </c>
      <c r="AH122">
        <v>4</v>
      </c>
      <c r="AI122">
        <v>4</v>
      </c>
      <c r="AJ122">
        <v>0</v>
      </c>
      <c r="AK122">
        <v>0</v>
      </c>
      <c r="AL122" t="s">
        <v>79</v>
      </c>
      <c r="AM122" t="s">
        <v>80</v>
      </c>
      <c r="AN122" t="s">
        <v>81</v>
      </c>
      <c r="AO122" t="s">
        <v>82</v>
      </c>
      <c r="AP122" t="s">
        <v>74</v>
      </c>
      <c r="AQ122" t="s">
        <v>74</v>
      </c>
      <c r="AR122" t="s">
        <v>83</v>
      </c>
      <c r="AS122" t="s">
        <v>74</v>
      </c>
      <c r="AT122" t="s">
        <v>74</v>
      </c>
      <c r="AU122">
        <v>1969</v>
      </c>
      <c r="AV122">
        <v>4</v>
      </c>
      <c r="AW122">
        <v>6</v>
      </c>
      <c r="AX122" t="s">
        <v>74</v>
      </c>
      <c r="AY122" t="s">
        <v>74</v>
      </c>
      <c r="AZ122" t="s">
        <v>74</v>
      </c>
      <c r="BA122" t="s">
        <v>74</v>
      </c>
      <c r="BB122">
        <v>267</v>
      </c>
      <c r="BC122" t="s">
        <v>84</v>
      </c>
      <c r="BD122" t="s">
        <v>74</v>
      </c>
      <c r="BE122" t="s">
        <v>74</v>
      </c>
      <c r="BF122" t="s">
        <v>74</v>
      </c>
      <c r="BG122" t="s">
        <v>74</v>
      </c>
      <c r="BH122" t="s">
        <v>74</v>
      </c>
      <c r="BI122">
        <v>0</v>
      </c>
      <c r="BJ122" t="s">
        <v>85</v>
      </c>
      <c r="BK122" t="s">
        <v>86</v>
      </c>
      <c r="BL122" t="s">
        <v>87</v>
      </c>
      <c r="BM122" t="s">
        <v>450</v>
      </c>
      <c r="BN122" t="s">
        <v>74</v>
      </c>
      <c r="BO122" t="s">
        <v>74</v>
      </c>
      <c r="BP122" t="s">
        <v>74</v>
      </c>
      <c r="BQ122" t="s">
        <v>74</v>
      </c>
      <c r="BR122" t="s">
        <v>89</v>
      </c>
      <c r="BS122" t="s">
        <v>454</v>
      </c>
      <c r="BT122" t="str">
        <f>HYPERLINK("https%3A%2F%2Fwww.webofscience.com%2Fwos%2Fwoscc%2Ffull-record%2FWOS:A1969E967000002","View Full Record in Web of Science")</f>
        <v>View Full Record in Web of Science</v>
      </c>
    </row>
    <row r="123" spans="1:72" x14ac:dyDescent="0.15">
      <c r="A123" t="s">
        <v>72</v>
      </c>
      <c r="B123" t="s">
        <v>455</v>
      </c>
      <c r="C123" t="s">
        <v>74</v>
      </c>
      <c r="D123" t="s">
        <v>74</v>
      </c>
      <c r="E123" t="s">
        <v>74</v>
      </c>
      <c r="F123" t="s">
        <v>455</v>
      </c>
      <c r="G123" t="s">
        <v>74</v>
      </c>
      <c r="H123" t="s">
        <v>74</v>
      </c>
      <c r="I123" t="s">
        <v>456</v>
      </c>
      <c r="J123" t="s">
        <v>76</v>
      </c>
      <c r="K123" t="s">
        <v>74</v>
      </c>
      <c r="L123" t="s">
        <v>74</v>
      </c>
      <c r="M123" t="s">
        <v>77</v>
      </c>
      <c r="N123" t="s">
        <v>78</v>
      </c>
      <c r="O123" t="s">
        <v>74</v>
      </c>
      <c r="P123" t="s">
        <v>74</v>
      </c>
      <c r="Q123" t="s">
        <v>74</v>
      </c>
      <c r="R123" t="s">
        <v>74</v>
      </c>
      <c r="S123" t="s">
        <v>74</v>
      </c>
      <c r="T123" t="s">
        <v>74</v>
      </c>
      <c r="U123" t="s">
        <v>74</v>
      </c>
      <c r="V123" t="s">
        <v>74</v>
      </c>
      <c r="W123" t="s">
        <v>74</v>
      </c>
      <c r="X123" t="s">
        <v>74</v>
      </c>
      <c r="Y123" t="s">
        <v>74</v>
      </c>
      <c r="Z123" t="s">
        <v>74</v>
      </c>
      <c r="AA123" t="s">
        <v>74</v>
      </c>
      <c r="AB123" t="s">
        <v>74</v>
      </c>
      <c r="AC123" t="s">
        <v>74</v>
      </c>
      <c r="AD123" t="s">
        <v>74</v>
      </c>
      <c r="AE123" t="s">
        <v>74</v>
      </c>
      <c r="AF123" t="s">
        <v>74</v>
      </c>
      <c r="AG123">
        <v>5</v>
      </c>
      <c r="AH123">
        <v>6</v>
      </c>
      <c r="AI123">
        <v>6</v>
      </c>
      <c r="AJ123">
        <v>0</v>
      </c>
      <c r="AK123">
        <v>0</v>
      </c>
      <c r="AL123" t="s">
        <v>79</v>
      </c>
      <c r="AM123" t="s">
        <v>80</v>
      </c>
      <c r="AN123" t="s">
        <v>81</v>
      </c>
      <c r="AO123" t="s">
        <v>82</v>
      </c>
      <c r="AP123" t="s">
        <v>74</v>
      </c>
      <c r="AQ123" t="s">
        <v>74</v>
      </c>
      <c r="AR123" t="s">
        <v>83</v>
      </c>
      <c r="AS123" t="s">
        <v>74</v>
      </c>
      <c r="AT123" t="s">
        <v>74</v>
      </c>
      <c r="AU123">
        <v>1969</v>
      </c>
      <c r="AV123">
        <v>4</v>
      </c>
      <c r="AW123">
        <v>6</v>
      </c>
      <c r="AX123" t="s">
        <v>74</v>
      </c>
      <c r="AY123" t="s">
        <v>74</v>
      </c>
      <c r="AZ123" t="s">
        <v>74</v>
      </c>
      <c r="BA123" t="s">
        <v>74</v>
      </c>
      <c r="BB123">
        <v>275</v>
      </c>
      <c r="BC123" t="s">
        <v>84</v>
      </c>
      <c r="BD123" t="s">
        <v>74</v>
      </c>
      <c r="BE123" t="s">
        <v>74</v>
      </c>
      <c r="BF123" t="s">
        <v>74</v>
      </c>
      <c r="BG123" t="s">
        <v>74</v>
      </c>
      <c r="BH123" t="s">
        <v>74</v>
      </c>
      <c r="BI123">
        <v>0</v>
      </c>
      <c r="BJ123" t="s">
        <v>85</v>
      </c>
      <c r="BK123" t="s">
        <v>86</v>
      </c>
      <c r="BL123" t="s">
        <v>87</v>
      </c>
      <c r="BM123" t="s">
        <v>450</v>
      </c>
      <c r="BN123" t="s">
        <v>74</v>
      </c>
      <c r="BO123" t="s">
        <v>74</v>
      </c>
      <c r="BP123" t="s">
        <v>74</v>
      </c>
      <c r="BQ123" t="s">
        <v>74</v>
      </c>
      <c r="BR123" t="s">
        <v>89</v>
      </c>
      <c r="BS123" t="s">
        <v>457</v>
      </c>
      <c r="BT123" t="str">
        <f>HYPERLINK("https%3A%2F%2Fwww.webofscience.com%2Fwos%2Fwoscc%2Ffull-record%2FWOS:A1969E967000003","View Full Record in Web of Science")</f>
        <v>View Full Record in Web of Science</v>
      </c>
    </row>
    <row r="124" spans="1:72" x14ac:dyDescent="0.15">
      <c r="A124" t="s">
        <v>72</v>
      </c>
      <c r="B124" t="s">
        <v>458</v>
      </c>
      <c r="C124" t="s">
        <v>74</v>
      </c>
      <c r="D124" t="s">
        <v>74</v>
      </c>
      <c r="E124" t="s">
        <v>74</v>
      </c>
      <c r="F124" t="s">
        <v>458</v>
      </c>
      <c r="G124" t="s">
        <v>74</v>
      </c>
      <c r="H124" t="s">
        <v>74</v>
      </c>
      <c r="I124" t="s">
        <v>459</v>
      </c>
      <c r="J124" t="s">
        <v>76</v>
      </c>
      <c r="K124" t="s">
        <v>74</v>
      </c>
      <c r="L124" t="s">
        <v>74</v>
      </c>
      <c r="M124" t="s">
        <v>77</v>
      </c>
      <c r="N124" t="s">
        <v>78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T124" t="s">
        <v>74</v>
      </c>
      <c r="U124" t="s">
        <v>74</v>
      </c>
      <c r="V124" t="s">
        <v>74</v>
      </c>
      <c r="W124" t="s">
        <v>74</v>
      </c>
      <c r="X124" t="s">
        <v>74</v>
      </c>
      <c r="Y124" t="s">
        <v>74</v>
      </c>
      <c r="Z124" t="s">
        <v>74</v>
      </c>
      <c r="AA124" t="s">
        <v>74</v>
      </c>
      <c r="AB124" t="s">
        <v>74</v>
      </c>
      <c r="AC124" t="s">
        <v>74</v>
      </c>
      <c r="AD124" t="s">
        <v>74</v>
      </c>
      <c r="AE124" t="s">
        <v>74</v>
      </c>
      <c r="AF124" t="s">
        <v>74</v>
      </c>
      <c r="AG124">
        <v>3</v>
      </c>
      <c r="AH124">
        <v>3</v>
      </c>
      <c r="AI124">
        <v>3</v>
      </c>
      <c r="AJ124">
        <v>0</v>
      </c>
      <c r="AK124">
        <v>0</v>
      </c>
      <c r="AL124" t="s">
        <v>79</v>
      </c>
      <c r="AM124" t="s">
        <v>80</v>
      </c>
      <c r="AN124" t="s">
        <v>81</v>
      </c>
      <c r="AO124" t="s">
        <v>82</v>
      </c>
      <c r="AP124" t="s">
        <v>74</v>
      </c>
      <c r="AQ124" t="s">
        <v>74</v>
      </c>
      <c r="AR124" t="s">
        <v>83</v>
      </c>
      <c r="AS124" t="s">
        <v>74</v>
      </c>
      <c r="AT124" t="s">
        <v>74</v>
      </c>
      <c r="AU124">
        <v>1969</v>
      </c>
      <c r="AV124">
        <v>4</v>
      </c>
      <c r="AW124">
        <v>6</v>
      </c>
      <c r="AX124" t="s">
        <v>74</v>
      </c>
      <c r="AY124" t="s">
        <v>74</v>
      </c>
      <c r="AZ124" t="s">
        <v>74</v>
      </c>
      <c r="BA124" t="s">
        <v>74</v>
      </c>
      <c r="BB124">
        <v>278</v>
      </c>
      <c r="BC124" t="s">
        <v>84</v>
      </c>
      <c r="BD124" t="s">
        <v>74</v>
      </c>
      <c r="BE124" t="s">
        <v>74</v>
      </c>
      <c r="BF124" t="s">
        <v>74</v>
      </c>
      <c r="BG124" t="s">
        <v>74</v>
      </c>
      <c r="BH124" t="s">
        <v>74</v>
      </c>
      <c r="BI124">
        <v>0</v>
      </c>
      <c r="BJ124" t="s">
        <v>85</v>
      </c>
      <c r="BK124" t="s">
        <v>86</v>
      </c>
      <c r="BL124" t="s">
        <v>87</v>
      </c>
      <c r="BM124" t="s">
        <v>450</v>
      </c>
      <c r="BN124" t="s">
        <v>74</v>
      </c>
      <c r="BO124" t="s">
        <v>74</v>
      </c>
      <c r="BP124" t="s">
        <v>74</v>
      </c>
      <c r="BQ124" t="s">
        <v>74</v>
      </c>
      <c r="BR124" t="s">
        <v>89</v>
      </c>
      <c r="BS124" t="s">
        <v>460</v>
      </c>
      <c r="BT124" t="str">
        <f>HYPERLINK("https%3A%2F%2Fwww.webofscience.com%2Fwos%2Fwoscc%2Ffull-record%2FWOS:A1969E967000004","View Full Record in Web of Science")</f>
        <v>View Full Record in Web of Science</v>
      </c>
    </row>
    <row r="125" spans="1:72" x14ac:dyDescent="0.15">
      <c r="A125" t="s">
        <v>72</v>
      </c>
      <c r="B125" t="s">
        <v>193</v>
      </c>
      <c r="C125" t="s">
        <v>74</v>
      </c>
      <c r="D125" t="s">
        <v>74</v>
      </c>
      <c r="E125" t="s">
        <v>74</v>
      </c>
      <c r="F125" t="s">
        <v>193</v>
      </c>
      <c r="G125" t="s">
        <v>74</v>
      </c>
      <c r="H125" t="s">
        <v>74</v>
      </c>
      <c r="I125" t="s">
        <v>461</v>
      </c>
      <c r="J125" t="s">
        <v>76</v>
      </c>
      <c r="K125" t="s">
        <v>74</v>
      </c>
      <c r="L125" t="s">
        <v>74</v>
      </c>
      <c r="M125" t="s">
        <v>77</v>
      </c>
      <c r="N125" t="s">
        <v>78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T125" t="s">
        <v>74</v>
      </c>
      <c r="U125" t="s">
        <v>74</v>
      </c>
      <c r="V125" t="s">
        <v>74</v>
      </c>
      <c r="W125" t="s">
        <v>74</v>
      </c>
      <c r="X125" t="s">
        <v>74</v>
      </c>
      <c r="Y125" t="s">
        <v>74</v>
      </c>
      <c r="Z125" t="s">
        <v>74</v>
      </c>
      <c r="AA125" t="s">
        <v>74</v>
      </c>
      <c r="AB125" t="s">
        <v>74</v>
      </c>
      <c r="AC125" t="s">
        <v>74</v>
      </c>
      <c r="AD125" t="s">
        <v>74</v>
      </c>
      <c r="AE125" t="s">
        <v>74</v>
      </c>
      <c r="AF125" t="s">
        <v>74</v>
      </c>
      <c r="AG125">
        <v>12</v>
      </c>
      <c r="AH125">
        <v>0</v>
      </c>
      <c r="AI125">
        <v>0</v>
      </c>
      <c r="AJ125">
        <v>0</v>
      </c>
      <c r="AK125">
        <v>0</v>
      </c>
      <c r="AL125" t="s">
        <v>79</v>
      </c>
      <c r="AM125" t="s">
        <v>80</v>
      </c>
      <c r="AN125" t="s">
        <v>81</v>
      </c>
      <c r="AO125" t="s">
        <v>82</v>
      </c>
      <c r="AP125" t="s">
        <v>74</v>
      </c>
      <c r="AQ125" t="s">
        <v>74</v>
      </c>
      <c r="AR125" t="s">
        <v>83</v>
      </c>
      <c r="AS125" t="s">
        <v>74</v>
      </c>
      <c r="AT125" t="s">
        <v>74</v>
      </c>
      <c r="AU125">
        <v>1969</v>
      </c>
      <c r="AV125">
        <v>4</v>
      </c>
      <c r="AW125">
        <v>6</v>
      </c>
      <c r="AX125" t="s">
        <v>74</v>
      </c>
      <c r="AY125" t="s">
        <v>74</v>
      </c>
      <c r="AZ125" t="s">
        <v>74</v>
      </c>
      <c r="BA125" t="s">
        <v>74</v>
      </c>
      <c r="BB125">
        <v>285</v>
      </c>
      <c r="BC125" t="s">
        <v>84</v>
      </c>
      <c r="BD125" t="s">
        <v>74</v>
      </c>
      <c r="BE125" t="s">
        <v>74</v>
      </c>
      <c r="BF125" t="s">
        <v>74</v>
      </c>
      <c r="BG125" t="s">
        <v>74</v>
      </c>
      <c r="BH125" t="s">
        <v>74</v>
      </c>
      <c r="BI125">
        <v>0</v>
      </c>
      <c r="BJ125" t="s">
        <v>85</v>
      </c>
      <c r="BK125" t="s">
        <v>462</v>
      </c>
      <c r="BL125" t="s">
        <v>87</v>
      </c>
      <c r="BM125" t="s">
        <v>450</v>
      </c>
      <c r="BN125" t="s">
        <v>74</v>
      </c>
      <c r="BO125" t="s">
        <v>74</v>
      </c>
      <c r="BP125" t="s">
        <v>74</v>
      </c>
      <c r="BQ125" t="s">
        <v>74</v>
      </c>
      <c r="BR125" t="s">
        <v>89</v>
      </c>
      <c r="BS125" t="s">
        <v>463</v>
      </c>
      <c r="BT125" t="str">
        <f>HYPERLINK("https%3A%2F%2Fwww.webofscience.com%2Fwos%2Fwoscc%2Ffull-record%2FWOS:A1969E967000005","View Full Record in Web of Science")</f>
        <v>View Full Record in Web of Science</v>
      </c>
    </row>
    <row r="126" spans="1:72" x14ac:dyDescent="0.15">
      <c r="A126" t="s">
        <v>72</v>
      </c>
      <c r="B126" t="s">
        <v>464</v>
      </c>
      <c r="C126" t="s">
        <v>74</v>
      </c>
      <c r="D126" t="s">
        <v>74</v>
      </c>
      <c r="E126" t="s">
        <v>74</v>
      </c>
      <c r="F126" t="s">
        <v>464</v>
      </c>
      <c r="G126" t="s">
        <v>74</v>
      </c>
      <c r="H126" t="s">
        <v>74</v>
      </c>
      <c r="I126" t="s">
        <v>465</v>
      </c>
      <c r="J126" t="s">
        <v>76</v>
      </c>
      <c r="K126" t="s">
        <v>74</v>
      </c>
      <c r="L126" t="s">
        <v>74</v>
      </c>
      <c r="M126" t="s">
        <v>77</v>
      </c>
      <c r="N126" t="s">
        <v>78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T126" t="s">
        <v>74</v>
      </c>
      <c r="U126" t="s">
        <v>74</v>
      </c>
      <c r="V126" t="s">
        <v>74</v>
      </c>
      <c r="W126" t="s">
        <v>74</v>
      </c>
      <c r="X126" t="s">
        <v>74</v>
      </c>
      <c r="Y126" t="s">
        <v>74</v>
      </c>
      <c r="Z126" t="s">
        <v>74</v>
      </c>
      <c r="AA126" t="s">
        <v>74</v>
      </c>
      <c r="AB126" t="s">
        <v>74</v>
      </c>
      <c r="AC126" t="s">
        <v>74</v>
      </c>
      <c r="AD126" t="s">
        <v>74</v>
      </c>
      <c r="AE126" t="s">
        <v>74</v>
      </c>
      <c r="AF126" t="s">
        <v>74</v>
      </c>
      <c r="AG126">
        <v>5</v>
      </c>
      <c r="AH126">
        <v>1</v>
      </c>
      <c r="AI126">
        <v>1</v>
      </c>
      <c r="AJ126">
        <v>0</v>
      </c>
      <c r="AK126">
        <v>0</v>
      </c>
      <c r="AL126" t="s">
        <v>79</v>
      </c>
      <c r="AM126" t="s">
        <v>80</v>
      </c>
      <c r="AN126" t="s">
        <v>81</v>
      </c>
      <c r="AO126" t="s">
        <v>82</v>
      </c>
      <c r="AP126" t="s">
        <v>74</v>
      </c>
      <c r="AQ126" t="s">
        <v>74</v>
      </c>
      <c r="AR126" t="s">
        <v>83</v>
      </c>
      <c r="AS126" t="s">
        <v>74</v>
      </c>
      <c r="AT126" t="s">
        <v>74</v>
      </c>
      <c r="AU126">
        <v>1969</v>
      </c>
      <c r="AV126">
        <v>4</v>
      </c>
      <c r="AW126">
        <v>6</v>
      </c>
      <c r="AX126" t="s">
        <v>74</v>
      </c>
      <c r="AY126" t="s">
        <v>74</v>
      </c>
      <c r="AZ126" t="s">
        <v>74</v>
      </c>
      <c r="BA126" t="s">
        <v>74</v>
      </c>
      <c r="BB126">
        <v>288</v>
      </c>
      <c r="BC126" t="s">
        <v>84</v>
      </c>
      <c r="BD126" t="s">
        <v>74</v>
      </c>
      <c r="BE126" t="s">
        <v>74</v>
      </c>
      <c r="BF126" t="s">
        <v>74</v>
      </c>
      <c r="BG126" t="s">
        <v>74</v>
      </c>
      <c r="BH126" t="s">
        <v>74</v>
      </c>
      <c r="BI126">
        <v>0</v>
      </c>
      <c r="BJ126" t="s">
        <v>85</v>
      </c>
      <c r="BK126" t="s">
        <v>86</v>
      </c>
      <c r="BL126" t="s">
        <v>87</v>
      </c>
      <c r="BM126" t="s">
        <v>450</v>
      </c>
      <c r="BN126" t="s">
        <v>74</v>
      </c>
      <c r="BO126" t="s">
        <v>74</v>
      </c>
      <c r="BP126" t="s">
        <v>74</v>
      </c>
      <c r="BQ126" t="s">
        <v>74</v>
      </c>
      <c r="BR126" t="s">
        <v>89</v>
      </c>
      <c r="BS126" t="s">
        <v>466</v>
      </c>
      <c r="BT126" t="str">
        <f>HYPERLINK("https%3A%2F%2Fwww.webofscience.com%2Fwos%2Fwoscc%2Ffull-record%2FWOS:A1969E967000006","View Full Record in Web of Science")</f>
        <v>View Full Record in Web of Science</v>
      </c>
    </row>
    <row r="127" spans="1:72" x14ac:dyDescent="0.15">
      <c r="A127" t="s">
        <v>72</v>
      </c>
      <c r="B127" t="s">
        <v>467</v>
      </c>
      <c r="C127" t="s">
        <v>74</v>
      </c>
      <c r="D127" t="s">
        <v>74</v>
      </c>
      <c r="E127" t="s">
        <v>74</v>
      </c>
      <c r="F127" t="s">
        <v>467</v>
      </c>
      <c r="G127" t="s">
        <v>74</v>
      </c>
      <c r="H127" t="s">
        <v>74</v>
      </c>
      <c r="I127" t="s">
        <v>468</v>
      </c>
      <c r="J127" t="s">
        <v>76</v>
      </c>
      <c r="K127" t="s">
        <v>74</v>
      </c>
      <c r="L127" t="s">
        <v>74</v>
      </c>
      <c r="M127" t="s">
        <v>77</v>
      </c>
      <c r="N127" t="s">
        <v>78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T127" t="s">
        <v>74</v>
      </c>
      <c r="U127" t="s">
        <v>74</v>
      </c>
      <c r="V127" t="s">
        <v>74</v>
      </c>
      <c r="W127" t="s">
        <v>74</v>
      </c>
      <c r="X127" t="s">
        <v>74</v>
      </c>
      <c r="Y127" t="s">
        <v>74</v>
      </c>
      <c r="Z127" t="s">
        <v>74</v>
      </c>
      <c r="AA127" t="s">
        <v>74</v>
      </c>
      <c r="AB127" t="s">
        <v>74</v>
      </c>
      <c r="AC127" t="s">
        <v>74</v>
      </c>
      <c r="AD127" t="s">
        <v>74</v>
      </c>
      <c r="AE127" t="s">
        <v>74</v>
      </c>
      <c r="AF127" t="s">
        <v>74</v>
      </c>
      <c r="AG127">
        <v>1</v>
      </c>
      <c r="AH127">
        <v>0</v>
      </c>
      <c r="AI127">
        <v>0</v>
      </c>
      <c r="AJ127">
        <v>0</v>
      </c>
      <c r="AK127">
        <v>0</v>
      </c>
      <c r="AL127" t="s">
        <v>79</v>
      </c>
      <c r="AM127" t="s">
        <v>80</v>
      </c>
      <c r="AN127" t="s">
        <v>81</v>
      </c>
      <c r="AO127" t="s">
        <v>82</v>
      </c>
      <c r="AP127" t="s">
        <v>74</v>
      </c>
      <c r="AQ127" t="s">
        <v>74</v>
      </c>
      <c r="AR127" t="s">
        <v>83</v>
      </c>
      <c r="AS127" t="s">
        <v>74</v>
      </c>
      <c r="AT127" t="s">
        <v>74</v>
      </c>
      <c r="AU127">
        <v>1969</v>
      </c>
      <c r="AV127">
        <v>4</v>
      </c>
      <c r="AW127">
        <v>6</v>
      </c>
      <c r="AX127" t="s">
        <v>74</v>
      </c>
      <c r="AY127" t="s">
        <v>74</v>
      </c>
      <c r="AZ127" t="s">
        <v>74</v>
      </c>
      <c r="BA127" t="s">
        <v>74</v>
      </c>
      <c r="BB127">
        <v>294</v>
      </c>
      <c r="BC127" t="s">
        <v>84</v>
      </c>
      <c r="BD127" t="s">
        <v>74</v>
      </c>
      <c r="BE127" t="s">
        <v>74</v>
      </c>
      <c r="BF127" t="s">
        <v>74</v>
      </c>
      <c r="BG127" t="s">
        <v>74</v>
      </c>
      <c r="BH127" t="s">
        <v>74</v>
      </c>
      <c r="BI127">
        <v>0</v>
      </c>
      <c r="BJ127" t="s">
        <v>85</v>
      </c>
      <c r="BK127" t="s">
        <v>86</v>
      </c>
      <c r="BL127" t="s">
        <v>87</v>
      </c>
      <c r="BM127" t="s">
        <v>450</v>
      </c>
      <c r="BN127" t="s">
        <v>74</v>
      </c>
      <c r="BO127" t="s">
        <v>74</v>
      </c>
      <c r="BP127" t="s">
        <v>74</v>
      </c>
      <c r="BQ127" t="s">
        <v>74</v>
      </c>
      <c r="BR127" t="s">
        <v>89</v>
      </c>
      <c r="BS127" t="s">
        <v>469</v>
      </c>
      <c r="BT127" t="str">
        <f>HYPERLINK("https%3A%2F%2Fwww.webofscience.com%2Fwos%2Fwoscc%2Ffull-record%2FWOS:A1969E967000007","View Full Record in Web of Science")</f>
        <v>View Full Record in Web of Science</v>
      </c>
    </row>
    <row r="128" spans="1:72" x14ac:dyDescent="0.15">
      <c r="A128" t="s">
        <v>72</v>
      </c>
      <c r="B128" t="s">
        <v>470</v>
      </c>
      <c r="C128" t="s">
        <v>74</v>
      </c>
      <c r="D128" t="s">
        <v>74</v>
      </c>
      <c r="E128" t="s">
        <v>74</v>
      </c>
      <c r="F128" t="s">
        <v>470</v>
      </c>
      <c r="G128" t="s">
        <v>74</v>
      </c>
      <c r="H128" t="s">
        <v>74</v>
      </c>
      <c r="I128" t="s">
        <v>471</v>
      </c>
      <c r="J128" t="s">
        <v>76</v>
      </c>
      <c r="K128" t="s">
        <v>74</v>
      </c>
      <c r="L128" t="s">
        <v>74</v>
      </c>
      <c r="M128" t="s">
        <v>77</v>
      </c>
      <c r="N128" t="s">
        <v>78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T128" t="s">
        <v>74</v>
      </c>
      <c r="U128" t="s">
        <v>74</v>
      </c>
      <c r="V128" t="s">
        <v>74</v>
      </c>
      <c r="W128" t="s">
        <v>74</v>
      </c>
      <c r="X128" t="s">
        <v>74</v>
      </c>
      <c r="Y128" t="s">
        <v>74</v>
      </c>
      <c r="Z128" t="s">
        <v>74</v>
      </c>
      <c r="AA128" t="s">
        <v>74</v>
      </c>
      <c r="AB128" t="s">
        <v>74</v>
      </c>
      <c r="AC128" t="s">
        <v>74</v>
      </c>
      <c r="AD128" t="s">
        <v>74</v>
      </c>
      <c r="AE128" t="s">
        <v>74</v>
      </c>
      <c r="AF128" t="s">
        <v>74</v>
      </c>
      <c r="AG128">
        <v>0</v>
      </c>
      <c r="AH128">
        <v>0</v>
      </c>
      <c r="AI128">
        <v>0</v>
      </c>
      <c r="AJ128">
        <v>0</v>
      </c>
      <c r="AK128">
        <v>0</v>
      </c>
      <c r="AL128" t="s">
        <v>79</v>
      </c>
      <c r="AM128" t="s">
        <v>80</v>
      </c>
      <c r="AN128" t="s">
        <v>81</v>
      </c>
      <c r="AO128" t="s">
        <v>82</v>
      </c>
      <c r="AP128" t="s">
        <v>74</v>
      </c>
      <c r="AQ128" t="s">
        <v>74</v>
      </c>
      <c r="AR128" t="s">
        <v>83</v>
      </c>
      <c r="AS128" t="s">
        <v>74</v>
      </c>
      <c r="AT128" t="s">
        <v>74</v>
      </c>
      <c r="AU128">
        <v>1969</v>
      </c>
      <c r="AV128">
        <v>4</v>
      </c>
      <c r="AW128">
        <v>6</v>
      </c>
      <c r="AX128" t="s">
        <v>74</v>
      </c>
      <c r="AY128" t="s">
        <v>74</v>
      </c>
      <c r="AZ128" t="s">
        <v>74</v>
      </c>
      <c r="BA128" t="s">
        <v>74</v>
      </c>
      <c r="BB128">
        <v>303</v>
      </c>
      <c r="BC128" t="s">
        <v>84</v>
      </c>
      <c r="BD128" t="s">
        <v>74</v>
      </c>
      <c r="BE128" t="s">
        <v>74</v>
      </c>
      <c r="BF128" t="s">
        <v>74</v>
      </c>
      <c r="BG128" t="s">
        <v>74</v>
      </c>
      <c r="BH128" t="s">
        <v>74</v>
      </c>
      <c r="BI128">
        <v>0</v>
      </c>
      <c r="BJ128" t="s">
        <v>85</v>
      </c>
      <c r="BK128" t="s">
        <v>86</v>
      </c>
      <c r="BL128" t="s">
        <v>87</v>
      </c>
      <c r="BM128" t="s">
        <v>450</v>
      </c>
      <c r="BN128" t="s">
        <v>74</v>
      </c>
      <c r="BO128" t="s">
        <v>74</v>
      </c>
      <c r="BP128" t="s">
        <v>74</v>
      </c>
      <c r="BQ128" t="s">
        <v>74</v>
      </c>
      <c r="BR128" t="s">
        <v>89</v>
      </c>
      <c r="BS128" t="s">
        <v>472</v>
      </c>
      <c r="BT128" t="str">
        <f>HYPERLINK("https%3A%2F%2Fwww.webofscience.com%2Fwos%2Fwoscc%2Ffull-record%2FWOS:A1969E967000008","View Full Record in Web of Science")</f>
        <v>View Full Record in Web of Science</v>
      </c>
    </row>
    <row r="129" spans="1:72" x14ac:dyDescent="0.15">
      <c r="A129" t="s">
        <v>72</v>
      </c>
      <c r="B129" t="s">
        <v>473</v>
      </c>
      <c r="C129" t="s">
        <v>74</v>
      </c>
      <c r="D129" t="s">
        <v>74</v>
      </c>
      <c r="E129" t="s">
        <v>74</v>
      </c>
      <c r="F129" t="s">
        <v>473</v>
      </c>
      <c r="G129" t="s">
        <v>74</v>
      </c>
      <c r="H129" t="s">
        <v>74</v>
      </c>
      <c r="I129" t="s">
        <v>474</v>
      </c>
      <c r="J129" t="s">
        <v>76</v>
      </c>
      <c r="K129" t="s">
        <v>74</v>
      </c>
      <c r="L129" t="s">
        <v>74</v>
      </c>
      <c r="M129" t="s">
        <v>77</v>
      </c>
      <c r="N129" t="s">
        <v>78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T129" t="s">
        <v>74</v>
      </c>
      <c r="U129" t="s">
        <v>74</v>
      </c>
      <c r="V129" t="s">
        <v>74</v>
      </c>
      <c r="W129" t="s">
        <v>74</v>
      </c>
      <c r="X129" t="s">
        <v>74</v>
      </c>
      <c r="Y129" t="s">
        <v>74</v>
      </c>
      <c r="Z129" t="s">
        <v>74</v>
      </c>
      <c r="AA129" t="s">
        <v>74</v>
      </c>
      <c r="AB129" t="s">
        <v>74</v>
      </c>
      <c r="AC129" t="s">
        <v>74</v>
      </c>
      <c r="AD129" t="s">
        <v>74</v>
      </c>
      <c r="AE129" t="s">
        <v>74</v>
      </c>
      <c r="AF129" t="s">
        <v>74</v>
      </c>
      <c r="AG129">
        <v>11</v>
      </c>
      <c r="AH129">
        <v>11</v>
      </c>
      <c r="AI129">
        <v>12</v>
      </c>
      <c r="AJ129">
        <v>0</v>
      </c>
      <c r="AK129">
        <v>2</v>
      </c>
      <c r="AL129" t="s">
        <v>79</v>
      </c>
      <c r="AM129" t="s">
        <v>80</v>
      </c>
      <c r="AN129" t="s">
        <v>93</v>
      </c>
      <c r="AO129" t="s">
        <v>82</v>
      </c>
      <c r="AP129" t="s">
        <v>74</v>
      </c>
      <c r="AQ129" t="s">
        <v>74</v>
      </c>
      <c r="AR129" t="s">
        <v>94</v>
      </c>
      <c r="AS129" t="s">
        <v>74</v>
      </c>
      <c r="AT129" t="s">
        <v>74</v>
      </c>
      <c r="AU129">
        <v>1969</v>
      </c>
      <c r="AV129">
        <v>4</v>
      </c>
      <c r="AW129">
        <v>6</v>
      </c>
      <c r="AX129" t="s">
        <v>74</v>
      </c>
      <c r="AY129" t="s">
        <v>74</v>
      </c>
      <c r="AZ129" t="s">
        <v>74</v>
      </c>
      <c r="BA129" t="s">
        <v>74</v>
      </c>
      <c r="BB129">
        <v>304</v>
      </c>
      <c r="BC129" t="s">
        <v>95</v>
      </c>
      <c r="BD129" t="s">
        <v>74</v>
      </c>
      <c r="BE129" t="s">
        <v>74</v>
      </c>
      <c r="BF129" t="s">
        <v>74</v>
      </c>
      <c r="BG129" t="s">
        <v>74</v>
      </c>
      <c r="BH129" t="s">
        <v>74</v>
      </c>
      <c r="BI129">
        <v>1</v>
      </c>
      <c r="BJ129" t="s">
        <v>85</v>
      </c>
      <c r="BK129" t="s">
        <v>86</v>
      </c>
      <c r="BL129" t="s">
        <v>87</v>
      </c>
      <c r="BM129" t="s">
        <v>450</v>
      </c>
      <c r="BN129" t="s">
        <v>74</v>
      </c>
      <c r="BO129" t="s">
        <v>74</v>
      </c>
      <c r="BP129" t="s">
        <v>74</v>
      </c>
      <c r="BQ129" t="s">
        <v>74</v>
      </c>
      <c r="BR129" t="s">
        <v>89</v>
      </c>
      <c r="BS129" t="s">
        <v>475</v>
      </c>
      <c r="BT129" t="str">
        <f>HYPERLINK("https%3A%2F%2Fwww.webofscience.com%2Fwos%2Fwoscc%2Ffull-record%2FWOS:A1969E967000009","View Full Record in Web of Science")</f>
        <v>View Full Record in Web of Science</v>
      </c>
    </row>
    <row r="130" spans="1:72" x14ac:dyDescent="0.15">
      <c r="A130" t="s">
        <v>72</v>
      </c>
      <c r="B130" t="s">
        <v>476</v>
      </c>
      <c r="C130" t="s">
        <v>74</v>
      </c>
      <c r="D130" t="s">
        <v>74</v>
      </c>
      <c r="E130" t="s">
        <v>74</v>
      </c>
      <c r="F130" t="s">
        <v>476</v>
      </c>
      <c r="G130" t="s">
        <v>74</v>
      </c>
      <c r="H130" t="s">
        <v>74</v>
      </c>
      <c r="I130" t="s">
        <v>477</v>
      </c>
      <c r="J130" t="s">
        <v>76</v>
      </c>
      <c r="K130" t="s">
        <v>74</v>
      </c>
      <c r="L130" t="s">
        <v>74</v>
      </c>
      <c r="M130" t="s">
        <v>77</v>
      </c>
      <c r="N130" t="s">
        <v>78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T130" t="s">
        <v>74</v>
      </c>
      <c r="U130" t="s">
        <v>74</v>
      </c>
      <c r="V130" t="s">
        <v>74</v>
      </c>
      <c r="W130" t="s">
        <v>74</v>
      </c>
      <c r="X130" t="s">
        <v>74</v>
      </c>
      <c r="Y130" t="s">
        <v>74</v>
      </c>
      <c r="Z130" t="s">
        <v>74</v>
      </c>
      <c r="AA130" t="s">
        <v>74</v>
      </c>
      <c r="AB130" t="s">
        <v>74</v>
      </c>
      <c r="AC130" t="s">
        <v>74</v>
      </c>
      <c r="AD130" t="s">
        <v>74</v>
      </c>
      <c r="AE130" t="s">
        <v>74</v>
      </c>
      <c r="AF130" t="s">
        <v>74</v>
      </c>
      <c r="AG130">
        <v>0</v>
      </c>
      <c r="AH130">
        <v>4</v>
      </c>
      <c r="AI130">
        <v>5</v>
      </c>
      <c r="AJ130">
        <v>0</v>
      </c>
      <c r="AK130">
        <v>0</v>
      </c>
      <c r="AL130" t="s">
        <v>79</v>
      </c>
      <c r="AM130" t="s">
        <v>80</v>
      </c>
      <c r="AN130" t="s">
        <v>81</v>
      </c>
      <c r="AO130" t="s">
        <v>82</v>
      </c>
      <c r="AP130" t="s">
        <v>74</v>
      </c>
      <c r="AQ130" t="s">
        <v>74</v>
      </c>
      <c r="AR130" t="s">
        <v>83</v>
      </c>
      <c r="AS130" t="s">
        <v>74</v>
      </c>
      <c r="AT130" t="s">
        <v>74</v>
      </c>
      <c r="AU130">
        <v>1969</v>
      </c>
      <c r="AV130">
        <v>4</v>
      </c>
      <c r="AW130">
        <v>6</v>
      </c>
      <c r="AX130" t="s">
        <v>74</v>
      </c>
      <c r="AY130" t="s">
        <v>74</v>
      </c>
      <c r="AZ130" t="s">
        <v>74</v>
      </c>
      <c r="BA130" t="s">
        <v>74</v>
      </c>
      <c r="BB130">
        <v>307</v>
      </c>
      <c r="BC130" t="s">
        <v>84</v>
      </c>
      <c r="BD130" t="s">
        <v>74</v>
      </c>
      <c r="BE130" t="s">
        <v>74</v>
      </c>
      <c r="BF130" t="s">
        <v>74</v>
      </c>
      <c r="BG130" t="s">
        <v>74</v>
      </c>
      <c r="BH130" t="s">
        <v>74</v>
      </c>
      <c r="BI130">
        <v>0</v>
      </c>
      <c r="BJ130" t="s">
        <v>85</v>
      </c>
      <c r="BK130" t="s">
        <v>86</v>
      </c>
      <c r="BL130" t="s">
        <v>87</v>
      </c>
      <c r="BM130" t="s">
        <v>450</v>
      </c>
      <c r="BN130" t="s">
        <v>74</v>
      </c>
      <c r="BO130" t="s">
        <v>74</v>
      </c>
      <c r="BP130" t="s">
        <v>74</v>
      </c>
      <c r="BQ130" t="s">
        <v>74</v>
      </c>
      <c r="BR130" t="s">
        <v>89</v>
      </c>
      <c r="BS130" t="s">
        <v>478</v>
      </c>
      <c r="BT130" t="str">
        <f>HYPERLINK("https%3A%2F%2Fwww.webofscience.com%2Fwos%2Fwoscc%2Ffull-record%2FWOS:A1969E967000010","View Full Record in Web of Science")</f>
        <v>View Full Record in Web of Science</v>
      </c>
    </row>
    <row r="131" spans="1:72" x14ac:dyDescent="0.15">
      <c r="A131" t="s">
        <v>72</v>
      </c>
      <c r="B131" t="s">
        <v>479</v>
      </c>
      <c r="C131" t="s">
        <v>74</v>
      </c>
      <c r="D131" t="s">
        <v>74</v>
      </c>
      <c r="E131" t="s">
        <v>74</v>
      </c>
      <c r="F131" t="s">
        <v>479</v>
      </c>
      <c r="G131" t="s">
        <v>74</v>
      </c>
      <c r="H131" t="s">
        <v>74</v>
      </c>
      <c r="I131" t="s">
        <v>480</v>
      </c>
      <c r="J131" t="s">
        <v>481</v>
      </c>
      <c r="K131" t="s">
        <v>74</v>
      </c>
      <c r="L131" t="s">
        <v>74</v>
      </c>
      <c r="M131" t="s">
        <v>77</v>
      </c>
      <c r="N131" t="s">
        <v>482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T131" t="s">
        <v>74</v>
      </c>
      <c r="U131" t="s">
        <v>74</v>
      </c>
      <c r="V131" t="s">
        <v>74</v>
      </c>
      <c r="W131" t="s">
        <v>74</v>
      </c>
      <c r="X131" t="s">
        <v>74</v>
      </c>
      <c r="Y131" t="s">
        <v>74</v>
      </c>
      <c r="Z131" t="s">
        <v>74</v>
      </c>
      <c r="AA131" t="s">
        <v>74</v>
      </c>
      <c r="AB131" t="s">
        <v>74</v>
      </c>
      <c r="AC131" t="s">
        <v>74</v>
      </c>
      <c r="AD131" t="s">
        <v>74</v>
      </c>
      <c r="AE131" t="s">
        <v>74</v>
      </c>
      <c r="AF131" t="s">
        <v>74</v>
      </c>
      <c r="AG131">
        <v>6</v>
      </c>
      <c r="AH131">
        <v>11</v>
      </c>
      <c r="AI131">
        <v>11</v>
      </c>
      <c r="AJ131">
        <v>0</v>
      </c>
      <c r="AK131">
        <v>1</v>
      </c>
      <c r="AL131" t="s">
        <v>483</v>
      </c>
      <c r="AM131" t="s">
        <v>484</v>
      </c>
      <c r="AN131" t="s">
        <v>485</v>
      </c>
      <c r="AO131" t="s">
        <v>486</v>
      </c>
      <c r="AP131" t="s">
        <v>74</v>
      </c>
      <c r="AQ131" t="s">
        <v>74</v>
      </c>
      <c r="AR131" t="s">
        <v>487</v>
      </c>
      <c r="AS131" t="s">
        <v>488</v>
      </c>
      <c r="AT131" t="s">
        <v>74</v>
      </c>
      <c r="AU131">
        <v>1969</v>
      </c>
      <c r="AV131">
        <v>13</v>
      </c>
      <c r="AW131">
        <v>3</v>
      </c>
      <c r="AX131" t="s">
        <v>74</v>
      </c>
      <c r="AY131" t="s">
        <v>74</v>
      </c>
      <c r="AZ131" t="s">
        <v>74</v>
      </c>
      <c r="BA131" t="s">
        <v>74</v>
      </c>
      <c r="BB131">
        <v>681</v>
      </c>
      <c r="BC131" t="s">
        <v>84</v>
      </c>
      <c r="BD131" t="s">
        <v>74</v>
      </c>
      <c r="BE131" t="s">
        <v>489</v>
      </c>
      <c r="BF131" t="str">
        <f>HYPERLINK("http://dx.doi.org/10.2307/1588545","http://dx.doi.org/10.2307/1588545")</f>
        <v>http://dx.doi.org/10.2307/1588545</v>
      </c>
      <c r="BG131" t="s">
        <v>74</v>
      </c>
      <c r="BH131" t="s">
        <v>74</v>
      </c>
      <c r="BI131">
        <v>0</v>
      </c>
      <c r="BJ131" t="s">
        <v>490</v>
      </c>
      <c r="BK131" t="s">
        <v>86</v>
      </c>
      <c r="BL131" t="s">
        <v>490</v>
      </c>
      <c r="BM131" t="s">
        <v>491</v>
      </c>
      <c r="BN131">
        <v>5818068</v>
      </c>
      <c r="BO131" t="s">
        <v>74</v>
      </c>
      <c r="BP131" t="s">
        <v>74</v>
      </c>
      <c r="BQ131" t="s">
        <v>74</v>
      </c>
      <c r="BR131" t="s">
        <v>89</v>
      </c>
      <c r="BS131" t="s">
        <v>492</v>
      </c>
      <c r="BT131" t="str">
        <f>HYPERLINK("https%3A%2F%2Fwww.webofscience.com%2Fwos%2Fwoscc%2Ffull-record%2FWOS:A1969E177400032","View Full Record in Web of Science")</f>
        <v>View Full Record in Web of Science</v>
      </c>
    </row>
    <row r="132" spans="1:72" x14ac:dyDescent="0.15">
      <c r="A132" t="s">
        <v>72</v>
      </c>
      <c r="B132" t="s">
        <v>292</v>
      </c>
      <c r="C132" t="s">
        <v>74</v>
      </c>
      <c r="D132" t="s">
        <v>74</v>
      </c>
      <c r="E132" t="s">
        <v>74</v>
      </c>
      <c r="F132" t="s">
        <v>292</v>
      </c>
      <c r="G132" t="s">
        <v>74</v>
      </c>
      <c r="H132" t="s">
        <v>74</v>
      </c>
      <c r="I132" t="s">
        <v>493</v>
      </c>
      <c r="J132" t="s">
        <v>494</v>
      </c>
      <c r="K132" t="s">
        <v>74</v>
      </c>
      <c r="L132" t="s">
        <v>74</v>
      </c>
      <c r="M132" t="s">
        <v>77</v>
      </c>
      <c r="N132" t="s">
        <v>220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T132" t="s">
        <v>74</v>
      </c>
      <c r="U132" t="s">
        <v>74</v>
      </c>
      <c r="V132" t="s">
        <v>74</v>
      </c>
      <c r="W132" t="s">
        <v>74</v>
      </c>
      <c r="X132" t="s">
        <v>74</v>
      </c>
      <c r="Y132" t="s">
        <v>74</v>
      </c>
      <c r="Z132" t="s">
        <v>74</v>
      </c>
      <c r="AA132" t="s">
        <v>74</v>
      </c>
      <c r="AB132" t="s">
        <v>74</v>
      </c>
      <c r="AC132" t="s">
        <v>74</v>
      </c>
      <c r="AD132" t="s">
        <v>74</v>
      </c>
      <c r="AE132" t="s">
        <v>74</v>
      </c>
      <c r="AF132" t="s">
        <v>74</v>
      </c>
      <c r="AG132">
        <v>0</v>
      </c>
      <c r="AH132">
        <v>0</v>
      </c>
      <c r="AI132">
        <v>0</v>
      </c>
      <c r="AJ132">
        <v>0</v>
      </c>
      <c r="AK132">
        <v>0</v>
      </c>
      <c r="AL132" t="s">
        <v>495</v>
      </c>
      <c r="AM132" t="s">
        <v>80</v>
      </c>
      <c r="AN132" t="s">
        <v>496</v>
      </c>
      <c r="AO132" t="s">
        <v>497</v>
      </c>
      <c r="AP132" t="s">
        <v>74</v>
      </c>
      <c r="AQ132" t="s">
        <v>74</v>
      </c>
      <c r="AR132" t="s">
        <v>494</v>
      </c>
      <c r="AS132" t="s">
        <v>498</v>
      </c>
      <c r="AT132" t="s">
        <v>74</v>
      </c>
      <c r="AU132">
        <v>1969</v>
      </c>
      <c r="AV132">
        <v>19</v>
      </c>
      <c r="AW132">
        <v>11</v>
      </c>
      <c r="AX132" t="s">
        <v>74</v>
      </c>
      <c r="AY132" t="s">
        <v>74</v>
      </c>
      <c r="AZ132" t="s">
        <v>74</v>
      </c>
      <c r="BA132" t="s">
        <v>74</v>
      </c>
      <c r="BB132">
        <v>1031</v>
      </c>
      <c r="BC132" t="s">
        <v>84</v>
      </c>
      <c r="BD132" t="s">
        <v>74</v>
      </c>
      <c r="BE132" t="s">
        <v>499</v>
      </c>
      <c r="BF132" t="str">
        <f>HYPERLINK("http://dx.doi.org/10.1093/bioscience/19.11.1031","http://dx.doi.org/10.1093/bioscience/19.11.1031")</f>
        <v>http://dx.doi.org/10.1093/bioscience/19.11.1031</v>
      </c>
      <c r="BG132" t="s">
        <v>74</v>
      </c>
      <c r="BH132" t="s">
        <v>74</v>
      </c>
      <c r="BI132">
        <v>0</v>
      </c>
      <c r="BJ132" t="s">
        <v>500</v>
      </c>
      <c r="BK132" t="s">
        <v>86</v>
      </c>
      <c r="BL132" t="s">
        <v>501</v>
      </c>
      <c r="BM132" t="s">
        <v>502</v>
      </c>
      <c r="BN132" t="s">
        <v>74</v>
      </c>
      <c r="BO132" t="s">
        <v>74</v>
      </c>
      <c r="BP132" t="s">
        <v>74</v>
      </c>
      <c r="BQ132" t="s">
        <v>74</v>
      </c>
      <c r="BR132" t="s">
        <v>89</v>
      </c>
      <c r="BS132" t="s">
        <v>503</v>
      </c>
      <c r="BT132" t="str">
        <f>HYPERLINK("https%3A%2F%2Fwww.webofscience.com%2Fwos%2Fwoscc%2Ffull-record%2FWOS:A1969E586600021","View Full Record in Web of Science")</f>
        <v>View Full Record in Web of Science</v>
      </c>
    </row>
    <row r="133" spans="1:72" x14ac:dyDescent="0.15">
      <c r="A133" t="s">
        <v>72</v>
      </c>
      <c r="B133" t="s">
        <v>212</v>
      </c>
      <c r="C133" t="s">
        <v>74</v>
      </c>
      <c r="D133" t="s">
        <v>74</v>
      </c>
      <c r="E133" t="s">
        <v>74</v>
      </c>
      <c r="F133" t="s">
        <v>212</v>
      </c>
      <c r="G133" t="s">
        <v>74</v>
      </c>
      <c r="H133" t="s">
        <v>74</v>
      </c>
      <c r="I133" t="s">
        <v>504</v>
      </c>
      <c r="J133" t="s">
        <v>505</v>
      </c>
      <c r="K133" t="s">
        <v>74</v>
      </c>
      <c r="L133" t="s">
        <v>74</v>
      </c>
      <c r="M133" t="s">
        <v>77</v>
      </c>
      <c r="N133" t="s">
        <v>78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T133" t="s">
        <v>74</v>
      </c>
      <c r="U133" t="s">
        <v>74</v>
      </c>
      <c r="V133" t="s">
        <v>74</v>
      </c>
      <c r="W133" t="s">
        <v>506</v>
      </c>
      <c r="X133" t="s">
        <v>507</v>
      </c>
      <c r="Y133" t="s">
        <v>74</v>
      </c>
      <c r="Z133" t="s">
        <v>74</v>
      </c>
      <c r="AA133" t="s">
        <v>74</v>
      </c>
      <c r="AB133" t="s">
        <v>74</v>
      </c>
      <c r="AC133" t="s">
        <v>74</v>
      </c>
      <c r="AD133" t="s">
        <v>74</v>
      </c>
      <c r="AE133" t="s">
        <v>74</v>
      </c>
      <c r="AF133" t="s">
        <v>74</v>
      </c>
      <c r="AG133">
        <v>0</v>
      </c>
      <c r="AH133">
        <v>1</v>
      </c>
      <c r="AI133">
        <v>1</v>
      </c>
      <c r="AJ133">
        <v>0</v>
      </c>
      <c r="AK133">
        <v>0</v>
      </c>
      <c r="AL133" t="s">
        <v>508</v>
      </c>
      <c r="AM133" t="s">
        <v>509</v>
      </c>
      <c r="AN133" t="s">
        <v>510</v>
      </c>
      <c r="AO133" t="s">
        <v>511</v>
      </c>
      <c r="AP133" t="s">
        <v>74</v>
      </c>
      <c r="AQ133" t="s">
        <v>74</v>
      </c>
      <c r="AR133" t="s">
        <v>512</v>
      </c>
      <c r="AS133" t="s">
        <v>513</v>
      </c>
      <c r="AT133" t="s">
        <v>74</v>
      </c>
      <c r="AU133">
        <v>1969</v>
      </c>
      <c r="AV133">
        <v>25</v>
      </c>
      <c r="AW133">
        <v>7</v>
      </c>
      <c r="AX133" t="s">
        <v>74</v>
      </c>
      <c r="AY133" t="s">
        <v>74</v>
      </c>
      <c r="AZ133" t="s">
        <v>74</v>
      </c>
      <c r="BA133" t="s">
        <v>74</v>
      </c>
      <c r="BB133">
        <v>36</v>
      </c>
      <c r="BC133">
        <v>40</v>
      </c>
      <c r="BD133" t="s">
        <v>74</v>
      </c>
      <c r="BE133" t="s">
        <v>514</v>
      </c>
      <c r="BF133" t="str">
        <f>HYPERLINK("http://dx.doi.org/10.1080/00963402.1969.11455249","http://dx.doi.org/10.1080/00963402.1969.11455249")</f>
        <v>http://dx.doi.org/10.1080/00963402.1969.11455249</v>
      </c>
      <c r="BG133" t="s">
        <v>74</v>
      </c>
      <c r="BH133" t="s">
        <v>74</v>
      </c>
      <c r="BI133">
        <v>5</v>
      </c>
      <c r="BJ133" t="s">
        <v>515</v>
      </c>
      <c r="BK133" t="s">
        <v>516</v>
      </c>
      <c r="BL133" t="s">
        <v>515</v>
      </c>
      <c r="BM133" t="s">
        <v>517</v>
      </c>
      <c r="BN133" t="s">
        <v>74</v>
      </c>
      <c r="BO133" t="s">
        <v>74</v>
      </c>
      <c r="BP133" t="s">
        <v>74</v>
      </c>
      <c r="BQ133" t="s">
        <v>74</v>
      </c>
      <c r="BR133" t="s">
        <v>89</v>
      </c>
      <c r="BS133" t="s">
        <v>518</v>
      </c>
      <c r="BT133" t="str">
        <f>HYPERLINK("https%3A%2F%2Fwww.webofscience.com%2Fwos%2Fwoscc%2Ffull-record%2FWOS:A1969ZH21600008","View Full Record in Web of Science")</f>
        <v>View Full Record in Web of Science</v>
      </c>
    </row>
    <row r="134" spans="1:72" x14ac:dyDescent="0.15">
      <c r="A134" t="s">
        <v>72</v>
      </c>
      <c r="B134" t="s">
        <v>519</v>
      </c>
      <c r="C134" t="s">
        <v>74</v>
      </c>
      <c r="D134" t="s">
        <v>74</v>
      </c>
      <c r="E134" t="s">
        <v>74</v>
      </c>
      <c r="F134" t="s">
        <v>519</v>
      </c>
      <c r="G134" t="s">
        <v>74</v>
      </c>
      <c r="H134" t="s">
        <v>74</v>
      </c>
      <c r="I134" t="s">
        <v>520</v>
      </c>
      <c r="J134" t="s">
        <v>521</v>
      </c>
      <c r="K134" t="s">
        <v>74</v>
      </c>
      <c r="L134" t="s">
        <v>74</v>
      </c>
      <c r="M134" t="s">
        <v>77</v>
      </c>
      <c r="N134" t="s">
        <v>482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T134" t="s">
        <v>74</v>
      </c>
      <c r="U134" t="s">
        <v>74</v>
      </c>
      <c r="V134" t="s">
        <v>74</v>
      </c>
      <c r="W134" t="s">
        <v>74</v>
      </c>
      <c r="X134" t="s">
        <v>74</v>
      </c>
      <c r="Y134" t="s">
        <v>74</v>
      </c>
      <c r="Z134" t="s">
        <v>74</v>
      </c>
      <c r="AA134" t="s">
        <v>522</v>
      </c>
      <c r="AB134" t="s">
        <v>74</v>
      </c>
      <c r="AC134" t="s">
        <v>74</v>
      </c>
      <c r="AD134" t="s">
        <v>74</v>
      </c>
      <c r="AE134" t="s">
        <v>74</v>
      </c>
      <c r="AF134" t="s">
        <v>74</v>
      </c>
      <c r="AG134">
        <v>12</v>
      </c>
      <c r="AH134">
        <v>32</v>
      </c>
      <c r="AI134">
        <v>34</v>
      </c>
      <c r="AJ134">
        <v>0</v>
      </c>
      <c r="AK134">
        <v>1</v>
      </c>
      <c r="AL134" t="s">
        <v>74</v>
      </c>
      <c r="AM134" t="s">
        <v>74</v>
      </c>
      <c r="AN134" t="s">
        <v>74</v>
      </c>
      <c r="AO134" t="s">
        <v>74</v>
      </c>
      <c r="AP134" t="s">
        <v>74</v>
      </c>
      <c r="AQ134" t="s">
        <v>74</v>
      </c>
      <c r="AR134" t="s">
        <v>523</v>
      </c>
      <c r="AS134" t="s">
        <v>74</v>
      </c>
      <c r="AT134" t="s">
        <v>74</v>
      </c>
      <c r="AU134">
        <v>1969</v>
      </c>
      <c r="AV134">
        <v>29</v>
      </c>
      <c r="AW134">
        <v>1</v>
      </c>
      <c r="AX134" t="s">
        <v>74</v>
      </c>
      <c r="AY134" t="s">
        <v>74</v>
      </c>
      <c r="AZ134" t="s">
        <v>74</v>
      </c>
      <c r="BA134" t="s">
        <v>74</v>
      </c>
      <c r="BB134">
        <v>467</v>
      </c>
      <c r="BC134" t="s">
        <v>95</v>
      </c>
      <c r="BD134" t="s">
        <v>74</v>
      </c>
      <c r="BE134" t="s">
        <v>524</v>
      </c>
      <c r="BF134" t="str">
        <f>HYPERLINK("http://dx.doi.org/10.1016/0010-406X(69)91767-8","http://dx.doi.org/10.1016/0010-406X(69)91767-8")</f>
        <v>http://dx.doi.org/10.1016/0010-406X(69)91767-8</v>
      </c>
      <c r="BG134" t="s">
        <v>74</v>
      </c>
      <c r="BH134" t="s">
        <v>74</v>
      </c>
      <c r="BI134">
        <v>1</v>
      </c>
      <c r="BJ134" t="s">
        <v>525</v>
      </c>
      <c r="BK134" t="s">
        <v>86</v>
      </c>
      <c r="BL134" t="s">
        <v>525</v>
      </c>
      <c r="BM134" t="s">
        <v>526</v>
      </c>
      <c r="BN134">
        <v>5795831</v>
      </c>
      <c r="BO134" t="s">
        <v>74</v>
      </c>
      <c r="BP134" t="s">
        <v>74</v>
      </c>
      <c r="BQ134" t="s">
        <v>74</v>
      </c>
      <c r="BR134" t="s">
        <v>89</v>
      </c>
      <c r="BS134" t="s">
        <v>527</v>
      </c>
      <c r="BT134" t="str">
        <f>HYPERLINK("https%3A%2F%2Fwww.webofscience.com%2Fwos%2Fwoscc%2Ffull-record%2FWOS:A1969C868500045","View Full Record in Web of Science")</f>
        <v>View Full Record in Web of Science</v>
      </c>
    </row>
    <row r="135" spans="1:72" x14ac:dyDescent="0.15">
      <c r="A135" t="s">
        <v>72</v>
      </c>
      <c r="B135" t="s">
        <v>528</v>
      </c>
      <c r="C135" t="s">
        <v>74</v>
      </c>
      <c r="D135" t="s">
        <v>74</v>
      </c>
      <c r="E135" t="s">
        <v>74</v>
      </c>
      <c r="F135" t="s">
        <v>528</v>
      </c>
      <c r="G135" t="s">
        <v>74</v>
      </c>
      <c r="H135" t="s">
        <v>74</v>
      </c>
      <c r="I135" t="s">
        <v>529</v>
      </c>
      <c r="J135" t="s">
        <v>521</v>
      </c>
      <c r="K135" t="s">
        <v>74</v>
      </c>
      <c r="L135" t="s">
        <v>74</v>
      </c>
      <c r="M135" t="s">
        <v>77</v>
      </c>
      <c r="N135" t="s">
        <v>78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T135" t="s">
        <v>74</v>
      </c>
      <c r="U135" t="s">
        <v>74</v>
      </c>
      <c r="V135" t="s">
        <v>74</v>
      </c>
      <c r="W135" t="s">
        <v>74</v>
      </c>
      <c r="X135" t="s">
        <v>74</v>
      </c>
      <c r="Y135" t="s">
        <v>74</v>
      </c>
      <c r="Z135" t="s">
        <v>74</v>
      </c>
      <c r="AA135" t="s">
        <v>74</v>
      </c>
      <c r="AB135" t="s">
        <v>74</v>
      </c>
      <c r="AC135" t="s">
        <v>74</v>
      </c>
      <c r="AD135" t="s">
        <v>74</v>
      </c>
      <c r="AE135" t="s">
        <v>74</v>
      </c>
      <c r="AF135" t="s">
        <v>74</v>
      </c>
      <c r="AG135">
        <v>10</v>
      </c>
      <c r="AH135">
        <v>19</v>
      </c>
      <c r="AI135">
        <v>19</v>
      </c>
      <c r="AJ135">
        <v>0</v>
      </c>
      <c r="AK135">
        <v>1</v>
      </c>
      <c r="AL135" t="s">
        <v>74</v>
      </c>
      <c r="AM135" t="s">
        <v>74</v>
      </c>
      <c r="AN135" t="s">
        <v>74</v>
      </c>
      <c r="AO135" t="s">
        <v>74</v>
      </c>
      <c r="AP135" t="s">
        <v>74</v>
      </c>
      <c r="AQ135" t="s">
        <v>74</v>
      </c>
      <c r="AR135" t="s">
        <v>523</v>
      </c>
      <c r="AS135" t="s">
        <v>74</v>
      </c>
      <c r="AT135" t="s">
        <v>74</v>
      </c>
      <c r="AU135">
        <v>1969</v>
      </c>
      <c r="AV135">
        <v>28</v>
      </c>
      <c r="AW135">
        <v>3</v>
      </c>
      <c r="AX135" t="s">
        <v>74</v>
      </c>
      <c r="AY135" t="s">
        <v>74</v>
      </c>
      <c r="AZ135" t="s">
        <v>74</v>
      </c>
      <c r="BA135" t="s">
        <v>74</v>
      </c>
      <c r="BB135">
        <v>1461</v>
      </c>
      <c r="BC135" t="s">
        <v>95</v>
      </c>
      <c r="BD135" t="s">
        <v>74</v>
      </c>
      <c r="BE135" t="s">
        <v>530</v>
      </c>
      <c r="BF135" t="str">
        <f>HYPERLINK("http://dx.doi.org/10.1016/0010-406X(69)90585-4","http://dx.doi.org/10.1016/0010-406X(69)90585-4")</f>
        <v>http://dx.doi.org/10.1016/0010-406X(69)90585-4</v>
      </c>
      <c r="BG135" t="s">
        <v>74</v>
      </c>
      <c r="BH135" t="s">
        <v>74</v>
      </c>
      <c r="BI135">
        <v>1</v>
      </c>
      <c r="BJ135" t="s">
        <v>525</v>
      </c>
      <c r="BK135" t="s">
        <v>86</v>
      </c>
      <c r="BL135" t="s">
        <v>525</v>
      </c>
      <c r="BM135" t="s">
        <v>531</v>
      </c>
      <c r="BN135" t="s">
        <v>74</v>
      </c>
      <c r="BO135" t="s">
        <v>74</v>
      </c>
      <c r="BP135" t="s">
        <v>74</v>
      </c>
      <c r="BQ135" t="s">
        <v>74</v>
      </c>
      <c r="BR135" t="s">
        <v>89</v>
      </c>
      <c r="BS135" t="s">
        <v>532</v>
      </c>
      <c r="BT135" t="str">
        <f>HYPERLINK("https%3A%2F%2Fwww.webofscience.com%2Fwos%2Fwoscc%2Ffull-record%2FWOS:A1969C679000043","View Full Record in Web of Science")</f>
        <v>View Full Record in Web of Science</v>
      </c>
    </row>
    <row r="136" spans="1:72" x14ac:dyDescent="0.15">
      <c r="A136" t="s">
        <v>72</v>
      </c>
      <c r="B136" t="s">
        <v>533</v>
      </c>
      <c r="C136" t="s">
        <v>74</v>
      </c>
      <c r="D136" t="s">
        <v>74</v>
      </c>
      <c r="E136" t="s">
        <v>74</v>
      </c>
      <c r="F136" t="s">
        <v>533</v>
      </c>
      <c r="G136" t="s">
        <v>74</v>
      </c>
      <c r="H136" t="s">
        <v>74</v>
      </c>
      <c r="I136" t="s">
        <v>534</v>
      </c>
      <c r="J136" t="s">
        <v>535</v>
      </c>
      <c r="K136" t="s">
        <v>74</v>
      </c>
      <c r="L136" t="s">
        <v>74</v>
      </c>
      <c r="M136" t="s">
        <v>77</v>
      </c>
      <c r="N136" t="s">
        <v>536</v>
      </c>
      <c r="O136" t="s">
        <v>74</v>
      </c>
      <c r="P136" t="s">
        <v>74</v>
      </c>
      <c r="Q136" t="s">
        <v>74</v>
      </c>
      <c r="R136" t="s">
        <v>74</v>
      </c>
      <c r="S136" t="s">
        <v>74</v>
      </c>
      <c r="T136" t="s">
        <v>74</v>
      </c>
      <c r="U136" t="s">
        <v>74</v>
      </c>
      <c r="V136" t="s">
        <v>74</v>
      </c>
      <c r="W136" t="s">
        <v>74</v>
      </c>
      <c r="X136" t="s">
        <v>74</v>
      </c>
      <c r="Y136" t="s">
        <v>74</v>
      </c>
      <c r="Z136" t="s">
        <v>74</v>
      </c>
      <c r="AA136" t="s">
        <v>74</v>
      </c>
      <c r="AB136" t="s">
        <v>74</v>
      </c>
      <c r="AC136" t="s">
        <v>74</v>
      </c>
      <c r="AD136" t="s">
        <v>74</v>
      </c>
      <c r="AE136" t="s">
        <v>74</v>
      </c>
      <c r="AF136" t="s">
        <v>74</v>
      </c>
      <c r="AG136">
        <v>13</v>
      </c>
      <c r="AH136">
        <v>24</v>
      </c>
      <c r="AI136">
        <v>24</v>
      </c>
      <c r="AJ136">
        <v>0</v>
      </c>
      <c r="AK136">
        <v>0</v>
      </c>
      <c r="AL136" t="s">
        <v>537</v>
      </c>
      <c r="AM136" t="s">
        <v>538</v>
      </c>
      <c r="AN136" t="s">
        <v>539</v>
      </c>
      <c r="AO136" t="s">
        <v>540</v>
      </c>
      <c r="AP136" t="s">
        <v>74</v>
      </c>
      <c r="AQ136" t="s">
        <v>74</v>
      </c>
      <c r="AR136" t="s">
        <v>541</v>
      </c>
      <c r="AS136" t="s">
        <v>542</v>
      </c>
      <c r="AT136" t="s">
        <v>74</v>
      </c>
      <c r="AU136">
        <v>1969</v>
      </c>
      <c r="AV136">
        <v>6</v>
      </c>
      <c r="AW136">
        <v>1</v>
      </c>
      <c r="AX136" t="s">
        <v>74</v>
      </c>
      <c r="AY136" t="s">
        <v>74</v>
      </c>
      <c r="AZ136" t="s">
        <v>74</v>
      </c>
      <c r="BA136" t="s">
        <v>74</v>
      </c>
      <c r="BB136">
        <v>6</v>
      </c>
      <c r="BC136" t="s">
        <v>84</v>
      </c>
      <c r="BD136" t="s">
        <v>74</v>
      </c>
      <c r="BE136" t="s">
        <v>543</v>
      </c>
      <c r="BF136" t="str">
        <f>HYPERLINK("http://dx.doi.org/10.1016/0012-821X(69)90152-6","http://dx.doi.org/10.1016/0012-821X(69)90152-6")</f>
        <v>http://dx.doi.org/10.1016/0012-821X(69)90152-6</v>
      </c>
      <c r="BG136" t="s">
        <v>74</v>
      </c>
      <c r="BH136" t="s">
        <v>74</v>
      </c>
      <c r="BI136">
        <v>0</v>
      </c>
      <c r="BJ136" t="s">
        <v>544</v>
      </c>
      <c r="BK136" t="s">
        <v>86</v>
      </c>
      <c r="BL136" t="s">
        <v>544</v>
      </c>
      <c r="BM136" t="s">
        <v>545</v>
      </c>
      <c r="BN136" t="s">
        <v>74</v>
      </c>
      <c r="BO136" t="s">
        <v>74</v>
      </c>
      <c r="BP136" t="s">
        <v>74</v>
      </c>
      <c r="BQ136" t="s">
        <v>74</v>
      </c>
      <c r="BR136" t="s">
        <v>89</v>
      </c>
      <c r="BS136" t="s">
        <v>546</v>
      </c>
      <c r="BT136" t="str">
        <f>HYPERLINK("https%3A%2F%2Fwww.webofscience.com%2Fwos%2Fwoscc%2Ffull-record%2FWOS:A1969D436500002","View Full Record in Web of Science")</f>
        <v>View Full Record in Web of Science</v>
      </c>
    </row>
    <row r="137" spans="1:72" x14ac:dyDescent="0.15">
      <c r="A137" t="s">
        <v>72</v>
      </c>
      <c r="B137" t="s">
        <v>547</v>
      </c>
      <c r="C137" t="s">
        <v>74</v>
      </c>
      <c r="D137" t="s">
        <v>74</v>
      </c>
      <c r="E137" t="s">
        <v>74</v>
      </c>
      <c r="F137" t="s">
        <v>547</v>
      </c>
      <c r="G137" t="s">
        <v>74</v>
      </c>
      <c r="H137" t="s">
        <v>74</v>
      </c>
      <c r="I137" t="s">
        <v>548</v>
      </c>
      <c r="J137" t="s">
        <v>535</v>
      </c>
      <c r="K137" t="s">
        <v>74</v>
      </c>
      <c r="L137" t="s">
        <v>74</v>
      </c>
      <c r="M137" t="s">
        <v>77</v>
      </c>
      <c r="N137" t="s">
        <v>536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T137" t="s">
        <v>74</v>
      </c>
      <c r="U137" t="s">
        <v>74</v>
      </c>
      <c r="V137" t="s">
        <v>74</v>
      </c>
      <c r="W137" t="s">
        <v>74</v>
      </c>
      <c r="X137" t="s">
        <v>74</v>
      </c>
      <c r="Y137" t="s">
        <v>74</v>
      </c>
      <c r="Z137" t="s">
        <v>74</v>
      </c>
      <c r="AA137" t="s">
        <v>74</v>
      </c>
      <c r="AB137" t="s">
        <v>74</v>
      </c>
      <c r="AC137" t="s">
        <v>74</v>
      </c>
      <c r="AD137" t="s">
        <v>74</v>
      </c>
      <c r="AE137" t="s">
        <v>74</v>
      </c>
      <c r="AF137" t="s">
        <v>74</v>
      </c>
      <c r="AG137">
        <v>16</v>
      </c>
      <c r="AH137">
        <v>25</v>
      </c>
      <c r="AI137">
        <v>26</v>
      </c>
      <c r="AJ137">
        <v>0</v>
      </c>
      <c r="AK137">
        <v>6</v>
      </c>
      <c r="AL137" t="s">
        <v>537</v>
      </c>
      <c r="AM137" t="s">
        <v>538</v>
      </c>
      <c r="AN137" t="s">
        <v>539</v>
      </c>
      <c r="AO137" t="s">
        <v>540</v>
      </c>
      <c r="AP137" t="s">
        <v>74</v>
      </c>
      <c r="AQ137" t="s">
        <v>74</v>
      </c>
      <c r="AR137" t="s">
        <v>541</v>
      </c>
      <c r="AS137" t="s">
        <v>542</v>
      </c>
      <c r="AT137" t="s">
        <v>74</v>
      </c>
      <c r="AU137">
        <v>1969</v>
      </c>
      <c r="AV137">
        <v>6</v>
      </c>
      <c r="AW137">
        <v>1</v>
      </c>
      <c r="AX137" t="s">
        <v>74</v>
      </c>
      <c r="AY137" t="s">
        <v>74</v>
      </c>
      <c r="AZ137" t="s">
        <v>74</v>
      </c>
      <c r="BA137" t="s">
        <v>74</v>
      </c>
      <c r="BB137">
        <v>61</v>
      </c>
      <c r="BC137" t="s">
        <v>84</v>
      </c>
      <c r="BD137" t="s">
        <v>74</v>
      </c>
      <c r="BE137" t="s">
        <v>549</v>
      </c>
      <c r="BF137" t="str">
        <f>HYPERLINK("http://dx.doi.org/10.1016/0012-821X(69)90175-7","http://dx.doi.org/10.1016/0012-821X(69)90175-7")</f>
        <v>http://dx.doi.org/10.1016/0012-821X(69)90175-7</v>
      </c>
      <c r="BG137" t="s">
        <v>74</v>
      </c>
      <c r="BH137" t="s">
        <v>74</v>
      </c>
      <c r="BI137">
        <v>0</v>
      </c>
      <c r="BJ137" t="s">
        <v>544</v>
      </c>
      <c r="BK137" t="s">
        <v>86</v>
      </c>
      <c r="BL137" t="s">
        <v>544</v>
      </c>
      <c r="BM137" t="s">
        <v>545</v>
      </c>
      <c r="BN137" t="s">
        <v>74</v>
      </c>
      <c r="BO137" t="s">
        <v>74</v>
      </c>
      <c r="BP137" t="s">
        <v>74</v>
      </c>
      <c r="BQ137" t="s">
        <v>74</v>
      </c>
      <c r="BR137" t="s">
        <v>89</v>
      </c>
      <c r="BS137" t="s">
        <v>550</v>
      </c>
      <c r="BT137" t="str">
        <f>HYPERLINK("https%3A%2F%2Fwww.webofscience.com%2Fwos%2Fwoscc%2Ffull-record%2FWOS:A1969D436500012","View Full Record in Web of Science")</f>
        <v>View Full Record in Web of Science</v>
      </c>
    </row>
    <row r="138" spans="1:72" x14ac:dyDescent="0.15">
      <c r="A138" t="s">
        <v>72</v>
      </c>
      <c r="B138" t="s">
        <v>551</v>
      </c>
      <c r="C138" t="s">
        <v>74</v>
      </c>
      <c r="D138" t="s">
        <v>74</v>
      </c>
      <c r="E138" t="s">
        <v>74</v>
      </c>
      <c r="F138" t="s">
        <v>551</v>
      </c>
      <c r="G138" t="s">
        <v>74</v>
      </c>
      <c r="H138" t="s">
        <v>74</v>
      </c>
      <c r="I138" t="s">
        <v>552</v>
      </c>
      <c r="J138" t="s">
        <v>553</v>
      </c>
      <c r="K138" t="s">
        <v>74</v>
      </c>
      <c r="L138" t="s">
        <v>74</v>
      </c>
      <c r="M138" t="s">
        <v>77</v>
      </c>
      <c r="N138" t="s">
        <v>78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T138" t="s">
        <v>74</v>
      </c>
      <c r="U138" t="s">
        <v>74</v>
      </c>
      <c r="V138" t="s">
        <v>74</v>
      </c>
      <c r="W138" t="s">
        <v>74</v>
      </c>
      <c r="X138" t="s">
        <v>74</v>
      </c>
      <c r="Y138" t="s">
        <v>74</v>
      </c>
      <c r="Z138" t="s">
        <v>74</v>
      </c>
      <c r="AA138" t="s">
        <v>74</v>
      </c>
      <c r="AB138" t="s">
        <v>74</v>
      </c>
      <c r="AC138" t="s">
        <v>74</v>
      </c>
      <c r="AD138" t="s">
        <v>74</v>
      </c>
      <c r="AE138" t="s">
        <v>74</v>
      </c>
      <c r="AF138" t="s">
        <v>74</v>
      </c>
      <c r="AG138">
        <v>65</v>
      </c>
      <c r="AH138">
        <v>3</v>
      </c>
      <c r="AI138">
        <v>3</v>
      </c>
      <c r="AJ138">
        <v>0</v>
      </c>
      <c r="AK138">
        <v>0</v>
      </c>
      <c r="AL138" t="s">
        <v>554</v>
      </c>
      <c r="AM138" t="s">
        <v>555</v>
      </c>
      <c r="AN138" t="s">
        <v>556</v>
      </c>
      <c r="AO138" t="s">
        <v>557</v>
      </c>
      <c r="AP138" t="s">
        <v>74</v>
      </c>
      <c r="AQ138" t="s">
        <v>74</v>
      </c>
      <c r="AR138" t="s">
        <v>558</v>
      </c>
      <c r="AS138" t="s">
        <v>74</v>
      </c>
      <c r="AT138" t="s">
        <v>74</v>
      </c>
      <c r="AU138">
        <v>1969</v>
      </c>
      <c r="AV138">
        <v>28</v>
      </c>
      <c r="AW138">
        <v>3</v>
      </c>
      <c r="AX138" t="s">
        <v>74</v>
      </c>
      <c r="AY138" t="s">
        <v>74</v>
      </c>
      <c r="AZ138" t="s">
        <v>74</v>
      </c>
      <c r="BA138" t="s">
        <v>74</v>
      </c>
      <c r="BB138">
        <v>1129</v>
      </c>
      <c r="BC138" t="s">
        <v>84</v>
      </c>
      <c r="BD138" t="s">
        <v>74</v>
      </c>
      <c r="BE138" t="s">
        <v>74</v>
      </c>
      <c r="BF138" t="s">
        <v>74</v>
      </c>
      <c r="BG138" t="s">
        <v>74</v>
      </c>
      <c r="BH138" t="s">
        <v>74</v>
      </c>
      <c r="BI138">
        <v>0</v>
      </c>
      <c r="BJ138" t="s">
        <v>500</v>
      </c>
      <c r="BK138" t="s">
        <v>86</v>
      </c>
      <c r="BL138" t="s">
        <v>501</v>
      </c>
      <c r="BM138" t="s">
        <v>559</v>
      </c>
      <c r="BN138">
        <v>5783511</v>
      </c>
      <c r="BO138" t="s">
        <v>74</v>
      </c>
      <c r="BP138" t="s">
        <v>74</v>
      </c>
      <c r="BQ138" t="s">
        <v>74</v>
      </c>
      <c r="BR138" t="s">
        <v>89</v>
      </c>
      <c r="BS138" t="s">
        <v>560</v>
      </c>
      <c r="BT138" t="str">
        <f>HYPERLINK("https%3A%2F%2Fwww.webofscience.com%2Fwos%2Fwoscc%2Ffull-record%2FWOS:A1969D387200065","View Full Record in Web of Science")</f>
        <v>View Full Record in Web of Science</v>
      </c>
    </row>
    <row r="139" spans="1:72" x14ac:dyDescent="0.15">
      <c r="A139" t="s">
        <v>72</v>
      </c>
      <c r="B139" t="s">
        <v>366</v>
      </c>
      <c r="C139" t="s">
        <v>74</v>
      </c>
      <c r="D139" t="s">
        <v>74</v>
      </c>
      <c r="E139" t="s">
        <v>74</v>
      </c>
      <c r="F139" t="s">
        <v>366</v>
      </c>
      <c r="G139" t="s">
        <v>74</v>
      </c>
      <c r="H139" t="s">
        <v>74</v>
      </c>
      <c r="I139" t="s">
        <v>561</v>
      </c>
      <c r="J139" t="s">
        <v>562</v>
      </c>
      <c r="K139" t="s">
        <v>74</v>
      </c>
      <c r="L139" t="s">
        <v>74</v>
      </c>
      <c r="M139" t="s">
        <v>77</v>
      </c>
      <c r="N139" t="s">
        <v>78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T139" t="s">
        <v>74</v>
      </c>
      <c r="U139" t="s">
        <v>74</v>
      </c>
      <c r="V139" t="s">
        <v>74</v>
      </c>
      <c r="W139" t="s">
        <v>74</v>
      </c>
      <c r="X139" t="s">
        <v>74</v>
      </c>
      <c r="Y139" t="s">
        <v>74</v>
      </c>
      <c r="Z139" t="s">
        <v>74</v>
      </c>
      <c r="AA139" t="s">
        <v>74</v>
      </c>
      <c r="AB139" t="s">
        <v>74</v>
      </c>
      <c r="AC139" t="s">
        <v>74</v>
      </c>
      <c r="AD139" t="s">
        <v>74</v>
      </c>
      <c r="AE139" t="s">
        <v>74</v>
      </c>
      <c r="AF139" t="s">
        <v>74</v>
      </c>
      <c r="AG139">
        <v>70</v>
      </c>
      <c r="AH139">
        <v>616</v>
      </c>
      <c r="AI139">
        <v>655</v>
      </c>
      <c r="AJ139">
        <v>2</v>
      </c>
      <c r="AK139">
        <v>75</v>
      </c>
      <c r="AL139" t="s">
        <v>563</v>
      </c>
      <c r="AM139" t="s">
        <v>564</v>
      </c>
      <c r="AN139" t="s">
        <v>565</v>
      </c>
      <c r="AO139" t="s">
        <v>566</v>
      </c>
      <c r="AP139" t="s">
        <v>567</v>
      </c>
      <c r="AQ139" t="s">
        <v>74</v>
      </c>
      <c r="AR139" t="s">
        <v>568</v>
      </c>
      <c r="AS139" t="s">
        <v>569</v>
      </c>
      <c r="AT139" t="s">
        <v>74</v>
      </c>
      <c r="AU139">
        <v>1969</v>
      </c>
      <c r="AV139">
        <v>33</v>
      </c>
      <c r="AW139">
        <v>10</v>
      </c>
      <c r="AX139" t="s">
        <v>74</v>
      </c>
      <c r="AY139" t="s">
        <v>74</v>
      </c>
      <c r="AZ139" t="s">
        <v>74</v>
      </c>
      <c r="BA139" t="s">
        <v>74</v>
      </c>
      <c r="BB139">
        <v>1247</v>
      </c>
      <c r="BC139" t="s">
        <v>95</v>
      </c>
      <c r="BD139" t="s">
        <v>74</v>
      </c>
      <c r="BE139" t="s">
        <v>570</v>
      </c>
      <c r="BF139" t="str">
        <f>HYPERLINK("http://dx.doi.org/10.1016/0016-7037(69)90045-3","http://dx.doi.org/10.1016/0016-7037(69)90045-3")</f>
        <v>http://dx.doi.org/10.1016/0016-7037(69)90045-3</v>
      </c>
      <c r="BG139" t="s">
        <v>74</v>
      </c>
      <c r="BH139" t="s">
        <v>74</v>
      </c>
      <c r="BI139">
        <v>1</v>
      </c>
      <c r="BJ139" t="s">
        <v>544</v>
      </c>
      <c r="BK139" t="s">
        <v>86</v>
      </c>
      <c r="BL139" t="s">
        <v>544</v>
      </c>
      <c r="BM139" t="s">
        <v>571</v>
      </c>
      <c r="BN139" t="s">
        <v>74</v>
      </c>
      <c r="BO139" t="s">
        <v>74</v>
      </c>
      <c r="BP139" t="s">
        <v>74</v>
      </c>
      <c r="BQ139" t="s">
        <v>74</v>
      </c>
      <c r="BR139" t="s">
        <v>89</v>
      </c>
      <c r="BS139" t="s">
        <v>572</v>
      </c>
      <c r="BT139" t="str">
        <f>HYPERLINK("https%3A%2F%2Fwww.webofscience.com%2Fwos%2Fwoscc%2Ffull-record%2FWOS:A1969E287300008","View Full Record in Web of Science")</f>
        <v>View Full Record in Web of Science</v>
      </c>
    </row>
    <row r="140" spans="1:72" x14ac:dyDescent="0.15">
      <c r="A140" t="s">
        <v>72</v>
      </c>
      <c r="B140" t="s">
        <v>573</v>
      </c>
      <c r="C140" t="s">
        <v>74</v>
      </c>
      <c r="D140" t="s">
        <v>74</v>
      </c>
      <c r="E140" t="s">
        <v>74</v>
      </c>
      <c r="F140" t="s">
        <v>573</v>
      </c>
      <c r="G140" t="s">
        <v>74</v>
      </c>
      <c r="H140" t="s">
        <v>74</v>
      </c>
      <c r="I140" t="s">
        <v>574</v>
      </c>
      <c r="J140" t="s">
        <v>575</v>
      </c>
      <c r="K140" t="s">
        <v>74</v>
      </c>
      <c r="L140" t="s">
        <v>74</v>
      </c>
      <c r="M140" t="s">
        <v>576</v>
      </c>
      <c r="N140" t="s">
        <v>78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T140" t="s">
        <v>74</v>
      </c>
      <c r="U140" t="s">
        <v>74</v>
      </c>
      <c r="V140" t="s">
        <v>74</v>
      </c>
      <c r="W140" t="s">
        <v>74</v>
      </c>
      <c r="X140" t="s">
        <v>74</v>
      </c>
      <c r="Y140" t="s">
        <v>74</v>
      </c>
      <c r="Z140" t="s">
        <v>74</v>
      </c>
      <c r="AA140" t="s">
        <v>74</v>
      </c>
      <c r="AB140" t="s">
        <v>74</v>
      </c>
      <c r="AC140" t="s">
        <v>74</v>
      </c>
      <c r="AD140" t="s">
        <v>74</v>
      </c>
      <c r="AE140" t="s">
        <v>74</v>
      </c>
      <c r="AF140" t="s">
        <v>74</v>
      </c>
      <c r="AG140">
        <v>26</v>
      </c>
      <c r="AH140">
        <v>0</v>
      </c>
      <c r="AI140">
        <v>0</v>
      </c>
      <c r="AJ140">
        <v>0</v>
      </c>
      <c r="AK140">
        <v>0</v>
      </c>
      <c r="AL140" t="s">
        <v>577</v>
      </c>
      <c r="AM140" t="s">
        <v>578</v>
      </c>
      <c r="AN140" t="s">
        <v>579</v>
      </c>
      <c r="AO140" t="s">
        <v>580</v>
      </c>
      <c r="AP140" t="s">
        <v>74</v>
      </c>
      <c r="AQ140" t="s">
        <v>74</v>
      </c>
      <c r="AR140" t="s">
        <v>581</v>
      </c>
      <c r="AS140" t="s">
        <v>74</v>
      </c>
      <c r="AT140" t="s">
        <v>74</v>
      </c>
      <c r="AU140">
        <v>1969</v>
      </c>
      <c r="AV140">
        <v>5</v>
      </c>
      <c r="AW140">
        <v>8</v>
      </c>
      <c r="AX140" t="s">
        <v>74</v>
      </c>
      <c r="AY140" t="s">
        <v>74</v>
      </c>
      <c r="AZ140" t="s">
        <v>74</v>
      </c>
      <c r="BA140" t="s">
        <v>74</v>
      </c>
      <c r="BB140">
        <v>846</v>
      </c>
      <c r="BC140" t="s">
        <v>84</v>
      </c>
      <c r="BD140" t="s">
        <v>74</v>
      </c>
      <c r="BE140" t="s">
        <v>74</v>
      </c>
      <c r="BF140" t="s">
        <v>74</v>
      </c>
      <c r="BG140" t="s">
        <v>74</v>
      </c>
      <c r="BH140" t="s">
        <v>74</v>
      </c>
      <c r="BI140">
        <v>0</v>
      </c>
      <c r="BJ140" t="s">
        <v>582</v>
      </c>
      <c r="BK140" t="s">
        <v>86</v>
      </c>
      <c r="BL140" t="s">
        <v>582</v>
      </c>
      <c r="BM140" t="s">
        <v>583</v>
      </c>
      <c r="BN140" t="s">
        <v>74</v>
      </c>
      <c r="BO140" t="s">
        <v>74</v>
      </c>
      <c r="BP140" t="s">
        <v>74</v>
      </c>
      <c r="BQ140" t="s">
        <v>74</v>
      </c>
      <c r="BR140" t="s">
        <v>89</v>
      </c>
      <c r="BS140" t="s">
        <v>584</v>
      </c>
      <c r="BT140" t="str">
        <f>HYPERLINK("https%3A%2F%2Fwww.webofscience.com%2Fwos%2Fwoscc%2Ffull-record%2FWOS:A1969E098200009","View Full Record in Web of Science")</f>
        <v>View Full Record in Web of Science</v>
      </c>
    </row>
    <row r="141" spans="1:72" x14ac:dyDescent="0.15">
      <c r="A141" t="s">
        <v>72</v>
      </c>
      <c r="B141" t="s">
        <v>585</v>
      </c>
      <c r="C141" t="s">
        <v>74</v>
      </c>
      <c r="D141" t="s">
        <v>74</v>
      </c>
      <c r="E141" t="s">
        <v>74</v>
      </c>
      <c r="F141" t="s">
        <v>585</v>
      </c>
      <c r="G141" t="s">
        <v>74</v>
      </c>
      <c r="H141" t="s">
        <v>74</v>
      </c>
      <c r="I141" t="s">
        <v>586</v>
      </c>
      <c r="J141" t="s">
        <v>587</v>
      </c>
      <c r="K141" t="s">
        <v>74</v>
      </c>
      <c r="L141" t="s">
        <v>74</v>
      </c>
      <c r="M141" t="s">
        <v>77</v>
      </c>
      <c r="N141" t="s">
        <v>78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T141" t="s">
        <v>74</v>
      </c>
      <c r="U141" t="s">
        <v>74</v>
      </c>
      <c r="V141" t="s">
        <v>74</v>
      </c>
      <c r="W141" t="s">
        <v>74</v>
      </c>
      <c r="X141" t="s">
        <v>74</v>
      </c>
      <c r="Y141" t="s">
        <v>74</v>
      </c>
      <c r="Z141" t="s">
        <v>74</v>
      </c>
      <c r="AA141" t="s">
        <v>74</v>
      </c>
      <c r="AB141" t="s">
        <v>74</v>
      </c>
      <c r="AC141" t="s">
        <v>74</v>
      </c>
      <c r="AD141" t="s">
        <v>74</v>
      </c>
      <c r="AE141" t="s">
        <v>74</v>
      </c>
      <c r="AF141" t="s">
        <v>74</v>
      </c>
      <c r="AG141">
        <v>33</v>
      </c>
      <c r="AH141">
        <v>8</v>
      </c>
      <c r="AI141">
        <v>8</v>
      </c>
      <c r="AJ141">
        <v>0</v>
      </c>
      <c r="AK141">
        <v>0</v>
      </c>
      <c r="AL141" t="s">
        <v>563</v>
      </c>
      <c r="AM141" t="s">
        <v>564</v>
      </c>
      <c r="AN141" t="s">
        <v>565</v>
      </c>
      <c r="AO141" t="s">
        <v>588</v>
      </c>
      <c r="AP141" t="s">
        <v>74</v>
      </c>
      <c r="AQ141" t="s">
        <v>74</v>
      </c>
      <c r="AR141" t="s">
        <v>589</v>
      </c>
      <c r="AS141" t="s">
        <v>590</v>
      </c>
      <c r="AT141" t="s">
        <v>74</v>
      </c>
      <c r="AU141">
        <v>1969</v>
      </c>
      <c r="AV141">
        <v>31</v>
      </c>
      <c r="AW141">
        <v>7</v>
      </c>
      <c r="AX141" t="s">
        <v>74</v>
      </c>
      <c r="AY141" t="s">
        <v>74</v>
      </c>
      <c r="AZ141" t="s">
        <v>74</v>
      </c>
      <c r="BA141" t="s">
        <v>74</v>
      </c>
      <c r="BB141">
        <v>905</v>
      </c>
      <c r="BC141" t="s">
        <v>95</v>
      </c>
      <c r="BD141" t="s">
        <v>74</v>
      </c>
      <c r="BE141" t="s">
        <v>591</v>
      </c>
      <c r="BF141" t="str">
        <f>HYPERLINK("http://dx.doi.org/10.1016/0021-9169(69)90137-8","http://dx.doi.org/10.1016/0021-9169(69)90137-8")</f>
        <v>http://dx.doi.org/10.1016/0021-9169(69)90137-8</v>
      </c>
      <c r="BG141" t="s">
        <v>74</v>
      </c>
      <c r="BH141" t="s">
        <v>74</v>
      </c>
      <c r="BI141">
        <v>1</v>
      </c>
      <c r="BJ141" t="s">
        <v>592</v>
      </c>
      <c r="BK141" t="s">
        <v>86</v>
      </c>
      <c r="BL141" t="s">
        <v>592</v>
      </c>
      <c r="BM141" t="s">
        <v>593</v>
      </c>
      <c r="BN141" t="s">
        <v>74</v>
      </c>
      <c r="BO141" t="s">
        <v>74</v>
      </c>
      <c r="BP141" t="s">
        <v>74</v>
      </c>
      <c r="BQ141" t="s">
        <v>74</v>
      </c>
      <c r="BR141" t="s">
        <v>89</v>
      </c>
      <c r="BS141" t="s">
        <v>594</v>
      </c>
      <c r="BT141" t="str">
        <f>HYPERLINK("https%3A%2F%2Fwww.webofscience.com%2Fwos%2Fwoscc%2Ffull-record%2FWOS:A1969D403900002","View Full Record in Web of Science")</f>
        <v>View Full Record in Web of Science</v>
      </c>
    </row>
    <row r="142" spans="1:72" x14ac:dyDescent="0.15">
      <c r="A142" t="s">
        <v>72</v>
      </c>
      <c r="B142" t="s">
        <v>595</v>
      </c>
      <c r="C142" t="s">
        <v>74</v>
      </c>
      <c r="D142" t="s">
        <v>74</v>
      </c>
      <c r="E142" t="s">
        <v>74</v>
      </c>
      <c r="F142" t="s">
        <v>595</v>
      </c>
      <c r="G142" t="s">
        <v>74</v>
      </c>
      <c r="H142" t="s">
        <v>74</v>
      </c>
      <c r="I142" t="s">
        <v>596</v>
      </c>
      <c r="J142" t="s">
        <v>597</v>
      </c>
      <c r="K142" t="s">
        <v>74</v>
      </c>
      <c r="L142" t="s">
        <v>74</v>
      </c>
      <c r="M142" t="s">
        <v>77</v>
      </c>
      <c r="N142" t="s">
        <v>78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T142" t="s">
        <v>74</v>
      </c>
      <c r="U142" t="s">
        <v>74</v>
      </c>
      <c r="V142" t="s">
        <v>74</v>
      </c>
      <c r="W142" t="s">
        <v>74</v>
      </c>
      <c r="X142" t="s">
        <v>74</v>
      </c>
      <c r="Y142" t="s">
        <v>74</v>
      </c>
      <c r="Z142" t="s">
        <v>74</v>
      </c>
      <c r="AA142" t="s">
        <v>74</v>
      </c>
      <c r="AB142" t="s">
        <v>74</v>
      </c>
      <c r="AC142" t="s">
        <v>74</v>
      </c>
      <c r="AD142" t="s">
        <v>74</v>
      </c>
      <c r="AE142" t="s">
        <v>74</v>
      </c>
      <c r="AF142" t="s">
        <v>74</v>
      </c>
      <c r="AG142">
        <v>2</v>
      </c>
      <c r="AH142">
        <v>0</v>
      </c>
      <c r="AI142">
        <v>0</v>
      </c>
      <c r="AJ142">
        <v>0</v>
      </c>
      <c r="AK142">
        <v>0</v>
      </c>
      <c r="AL142" t="s">
        <v>598</v>
      </c>
      <c r="AM142" t="s">
        <v>599</v>
      </c>
      <c r="AN142" t="s">
        <v>600</v>
      </c>
      <c r="AO142" t="s">
        <v>601</v>
      </c>
      <c r="AP142" t="s">
        <v>74</v>
      </c>
      <c r="AQ142" t="s">
        <v>74</v>
      </c>
      <c r="AR142" t="s">
        <v>602</v>
      </c>
      <c r="AS142" t="s">
        <v>603</v>
      </c>
      <c r="AT142" t="s">
        <v>74</v>
      </c>
      <c r="AU142">
        <v>1969</v>
      </c>
      <c r="AV142">
        <v>21</v>
      </c>
      <c r="AW142">
        <v>2</v>
      </c>
      <c r="AX142" t="s">
        <v>74</v>
      </c>
      <c r="AY142" t="s">
        <v>74</v>
      </c>
      <c r="AZ142" t="s">
        <v>74</v>
      </c>
      <c r="BA142" t="s">
        <v>74</v>
      </c>
      <c r="BB142">
        <v>487</v>
      </c>
      <c r="BC142" t="s">
        <v>84</v>
      </c>
      <c r="BD142" t="s">
        <v>74</v>
      </c>
      <c r="BE142" t="s">
        <v>604</v>
      </c>
      <c r="BF142" t="str">
        <f>HYPERLINK("http://dx.doi.org/10.5636/jgg.21.487","http://dx.doi.org/10.5636/jgg.21.487")</f>
        <v>http://dx.doi.org/10.5636/jgg.21.487</v>
      </c>
      <c r="BG142" t="s">
        <v>74</v>
      </c>
      <c r="BH142" t="s">
        <v>74</v>
      </c>
      <c r="BI142">
        <v>0</v>
      </c>
      <c r="BJ142" t="s">
        <v>605</v>
      </c>
      <c r="BK142" t="s">
        <v>86</v>
      </c>
      <c r="BL142" t="s">
        <v>606</v>
      </c>
      <c r="BM142" t="s">
        <v>607</v>
      </c>
      <c r="BN142" t="s">
        <v>74</v>
      </c>
      <c r="BO142" t="s">
        <v>608</v>
      </c>
      <c r="BP142" t="s">
        <v>74</v>
      </c>
      <c r="BQ142" t="s">
        <v>74</v>
      </c>
      <c r="BR142" t="s">
        <v>89</v>
      </c>
      <c r="BS142" t="s">
        <v>609</v>
      </c>
      <c r="BT142" t="str">
        <f>HYPERLINK("https%3A%2F%2Fwww.webofscience.com%2Fwos%2Fwoscc%2Ffull-record%2FWOS:A1969E051100003","View Full Record in Web of Science")</f>
        <v>View Full Record in Web of Science</v>
      </c>
    </row>
    <row r="143" spans="1:72" x14ac:dyDescent="0.15">
      <c r="A143" t="s">
        <v>72</v>
      </c>
      <c r="B143" t="s">
        <v>610</v>
      </c>
      <c r="C143" t="s">
        <v>74</v>
      </c>
      <c r="D143" t="s">
        <v>74</v>
      </c>
      <c r="E143" t="s">
        <v>74</v>
      </c>
      <c r="F143" t="s">
        <v>610</v>
      </c>
      <c r="G143" t="s">
        <v>74</v>
      </c>
      <c r="H143" t="s">
        <v>74</v>
      </c>
      <c r="I143" t="s">
        <v>611</v>
      </c>
      <c r="J143" t="s">
        <v>612</v>
      </c>
      <c r="K143" t="s">
        <v>74</v>
      </c>
      <c r="L143" t="s">
        <v>74</v>
      </c>
      <c r="M143" t="s">
        <v>77</v>
      </c>
      <c r="N143" t="s">
        <v>536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T143" t="s">
        <v>74</v>
      </c>
      <c r="U143" t="s">
        <v>74</v>
      </c>
      <c r="V143" t="s">
        <v>74</v>
      </c>
      <c r="W143" t="s">
        <v>74</v>
      </c>
      <c r="X143" t="s">
        <v>74</v>
      </c>
      <c r="Y143" t="s">
        <v>74</v>
      </c>
      <c r="Z143" t="s">
        <v>74</v>
      </c>
      <c r="AA143" t="s">
        <v>74</v>
      </c>
      <c r="AB143" t="s">
        <v>74</v>
      </c>
      <c r="AC143" t="s">
        <v>74</v>
      </c>
      <c r="AD143" t="s">
        <v>74</v>
      </c>
      <c r="AE143" t="s">
        <v>74</v>
      </c>
      <c r="AF143" t="s">
        <v>74</v>
      </c>
      <c r="AG143">
        <v>3</v>
      </c>
      <c r="AH143">
        <v>1</v>
      </c>
      <c r="AI143">
        <v>1</v>
      </c>
      <c r="AJ143">
        <v>0</v>
      </c>
      <c r="AK143">
        <v>0</v>
      </c>
      <c r="AL143" t="s">
        <v>613</v>
      </c>
      <c r="AM143" t="s">
        <v>80</v>
      </c>
      <c r="AN143" t="s">
        <v>614</v>
      </c>
      <c r="AO143" t="s">
        <v>615</v>
      </c>
      <c r="AP143" t="s">
        <v>74</v>
      </c>
      <c r="AQ143" t="s">
        <v>74</v>
      </c>
      <c r="AR143" t="s">
        <v>616</v>
      </c>
      <c r="AS143" t="s">
        <v>617</v>
      </c>
      <c r="AT143" t="s">
        <v>74</v>
      </c>
      <c r="AU143">
        <v>1969</v>
      </c>
      <c r="AV143">
        <v>74</v>
      </c>
      <c r="AW143">
        <v>5</v>
      </c>
      <c r="AX143" t="s">
        <v>74</v>
      </c>
      <c r="AY143" t="s">
        <v>74</v>
      </c>
      <c r="AZ143" t="s">
        <v>74</v>
      </c>
      <c r="BA143" t="s">
        <v>74</v>
      </c>
      <c r="BB143">
        <v>1308</v>
      </c>
      <c r="BC143" t="s">
        <v>95</v>
      </c>
      <c r="BD143" t="s">
        <v>74</v>
      </c>
      <c r="BE143" t="s">
        <v>618</v>
      </c>
      <c r="BF143" t="str">
        <f>HYPERLINK("http://dx.doi.org/10.1029/JA074i005p01308","http://dx.doi.org/10.1029/JA074i005p01308")</f>
        <v>http://dx.doi.org/10.1029/JA074i005p01308</v>
      </c>
      <c r="BG143" t="s">
        <v>74</v>
      </c>
      <c r="BH143" t="s">
        <v>74</v>
      </c>
      <c r="BI143">
        <v>1</v>
      </c>
      <c r="BJ143" t="s">
        <v>619</v>
      </c>
      <c r="BK143" t="s">
        <v>86</v>
      </c>
      <c r="BL143" t="s">
        <v>620</v>
      </c>
      <c r="BM143" t="s">
        <v>621</v>
      </c>
      <c r="BN143" t="s">
        <v>74</v>
      </c>
      <c r="BO143" t="s">
        <v>74</v>
      </c>
      <c r="BP143" t="s">
        <v>74</v>
      </c>
      <c r="BQ143" t="s">
        <v>74</v>
      </c>
      <c r="BR143" t="s">
        <v>89</v>
      </c>
      <c r="BS143" t="s">
        <v>622</v>
      </c>
      <c r="BT143" t="str">
        <f>HYPERLINK("https%3A%2F%2Fwww.webofscience.com%2Fwos%2Fwoscc%2Ffull-record%2FWOS:A1969C705500022","View Full Record in Web of Science")</f>
        <v>View Full Record in Web of Science</v>
      </c>
    </row>
    <row r="144" spans="1:72" x14ac:dyDescent="0.15">
      <c r="A144" t="s">
        <v>72</v>
      </c>
      <c r="B144" t="s">
        <v>623</v>
      </c>
      <c r="C144" t="s">
        <v>74</v>
      </c>
      <c r="D144" t="s">
        <v>74</v>
      </c>
      <c r="E144" t="s">
        <v>74</v>
      </c>
      <c r="F144" t="s">
        <v>623</v>
      </c>
      <c r="G144" t="s">
        <v>74</v>
      </c>
      <c r="H144" t="s">
        <v>74</v>
      </c>
      <c r="I144" t="s">
        <v>624</v>
      </c>
      <c r="J144" t="s">
        <v>612</v>
      </c>
      <c r="K144" t="s">
        <v>74</v>
      </c>
      <c r="L144" t="s">
        <v>74</v>
      </c>
      <c r="M144" t="s">
        <v>77</v>
      </c>
      <c r="N144" t="s">
        <v>78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T144" t="s">
        <v>74</v>
      </c>
      <c r="U144" t="s">
        <v>74</v>
      </c>
      <c r="V144" t="s">
        <v>74</v>
      </c>
      <c r="W144" t="s">
        <v>74</v>
      </c>
      <c r="X144" t="s">
        <v>74</v>
      </c>
      <c r="Y144" t="s">
        <v>74</v>
      </c>
      <c r="Z144" t="s">
        <v>74</v>
      </c>
      <c r="AA144" t="s">
        <v>74</v>
      </c>
      <c r="AB144" t="s">
        <v>74</v>
      </c>
      <c r="AC144" t="s">
        <v>74</v>
      </c>
      <c r="AD144" t="s">
        <v>74</v>
      </c>
      <c r="AE144" t="s">
        <v>74</v>
      </c>
      <c r="AF144" t="s">
        <v>74</v>
      </c>
      <c r="AG144">
        <v>12</v>
      </c>
      <c r="AH144">
        <v>55</v>
      </c>
      <c r="AI144">
        <v>56</v>
      </c>
      <c r="AJ144">
        <v>0</v>
      </c>
      <c r="AK144">
        <v>0</v>
      </c>
      <c r="AL144" t="s">
        <v>613</v>
      </c>
      <c r="AM144" t="s">
        <v>80</v>
      </c>
      <c r="AN144" t="s">
        <v>614</v>
      </c>
      <c r="AO144" t="s">
        <v>615</v>
      </c>
      <c r="AP144" t="s">
        <v>74</v>
      </c>
      <c r="AQ144" t="s">
        <v>74</v>
      </c>
      <c r="AR144" t="s">
        <v>616</v>
      </c>
      <c r="AS144" t="s">
        <v>617</v>
      </c>
      <c r="AT144" t="s">
        <v>74</v>
      </c>
      <c r="AU144">
        <v>1969</v>
      </c>
      <c r="AV144">
        <v>74</v>
      </c>
      <c r="AW144">
        <v>7</v>
      </c>
      <c r="AX144" t="s">
        <v>74</v>
      </c>
      <c r="AY144" t="s">
        <v>74</v>
      </c>
      <c r="AZ144" t="s">
        <v>74</v>
      </c>
      <c r="BA144" t="s">
        <v>74</v>
      </c>
      <c r="BB144">
        <v>1837</v>
      </c>
      <c r="BC144" t="s">
        <v>95</v>
      </c>
      <c r="BD144" t="s">
        <v>74</v>
      </c>
      <c r="BE144" t="s">
        <v>625</v>
      </c>
      <c r="BF144" t="str">
        <f>HYPERLINK("http://dx.doi.org/10.1029/JA074i007p01837","http://dx.doi.org/10.1029/JA074i007p01837")</f>
        <v>http://dx.doi.org/10.1029/JA074i007p01837</v>
      </c>
      <c r="BG144" t="s">
        <v>74</v>
      </c>
      <c r="BH144" t="s">
        <v>74</v>
      </c>
      <c r="BI144">
        <v>1</v>
      </c>
      <c r="BJ144" t="s">
        <v>619</v>
      </c>
      <c r="BK144" t="s">
        <v>86</v>
      </c>
      <c r="BL144" t="s">
        <v>620</v>
      </c>
      <c r="BM144" t="s">
        <v>626</v>
      </c>
      <c r="BN144" t="s">
        <v>74</v>
      </c>
      <c r="BO144" t="s">
        <v>627</v>
      </c>
      <c r="BP144" t="s">
        <v>74</v>
      </c>
      <c r="BQ144" t="s">
        <v>74</v>
      </c>
      <c r="BR144" t="s">
        <v>89</v>
      </c>
      <c r="BS144" t="s">
        <v>628</v>
      </c>
      <c r="BT144" t="str">
        <f>HYPERLINK("https%3A%2F%2Fwww.webofscience.com%2Fwos%2Fwoscc%2Ffull-record%2FWOS:A1969C907000011","View Full Record in Web of Science")</f>
        <v>View Full Record in Web of Science</v>
      </c>
    </row>
    <row r="145" spans="1:72" x14ac:dyDescent="0.15">
      <c r="A145" t="s">
        <v>72</v>
      </c>
      <c r="B145" t="s">
        <v>629</v>
      </c>
      <c r="C145" t="s">
        <v>74</v>
      </c>
      <c r="D145" t="s">
        <v>74</v>
      </c>
      <c r="E145" t="s">
        <v>74</v>
      </c>
      <c r="F145" t="s">
        <v>629</v>
      </c>
      <c r="G145" t="s">
        <v>74</v>
      </c>
      <c r="H145" t="s">
        <v>74</v>
      </c>
      <c r="I145" t="s">
        <v>630</v>
      </c>
      <c r="J145" t="s">
        <v>631</v>
      </c>
      <c r="K145" t="s">
        <v>74</v>
      </c>
      <c r="L145" t="s">
        <v>74</v>
      </c>
      <c r="M145" t="s">
        <v>77</v>
      </c>
      <c r="N145" t="s">
        <v>78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T145" t="s">
        <v>74</v>
      </c>
      <c r="U145" t="s">
        <v>74</v>
      </c>
      <c r="V145" t="s">
        <v>74</v>
      </c>
      <c r="W145" t="s">
        <v>74</v>
      </c>
      <c r="X145" t="s">
        <v>74</v>
      </c>
      <c r="Y145" t="s">
        <v>74</v>
      </c>
      <c r="Z145" t="s">
        <v>74</v>
      </c>
      <c r="AA145" t="s">
        <v>74</v>
      </c>
      <c r="AB145" t="s">
        <v>74</v>
      </c>
      <c r="AC145" t="s">
        <v>74</v>
      </c>
      <c r="AD145" t="s">
        <v>74</v>
      </c>
      <c r="AE145" t="s">
        <v>74</v>
      </c>
      <c r="AF145" t="s">
        <v>74</v>
      </c>
      <c r="AG145">
        <v>6</v>
      </c>
      <c r="AH145">
        <v>15</v>
      </c>
      <c r="AI145">
        <v>15</v>
      </c>
      <c r="AJ145">
        <v>0</v>
      </c>
      <c r="AK145">
        <v>1</v>
      </c>
      <c r="AL145" t="s">
        <v>632</v>
      </c>
      <c r="AM145" t="s">
        <v>633</v>
      </c>
      <c r="AN145" t="s">
        <v>634</v>
      </c>
      <c r="AO145" t="s">
        <v>635</v>
      </c>
      <c r="AP145" t="s">
        <v>636</v>
      </c>
      <c r="AQ145" t="s">
        <v>74</v>
      </c>
      <c r="AR145" t="s">
        <v>637</v>
      </c>
      <c r="AS145" t="s">
        <v>638</v>
      </c>
      <c r="AT145" t="s">
        <v>74</v>
      </c>
      <c r="AU145">
        <v>1969</v>
      </c>
      <c r="AV145">
        <v>55</v>
      </c>
      <c r="AW145">
        <v>4</v>
      </c>
      <c r="AX145" t="s">
        <v>74</v>
      </c>
      <c r="AY145" t="s">
        <v>74</v>
      </c>
      <c r="AZ145" t="s">
        <v>74</v>
      </c>
      <c r="BA145" t="s">
        <v>74</v>
      </c>
      <c r="BB145">
        <v>794</v>
      </c>
      <c r="BC145" t="s">
        <v>95</v>
      </c>
      <c r="BD145" t="s">
        <v>74</v>
      </c>
      <c r="BE145" t="s">
        <v>639</v>
      </c>
      <c r="BF145" t="str">
        <f>HYPERLINK("http://dx.doi.org/10.2307/3277219","http://dx.doi.org/10.2307/3277219")</f>
        <v>http://dx.doi.org/10.2307/3277219</v>
      </c>
      <c r="BG145" t="s">
        <v>74</v>
      </c>
      <c r="BH145" t="s">
        <v>74</v>
      </c>
      <c r="BI145">
        <v>1</v>
      </c>
      <c r="BJ145" t="s">
        <v>640</v>
      </c>
      <c r="BK145" t="s">
        <v>86</v>
      </c>
      <c r="BL145" t="s">
        <v>640</v>
      </c>
      <c r="BM145" t="s">
        <v>641</v>
      </c>
      <c r="BN145" t="s">
        <v>74</v>
      </c>
      <c r="BO145" t="s">
        <v>74</v>
      </c>
      <c r="BP145" t="s">
        <v>74</v>
      </c>
      <c r="BQ145" t="s">
        <v>74</v>
      </c>
      <c r="BR145" t="s">
        <v>89</v>
      </c>
      <c r="BS145" t="s">
        <v>642</v>
      </c>
      <c r="BT145" t="str">
        <f>HYPERLINK("https%3A%2F%2Fwww.webofscience.com%2Fwos%2Fwoscc%2Ffull-record%2FWOS:A1969E142400018","View Full Record in Web of Science")</f>
        <v>View Full Record in Web of Science</v>
      </c>
    </row>
    <row r="146" spans="1:72" x14ac:dyDescent="0.15">
      <c r="A146" t="s">
        <v>72</v>
      </c>
      <c r="B146" t="s">
        <v>643</v>
      </c>
      <c r="C146" t="s">
        <v>74</v>
      </c>
      <c r="D146" t="s">
        <v>74</v>
      </c>
      <c r="E146" t="s">
        <v>74</v>
      </c>
      <c r="F146" t="s">
        <v>643</v>
      </c>
      <c r="G146" t="s">
        <v>74</v>
      </c>
      <c r="H146" t="s">
        <v>74</v>
      </c>
      <c r="I146" t="s">
        <v>644</v>
      </c>
      <c r="J146" t="s">
        <v>645</v>
      </c>
      <c r="K146" t="s">
        <v>74</v>
      </c>
      <c r="L146" t="s">
        <v>74</v>
      </c>
      <c r="M146" t="s">
        <v>77</v>
      </c>
      <c r="N146" t="s">
        <v>482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T146" t="s">
        <v>74</v>
      </c>
      <c r="U146" t="s">
        <v>74</v>
      </c>
      <c r="V146" t="s">
        <v>74</v>
      </c>
      <c r="W146" t="s">
        <v>74</v>
      </c>
      <c r="X146" t="s">
        <v>74</v>
      </c>
      <c r="Y146" t="s">
        <v>74</v>
      </c>
      <c r="Z146" t="s">
        <v>74</v>
      </c>
      <c r="AA146" t="s">
        <v>74</v>
      </c>
      <c r="AB146" t="s">
        <v>74</v>
      </c>
      <c r="AC146" t="s">
        <v>74</v>
      </c>
      <c r="AD146" t="s">
        <v>74</v>
      </c>
      <c r="AE146" t="s">
        <v>74</v>
      </c>
      <c r="AF146" t="s">
        <v>74</v>
      </c>
      <c r="AG146">
        <v>11</v>
      </c>
      <c r="AH146">
        <v>1</v>
      </c>
      <c r="AI146">
        <v>1</v>
      </c>
      <c r="AJ146">
        <v>0</v>
      </c>
      <c r="AK146">
        <v>0</v>
      </c>
      <c r="AL146" t="s">
        <v>646</v>
      </c>
      <c r="AM146" t="s">
        <v>647</v>
      </c>
      <c r="AN146" t="s">
        <v>648</v>
      </c>
      <c r="AO146" t="s">
        <v>649</v>
      </c>
      <c r="AP146" t="s">
        <v>74</v>
      </c>
      <c r="AQ146" t="s">
        <v>74</v>
      </c>
      <c r="AR146" t="s">
        <v>650</v>
      </c>
      <c r="AS146" t="s">
        <v>74</v>
      </c>
      <c r="AT146" t="s">
        <v>74</v>
      </c>
      <c r="AU146">
        <v>1969</v>
      </c>
      <c r="AV146">
        <v>39</v>
      </c>
      <c r="AW146">
        <v>1</v>
      </c>
      <c r="AX146" t="s">
        <v>74</v>
      </c>
      <c r="AY146" t="s">
        <v>74</v>
      </c>
      <c r="AZ146" t="s">
        <v>74</v>
      </c>
      <c r="BA146" t="s">
        <v>74</v>
      </c>
      <c r="BB146">
        <v>369</v>
      </c>
      <c r="BC146" t="s">
        <v>84</v>
      </c>
      <c r="BD146" t="s">
        <v>74</v>
      </c>
      <c r="BE146" t="s">
        <v>651</v>
      </c>
      <c r="BF146" t="str">
        <f>HYPERLINK("http://dx.doi.org/10.1306/74D71C7B-2B21-11D7-8648000102C1865D","http://dx.doi.org/10.1306/74D71C7B-2B21-11D7-8648000102C1865D")</f>
        <v>http://dx.doi.org/10.1306/74D71C7B-2B21-11D7-8648000102C1865D</v>
      </c>
      <c r="BG146" t="s">
        <v>74</v>
      </c>
      <c r="BH146" t="s">
        <v>74</v>
      </c>
      <c r="BI146">
        <v>0</v>
      </c>
      <c r="BJ146" t="s">
        <v>606</v>
      </c>
      <c r="BK146" t="s">
        <v>86</v>
      </c>
      <c r="BL146" t="s">
        <v>606</v>
      </c>
      <c r="BM146" t="s">
        <v>652</v>
      </c>
      <c r="BN146" t="s">
        <v>74</v>
      </c>
      <c r="BO146" t="s">
        <v>74</v>
      </c>
      <c r="BP146" t="s">
        <v>74</v>
      </c>
      <c r="BQ146" t="s">
        <v>74</v>
      </c>
      <c r="BR146" t="s">
        <v>89</v>
      </c>
      <c r="BS146" t="s">
        <v>653</v>
      </c>
      <c r="BT146" t="str">
        <f>HYPERLINK("https%3A%2F%2Fwww.webofscience.com%2Fwos%2Fwoscc%2Ffull-record%2FWOS:A1969D001900036","View Full Record in Web of Science")</f>
        <v>View Full Record in Web of Science</v>
      </c>
    </row>
    <row r="147" spans="1:72" x14ac:dyDescent="0.15">
      <c r="A147" t="s">
        <v>72</v>
      </c>
      <c r="B147" t="s">
        <v>654</v>
      </c>
      <c r="C147" t="s">
        <v>74</v>
      </c>
      <c r="D147" t="s">
        <v>74</v>
      </c>
      <c r="E147" t="s">
        <v>74</v>
      </c>
      <c r="F147" t="s">
        <v>654</v>
      </c>
      <c r="G147" t="s">
        <v>74</v>
      </c>
      <c r="H147" t="s">
        <v>74</v>
      </c>
      <c r="I147" t="s">
        <v>655</v>
      </c>
      <c r="J147" t="s">
        <v>656</v>
      </c>
      <c r="K147" t="s">
        <v>74</v>
      </c>
      <c r="L147" t="s">
        <v>74</v>
      </c>
      <c r="M147" t="s">
        <v>77</v>
      </c>
      <c r="N147" t="s">
        <v>78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T147" t="s">
        <v>74</v>
      </c>
      <c r="U147" t="s">
        <v>74</v>
      </c>
      <c r="V147" t="s">
        <v>74</v>
      </c>
      <c r="W147" t="s">
        <v>74</v>
      </c>
      <c r="X147" t="s">
        <v>74</v>
      </c>
      <c r="Y147" t="s">
        <v>74</v>
      </c>
      <c r="Z147" t="s">
        <v>74</v>
      </c>
      <c r="AA147" t="s">
        <v>74</v>
      </c>
      <c r="AB147" t="s">
        <v>74</v>
      </c>
      <c r="AC147" t="s">
        <v>74</v>
      </c>
      <c r="AD147" t="s">
        <v>74</v>
      </c>
      <c r="AE147" t="s">
        <v>74</v>
      </c>
      <c r="AF147" t="s">
        <v>74</v>
      </c>
      <c r="AG147">
        <v>46</v>
      </c>
      <c r="AH147">
        <v>4</v>
      </c>
      <c r="AI147">
        <v>4</v>
      </c>
      <c r="AJ147">
        <v>0</v>
      </c>
      <c r="AK147">
        <v>0</v>
      </c>
      <c r="AL147" t="s">
        <v>657</v>
      </c>
      <c r="AM147" t="s">
        <v>658</v>
      </c>
      <c r="AN147" t="s">
        <v>659</v>
      </c>
      <c r="AO147" t="s">
        <v>660</v>
      </c>
      <c r="AP147" t="s">
        <v>74</v>
      </c>
      <c r="AQ147" t="s">
        <v>74</v>
      </c>
      <c r="AR147" t="s">
        <v>661</v>
      </c>
      <c r="AS147" t="s">
        <v>662</v>
      </c>
      <c r="AT147" t="s">
        <v>74</v>
      </c>
      <c r="AU147">
        <v>1969</v>
      </c>
      <c r="AV147">
        <v>26</v>
      </c>
      <c r="AW147">
        <v>3</v>
      </c>
      <c r="AX147" t="s">
        <v>74</v>
      </c>
      <c r="AY147" t="s">
        <v>74</v>
      </c>
      <c r="AZ147" t="s">
        <v>74</v>
      </c>
      <c r="BA147" t="s">
        <v>74</v>
      </c>
      <c r="BB147">
        <v>587</v>
      </c>
      <c r="BC147" t="s">
        <v>84</v>
      </c>
      <c r="BD147" t="s">
        <v>74</v>
      </c>
      <c r="BE147" t="s">
        <v>663</v>
      </c>
      <c r="BF147" t="str">
        <f>HYPERLINK("http://dx.doi.org/10.1175/1520-0469(1969)026&lt;0587:TEOSCR&gt;2.0.CO;2","http://dx.doi.org/10.1175/1520-0469(1969)026&lt;0587:TEOSCR&gt;2.0.CO;2")</f>
        <v>http://dx.doi.org/10.1175/1520-0469(1969)026&lt;0587:TEOSCR&gt;2.0.CO;2</v>
      </c>
      <c r="BG147" t="s">
        <v>74</v>
      </c>
      <c r="BH147" t="s">
        <v>74</v>
      </c>
      <c r="BI147">
        <v>0</v>
      </c>
      <c r="BJ147" t="s">
        <v>592</v>
      </c>
      <c r="BK147" t="s">
        <v>86</v>
      </c>
      <c r="BL147" t="s">
        <v>592</v>
      </c>
      <c r="BM147" t="s">
        <v>664</v>
      </c>
      <c r="BN147" t="s">
        <v>74</v>
      </c>
      <c r="BO147" t="s">
        <v>665</v>
      </c>
      <c r="BP147" t="s">
        <v>74</v>
      </c>
      <c r="BQ147" t="s">
        <v>74</v>
      </c>
      <c r="BR147" t="s">
        <v>89</v>
      </c>
      <c r="BS147" t="s">
        <v>666</v>
      </c>
      <c r="BT147" t="str">
        <f>HYPERLINK("https%3A%2F%2Fwww.webofscience.com%2Fwos%2Fwoscc%2Ffull-record%2FWOS:A1969D370600031","View Full Record in Web of Science")</f>
        <v>View Full Record in Web of Science</v>
      </c>
    </row>
    <row r="148" spans="1:72" x14ac:dyDescent="0.15">
      <c r="A148" t="s">
        <v>72</v>
      </c>
      <c r="B148" t="s">
        <v>667</v>
      </c>
      <c r="C148" t="s">
        <v>74</v>
      </c>
      <c r="D148" t="s">
        <v>74</v>
      </c>
      <c r="E148" t="s">
        <v>74</v>
      </c>
      <c r="F148" t="s">
        <v>667</v>
      </c>
      <c r="G148" t="s">
        <v>74</v>
      </c>
      <c r="H148" t="s">
        <v>74</v>
      </c>
      <c r="I148" t="s">
        <v>668</v>
      </c>
      <c r="J148" t="s">
        <v>669</v>
      </c>
      <c r="K148" t="s">
        <v>74</v>
      </c>
      <c r="L148" t="s">
        <v>74</v>
      </c>
      <c r="M148" t="s">
        <v>77</v>
      </c>
      <c r="N148" t="s">
        <v>78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T148" t="s">
        <v>74</v>
      </c>
      <c r="U148" t="s">
        <v>74</v>
      </c>
      <c r="V148" t="s">
        <v>74</v>
      </c>
      <c r="W148" t="s">
        <v>74</v>
      </c>
      <c r="X148" t="s">
        <v>74</v>
      </c>
      <c r="Y148" t="s">
        <v>74</v>
      </c>
      <c r="Z148" t="s">
        <v>74</v>
      </c>
      <c r="AA148" t="s">
        <v>74</v>
      </c>
      <c r="AB148" t="s">
        <v>74</v>
      </c>
      <c r="AC148" t="s">
        <v>74</v>
      </c>
      <c r="AD148" t="s">
        <v>74</v>
      </c>
      <c r="AE148" t="s">
        <v>74</v>
      </c>
      <c r="AF148" t="s">
        <v>74</v>
      </c>
      <c r="AG148">
        <v>23</v>
      </c>
      <c r="AH148">
        <v>74</v>
      </c>
      <c r="AI148">
        <v>76</v>
      </c>
      <c r="AJ148">
        <v>0</v>
      </c>
      <c r="AK148">
        <v>3</v>
      </c>
      <c r="AL148" t="s">
        <v>670</v>
      </c>
      <c r="AM148" t="s">
        <v>671</v>
      </c>
      <c r="AN148" t="s">
        <v>672</v>
      </c>
      <c r="AO148" t="s">
        <v>673</v>
      </c>
      <c r="AP148" t="s">
        <v>74</v>
      </c>
      <c r="AQ148" t="s">
        <v>74</v>
      </c>
      <c r="AR148" t="s">
        <v>674</v>
      </c>
      <c r="AS148" t="s">
        <v>675</v>
      </c>
      <c r="AT148" t="s">
        <v>74</v>
      </c>
      <c r="AU148">
        <v>1969</v>
      </c>
      <c r="AV148">
        <v>49</v>
      </c>
      <c r="AW148">
        <v>2</v>
      </c>
      <c r="AX148" t="s">
        <v>74</v>
      </c>
      <c r="AY148" t="s">
        <v>74</v>
      </c>
      <c r="AZ148" t="s">
        <v>74</v>
      </c>
      <c r="BA148" t="s">
        <v>74</v>
      </c>
      <c r="BB148">
        <v>393</v>
      </c>
      <c r="BC148" t="s">
        <v>84</v>
      </c>
      <c r="BD148" t="s">
        <v>74</v>
      </c>
      <c r="BE148" t="s">
        <v>676</v>
      </c>
      <c r="BF148" t="str">
        <f>HYPERLINK("http://dx.doi.org/10.1017/S0025315400035980","http://dx.doi.org/10.1017/S0025315400035980")</f>
        <v>http://dx.doi.org/10.1017/S0025315400035980</v>
      </c>
      <c r="BG148" t="s">
        <v>74</v>
      </c>
      <c r="BH148" t="s">
        <v>74</v>
      </c>
      <c r="BI148">
        <v>0</v>
      </c>
      <c r="BJ148" t="s">
        <v>677</v>
      </c>
      <c r="BK148" t="s">
        <v>86</v>
      </c>
      <c r="BL148" t="s">
        <v>677</v>
      </c>
      <c r="BM148" t="s">
        <v>678</v>
      </c>
      <c r="BN148" t="s">
        <v>74</v>
      </c>
      <c r="BO148" t="s">
        <v>74</v>
      </c>
      <c r="BP148" t="s">
        <v>74</v>
      </c>
      <c r="BQ148" t="s">
        <v>74</v>
      </c>
      <c r="BR148" t="s">
        <v>89</v>
      </c>
      <c r="BS148" t="s">
        <v>679</v>
      </c>
      <c r="BT148" t="str">
        <f>HYPERLINK("https%3A%2F%2Fwww.webofscience.com%2Fwos%2Fwoscc%2Ffull-record%2FWOS:A1969D172900009","View Full Record in Web of Science")</f>
        <v>View Full Record in Web of Science</v>
      </c>
    </row>
    <row r="149" spans="1:72" x14ac:dyDescent="0.15">
      <c r="A149" t="s">
        <v>72</v>
      </c>
      <c r="B149" t="s">
        <v>680</v>
      </c>
      <c r="C149" t="s">
        <v>74</v>
      </c>
      <c r="D149" t="s">
        <v>74</v>
      </c>
      <c r="E149" t="s">
        <v>74</v>
      </c>
      <c r="F149" t="s">
        <v>680</v>
      </c>
      <c r="G149" t="s">
        <v>74</v>
      </c>
      <c r="H149" t="s">
        <v>74</v>
      </c>
      <c r="I149" t="s">
        <v>681</v>
      </c>
      <c r="J149" t="s">
        <v>682</v>
      </c>
      <c r="K149" t="s">
        <v>74</v>
      </c>
      <c r="L149" t="s">
        <v>74</v>
      </c>
      <c r="M149" t="s">
        <v>77</v>
      </c>
      <c r="N149" t="s">
        <v>78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T149" t="s">
        <v>74</v>
      </c>
      <c r="U149" t="s">
        <v>74</v>
      </c>
      <c r="V149" t="s">
        <v>74</v>
      </c>
      <c r="W149" t="s">
        <v>74</v>
      </c>
      <c r="X149" t="s">
        <v>74</v>
      </c>
      <c r="Y149" t="s">
        <v>74</v>
      </c>
      <c r="Z149" t="s">
        <v>74</v>
      </c>
      <c r="AA149" t="s">
        <v>74</v>
      </c>
      <c r="AB149" t="s">
        <v>74</v>
      </c>
      <c r="AC149" t="s">
        <v>74</v>
      </c>
      <c r="AD149" t="s">
        <v>74</v>
      </c>
      <c r="AE149" t="s">
        <v>74</v>
      </c>
      <c r="AF149" t="s">
        <v>74</v>
      </c>
      <c r="AG149">
        <v>10</v>
      </c>
      <c r="AH149">
        <v>18</v>
      </c>
      <c r="AI149">
        <v>21</v>
      </c>
      <c r="AJ149">
        <v>0</v>
      </c>
      <c r="AK149">
        <v>1</v>
      </c>
      <c r="AL149" t="s">
        <v>683</v>
      </c>
      <c r="AM149" t="s">
        <v>555</v>
      </c>
      <c r="AN149" t="s">
        <v>684</v>
      </c>
      <c r="AO149" t="s">
        <v>685</v>
      </c>
      <c r="AP149" t="s">
        <v>74</v>
      </c>
      <c r="AQ149" t="s">
        <v>74</v>
      </c>
      <c r="AR149" t="s">
        <v>686</v>
      </c>
      <c r="AS149" t="s">
        <v>687</v>
      </c>
      <c r="AT149" t="s">
        <v>74</v>
      </c>
      <c r="AU149">
        <v>1969</v>
      </c>
      <c r="AV149">
        <v>33</v>
      </c>
      <c r="AW149">
        <v>1</v>
      </c>
      <c r="AX149" t="s">
        <v>74</v>
      </c>
      <c r="AY149" t="s">
        <v>74</v>
      </c>
      <c r="AZ149" t="s">
        <v>74</v>
      </c>
      <c r="BA149" t="s">
        <v>74</v>
      </c>
      <c r="BB149">
        <v>138</v>
      </c>
      <c r="BC149" t="s">
        <v>84</v>
      </c>
      <c r="BD149" t="s">
        <v>74</v>
      </c>
      <c r="BE149" t="s">
        <v>688</v>
      </c>
      <c r="BF149" t="str">
        <f>HYPERLINK("http://dx.doi.org/10.2307/3799661","http://dx.doi.org/10.2307/3799661")</f>
        <v>http://dx.doi.org/10.2307/3799661</v>
      </c>
      <c r="BG149" t="s">
        <v>74</v>
      </c>
      <c r="BH149" t="s">
        <v>74</v>
      </c>
      <c r="BI149">
        <v>0</v>
      </c>
      <c r="BJ149" t="s">
        <v>689</v>
      </c>
      <c r="BK149" t="s">
        <v>86</v>
      </c>
      <c r="BL149" t="s">
        <v>690</v>
      </c>
      <c r="BM149" t="s">
        <v>691</v>
      </c>
      <c r="BN149" t="s">
        <v>74</v>
      </c>
      <c r="BO149" t="s">
        <v>74</v>
      </c>
      <c r="BP149" t="s">
        <v>74</v>
      </c>
      <c r="BQ149" t="s">
        <v>74</v>
      </c>
      <c r="BR149" t="s">
        <v>89</v>
      </c>
      <c r="BS149" t="s">
        <v>692</v>
      </c>
      <c r="BT149" t="str">
        <f>HYPERLINK("https%3A%2F%2Fwww.webofscience.com%2Fwos%2Fwoscc%2Ffull-record%2FWOS:A1969C614200016","View Full Record in Web of Science")</f>
        <v>View Full Record in Web of Science</v>
      </c>
    </row>
    <row r="150" spans="1:72" x14ac:dyDescent="0.15">
      <c r="A150" t="s">
        <v>72</v>
      </c>
      <c r="B150" t="s">
        <v>693</v>
      </c>
      <c r="C150" t="s">
        <v>74</v>
      </c>
      <c r="D150" t="s">
        <v>74</v>
      </c>
      <c r="E150" t="s">
        <v>74</v>
      </c>
      <c r="F150" t="s">
        <v>693</v>
      </c>
      <c r="G150" t="s">
        <v>74</v>
      </c>
      <c r="H150" t="s">
        <v>74</v>
      </c>
      <c r="I150" t="s">
        <v>694</v>
      </c>
      <c r="J150" t="s">
        <v>695</v>
      </c>
      <c r="K150" t="s">
        <v>74</v>
      </c>
      <c r="L150" t="s">
        <v>74</v>
      </c>
      <c r="M150" t="s">
        <v>77</v>
      </c>
      <c r="N150" t="s">
        <v>78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T150" t="s">
        <v>74</v>
      </c>
      <c r="U150" t="s">
        <v>74</v>
      </c>
      <c r="V150" t="s">
        <v>74</v>
      </c>
      <c r="W150" t="s">
        <v>74</v>
      </c>
      <c r="X150" t="s">
        <v>74</v>
      </c>
      <c r="Y150" t="s">
        <v>74</v>
      </c>
      <c r="Z150" t="s">
        <v>74</v>
      </c>
      <c r="AA150" t="s">
        <v>696</v>
      </c>
      <c r="AB150" t="s">
        <v>697</v>
      </c>
      <c r="AC150" t="s">
        <v>74</v>
      </c>
      <c r="AD150" t="s">
        <v>74</v>
      </c>
      <c r="AE150" t="s">
        <v>74</v>
      </c>
      <c r="AF150" t="s">
        <v>74</v>
      </c>
      <c r="AG150">
        <v>41</v>
      </c>
      <c r="AH150">
        <v>17</v>
      </c>
      <c r="AI150">
        <v>17</v>
      </c>
      <c r="AJ150">
        <v>0</v>
      </c>
      <c r="AK150">
        <v>0</v>
      </c>
      <c r="AL150" t="s">
        <v>698</v>
      </c>
      <c r="AM150" t="s">
        <v>699</v>
      </c>
      <c r="AN150" t="s">
        <v>700</v>
      </c>
      <c r="AO150" t="s">
        <v>701</v>
      </c>
      <c r="AP150" t="s">
        <v>74</v>
      </c>
      <c r="AQ150" t="s">
        <v>74</v>
      </c>
      <c r="AR150" t="s">
        <v>702</v>
      </c>
      <c r="AS150" t="s">
        <v>703</v>
      </c>
      <c r="AT150" t="s">
        <v>74</v>
      </c>
      <c r="AU150">
        <v>1969</v>
      </c>
      <c r="AV150">
        <v>14</v>
      </c>
      <c r="AW150">
        <v>1</v>
      </c>
      <c r="AX150" t="s">
        <v>74</v>
      </c>
      <c r="AY150" t="s">
        <v>74</v>
      </c>
      <c r="AZ150" t="s">
        <v>74</v>
      </c>
      <c r="BA150" t="s">
        <v>74</v>
      </c>
      <c r="BB150">
        <v>86</v>
      </c>
      <c r="BC150" t="s">
        <v>84</v>
      </c>
      <c r="BD150" t="s">
        <v>74</v>
      </c>
      <c r="BE150" t="s">
        <v>704</v>
      </c>
      <c r="BF150" t="str">
        <f>HYPERLINK("http://dx.doi.org/10.4319/lo.1969.14.1.0086","http://dx.doi.org/10.4319/lo.1969.14.1.0086")</f>
        <v>http://dx.doi.org/10.4319/lo.1969.14.1.0086</v>
      </c>
      <c r="BG150" t="s">
        <v>74</v>
      </c>
      <c r="BH150" t="s">
        <v>74</v>
      </c>
      <c r="BI150">
        <v>0</v>
      </c>
      <c r="BJ150" t="s">
        <v>705</v>
      </c>
      <c r="BK150" t="s">
        <v>86</v>
      </c>
      <c r="BL150" t="s">
        <v>706</v>
      </c>
      <c r="BM150" t="s">
        <v>707</v>
      </c>
      <c r="BN150" t="s">
        <v>74</v>
      </c>
      <c r="BO150" t="s">
        <v>608</v>
      </c>
      <c r="BP150" t="s">
        <v>74</v>
      </c>
      <c r="BQ150" t="s">
        <v>74</v>
      </c>
      <c r="BR150" t="s">
        <v>89</v>
      </c>
      <c r="BS150" t="s">
        <v>708</v>
      </c>
      <c r="BT150" t="str">
        <f>HYPERLINK("https%3A%2F%2Fwww.webofscience.com%2Fwos%2Fwoscc%2Ffull-record%2FWOS:A1969C933800011","View Full Record in Web of Science")</f>
        <v>View Full Record in Web of Science</v>
      </c>
    </row>
    <row r="151" spans="1:72" x14ac:dyDescent="0.15">
      <c r="A151" t="s">
        <v>72</v>
      </c>
      <c r="B151" t="s">
        <v>709</v>
      </c>
      <c r="C151" t="s">
        <v>74</v>
      </c>
      <c r="D151" t="s">
        <v>74</v>
      </c>
      <c r="E151" t="s">
        <v>74</v>
      </c>
      <c r="F151" t="s">
        <v>709</v>
      </c>
      <c r="G151" t="s">
        <v>74</v>
      </c>
      <c r="H151" t="s">
        <v>74</v>
      </c>
      <c r="I151" t="s">
        <v>710</v>
      </c>
      <c r="J151" t="s">
        <v>711</v>
      </c>
      <c r="K151" t="s">
        <v>74</v>
      </c>
      <c r="L151" t="s">
        <v>74</v>
      </c>
      <c r="M151" t="s">
        <v>77</v>
      </c>
      <c r="N151" t="s">
        <v>78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T151" t="s">
        <v>74</v>
      </c>
      <c r="U151" t="s">
        <v>74</v>
      </c>
      <c r="V151" t="s">
        <v>74</v>
      </c>
      <c r="W151" t="s">
        <v>74</v>
      </c>
      <c r="X151" t="s">
        <v>74</v>
      </c>
      <c r="Y151" t="s">
        <v>74</v>
      </c>
      <c r="Z151" t="s">
        <v>74</v>
      </c>
      <c r="AA151" t="s">
        <v>74</v>
      </c>
      <c r="AB151" t="s">
        <v>74</v>
      </c>
      <c r="AC151" t="s">
        <v>74</v>
      </c>
      <c r="AD151" t="s">
        <v>74</v>
      </c>
      <c r="AE151" t="s">
        <v>74</v>
      </c>
      <c r="AF151" t="s">
        <v>74</v>
      </c>
      <c r="AG151">
        <v>40</v>
      </c>
      <c r="AH151">
        <v>77</v>
      </c>
      <c r="AI151">
        <v>79</v>
      </c>
      <c r="AJ151">
        <v>1</v>
      </c>
      <c r="AK151">
        <v>4</v>
      </c>
      <c r="AL151" t="s">
        <v>712</v>
      </c>
      <c r="AM151" t="s">
        <v>671</v>
      </c>
      <c r="AN151" t="s">
        <v>713</v>
      </c>
      <c r="AO151" t="s">
        <v>714</v>
      </c>
      <c r="AP151" t="s">
        <v>74</v>
      </c>
      <c r="AQ151" t="s">
        <v>74</v>
      </c>
      <c r="AR151" t="s">
        <v>715</v>
      </c>
      <c r="AS151" t="s">
        <v>716</v>
      </c>
      <c r="AT151" t="s">
        <v>74</v>
      </c>
      <c r="AU151">
        <v>1969</v>
      </c>
      <c r="AV151">
        <v>3</v>
      </c>
      <c r="AW151">
        <v>2</v>
      </c>
      <c r="AX151" t="s">
        <v>74</v>
      </c>
      <c r="AY151" t="s">
        <v>74</v>
      </c>
      <c r="AZ151" t="s">
        <v>74</v>
      </c>
      <c r="BA151" t="s">
        <v>74</v>
      </c>
      <c r="BB151">
        <v>110</v>
      </c>
      <c r="BC151" t="s">
        <v>84</v>
      </c>
      <c r="BD151" t="s">
        <v>74</v>
      </c>
      <c r="BE151" t="s">
        <v>717</v>
      </c>
      <c r="BF151" t="str">
        <f>HYPERLINK("http://dx.doi.org/10.1007/BF00353429","http://dx.doi.org/10.1007/BF00353429")</f>
        <v>http://dx.doi.org/10.1007/BF00353429</v>
      </c>
      <c r="BG151" t="s">
        <v>74</v>
      </c>
      <c r="BH151" t="s">
        <v>74</v>
      </c>
      <c r="BI151">
        <v>0</v>
      </c>
      <c r="BJ151" t="s">
        <v>677</v>
      </c>
      <c r="BK151" t="s">
        <v>86</v>
      </c>
      <c r="BL151" t="s">
        <v>677</v>
      </c>
      <c r="BM151" t="s">
        <v>718</v>
      </c>
      <c r="BN151" t="s">
        <v>74</v>
      </c>
      <c r="BO151" t="s">
        <v>74</v>
      </c>
      <c r="BP151" t="s">
        <v>74</v>
      </c>
      <c r="BQ151" t="s">
        <v>74</v>
      </c>
      <c r="BR151" t="s">
        <v>89</v>
      </c>
      <c r="BS151" t="s">
        <v>719</v>
      </c>
      <c r="BT151" t="str">
        <f>HYPERLINK("https%3A%2F%2Fwww.webofscience.com%2Fwos%2Fwoscc%2Ffull-record%2FWOS:A1969D629800004","View Full Record in Web of Science")</f>
        <v>View Full Record in Web of Science</v>
      </c>
    </row>
    <row r="152" spans="1:72" x14ac:dyDescent="0.15">
      <c r="A152" t="s">
        <v>72</v>
      </c>
      <c r="B152" t="s">
        <v>720</v>
      </c>
      <c r="C152" t="s">
        <v>74</v>
      </c>
      <c r="D152" t="s">
        <v>74</v>
      </c>
      <c r="E152" t="s">
        <v>74</v>
      </c>
      <c r="F152" t="s">
        <v>720</v>
      </c>
      <c r="G152" t="s">
        <v>74</v>
      </c>
      <c r="H152" t="s">
        <v>74</v>
      </c>
      <c r="I152" t="s">
        <v>721</v>
      </c>
      <c r="J152" t="s">
        <v>722</v>
      </c>
      <c r="K152" t="s">
        <v>74</v>
      </c>
      <c r="L152" t="s">
        <v>74</v>
      </c>
      <c r="M152" t="s">
        <v>77</v>
      </c>
      <c r="N152" t="s">
        <v>78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T152" t="s">
        <v>74</v>
      </c>
      <c r="U152" t="s">
        <v>74</v>
      </c>
      <c r="V152" t="s">
        <v>74</v>
      </c>
      <c r="W152" t="s">
        <v>74</v>
      </c>
      <c r="X152" t="s">
        <v>74</v>
      </c>
      <c r="Y152" t="s">
        <v>74</v>
      </c>
      <c r="Z152" t="s">
        <v>74</v>
      </c>
      <c r="AA152" t="s">
        <v>74</v>
      </c>
      <c r="AB152" t="s">
        <v>74</v>
      </c>
      <c r="AC152" t="s">
        <v>74</v>
      </c>
      <c r="AD152" t="s">
        <v>74</v>
      </c>
      <c r="AE152" t="s">
        <v>74</v>
      </c>
      <c r="AF152" t="s">
        <v>74</v>
      </c>
      <c r="AG152">
        <v>42</v>
      </c>
      <c r="AH152">
        <v>9</v>
      </c>
      <c r="AI152">
        <v>12</v>
      </c>
      <c r="AJ152">
        <v>0</v>
      </c>
      <c r="AK152">
        <v>0</v>
      </c>
      <c r="AL152" t="s">
        <v>537</v>
      </c>
      <c r="AM152" t="s">
        <v>538</v>
      </c>
      <c r="AN152" t="s">
        <v>539</v>
      </c>
      <c r="AO152" t="s">
        <v>723</v>
      </c>
      <c r="AP152" t="s">
        <v>74</v>
      </c>
      <c r="AQ152" t="s">
        <v>74</v>
      </c>
      <c r="AR152" t="s">
        <v>724</v>
      </c>
      <c r="AS152" t="s">
        <v>725</v>
      </c>
      <c r="AT152" t="s">
        <v>74</v>
      </c>
      <c r="AU152">
        <v>1969</v>
      </c>
      <c r="AV152">
        <v>7</v>
      </c>
      <c r="AW152">
        <v>3</v>
      </c>
      <c r="AX152" t="s">
        <v>74</v>
      </c>
      <c r="AY152" t="s">
        <v>74</v>
      </c>
      <c r="AZ152" t="s">
        <v>74</v>
      </c>
      <c r="BA152" t="s">
        <v>74</v>
      </c>
      <c r="BB152">
        <v>207</v>
      </c>
      <c r="BC152" t="s">
        <v>84</v>
      </c>
      <c r="BD152" t="s">
        <v>74</v>
      </c>
      <c r="BE152" t="s">
        <v>726</v>
      </c>
      <c r="BF152" t="str">
        <f>HYPERLINK("http://dx.doi.org/10.1016/0025-3227(69)90009-7","http://dx.doi.org/10.1016/0025-3227(69)90009-7")</f>
        <v>http://dx.doi.org/10.1016/0025-3227(69)90009-7</v>
      </c>
      <c r="BG152" t="s">
        <v>74</v>
      </c>
      <c r="BH152" t="s">
        <v>74</v>
      </c>
      <c r="BI152">
        <v>0</v>
      </c>
      <c r="BJ152" t="s">
        <v>727</v>
      </c>
      <c r="BK152" t="s">
        <v>462</v>
      </c>
      <c r="BL152" t="s">
        <v>728</v>
      </c>
      <c r="BM152" t="s">
        <v>729</v>
      </c>
      <c r="BN152" t="s">
        <v>74</v>
      </c>
      <c r="BO152" t="s">
        <v>74</v>
      </c>
      <c r="BP152" t="s">
        <v>74</v>
      </c>
      <c r="BQ152" t="s">
        <v>74</v>
      </c>
      <c r="BR152" t="s">
        <v>89</v>
      </c>
      <c r="BS152" t="s">
        <v>730</v>
      </c>
      <c r="BT152" t="str">
        <f>HYPERLINK("https%3A%2F%2Fwww.webofscience.com%2Fwos%2Fwoscc%2Ffull-record%2FWOS:A1969D812900002","View Full Record in Web of Science")</f>
        <v>View Full Record in Web of Science</v>
      </c>
    </row>
    <row r="153" spans="1:72" x14ac:dyDescent="0.15">
      <c r="A153" t="s">
        <v>72</v>
      </c>
      <c r="B153" t="s">
        <v>731</v>
      </c>
      <c r="C153" t="s">
        <v>74</v>
      </c>
      <c r="D153" t="s">
        <v>74</v>
      </c>
      <c r="E153" t="s">
        <v>74</v>
      </c>
      <c r="F153" t="s">
        <v>731</v>
      </c>
      <c r="G153" t="s">
        <v>74</v>
      </c>
      <c r="H153" t="s">
        <v>74</v>
      </c>
      <c r="I153" t="s">
        <v>732</v>
      </c>
      <c r="J153" t="s">
        <v>733</v>
      </c>
      <c r="K153" t="s">
        <v>74</v>
      </c>
      <c r="L153" t="s">
        <v>74</v>
      </c>
      <c r="M153" t="s">
        <v>77</v>
      </c>
      <c r="N153" t="s">
        <v>78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T153" t="s">
        <v>74</v>
      </c>
      <c r="U153" t="s">
        <v>74</v>
      </c>
      <c r="V153" t="s">
        <v>74</v>
      </c>
      <c r="W153" t="s">
        <v>74</v>
      </c>
      <c r="X153" t="s">
        <v>74</v>
      </c>
      <c r="Y153" t="s">
        <v>74</v>
      </c>
      <c r="Z153" t="s">
        <v>74</v>
      </c>
      <c r="AA153" t="s">
        <v>74</v>
      </c>
      <c r="AB153" t="s">
        <v>74</v>
      </c>
      <c r="AC153" t="s">
        <v>74</v>
      </c>
      <c r="AD153" t="s">
        <v>74</v>
      </c>
      <c r="AE153" t="s">
        <v>74</v>
      </c>
      <c r="AF153" t="s">
        <v>74</v>
      </c>
      <c r="AG153">
        <v>12</v>
      </c>
      <c r="AH153">
        <v>3</v>
      </c>
      <c r="AI153">
        <v>3</v>
      </c>
      <c r="AJ153">
        <v>0</v>
      </c>
      <c r="AK153">
        <v>0</v>
      </c>
      <c r="AL153" t="s">
        <v>734</v>
      </c>
      <c r="AM153" t="s">
        <v>735</v>
      </c>
      <c r="AN153" t="s">
        <v>736</v>
      </c>
      <c r="AO153" t="s">
        <v>737</v>
      </c>
      <c r="AP153" t="s">
        <v>74</v>
      </c>
      <c r="AQ153" t="s">
        <v>74</v>
      </c>
      <c r="AR153" t="s">
        <v>738</v>
      </c>
      <c r="AS153" t="s">
        <v>739</v>
      </c>
      <c r="AT153" t="s">
        <v>74</v>
      </c>
      <c r="AU153">
        <v>1969</v>
      </c>
      <c r="AV153">
        <v>2</v>
      </c>
      <c r="AW153">
        <v>26</v>
      </c>
      <c r="AX153" t="s">
        <v>74</v>
      </c>
      <c r="AY153" t="s">
        <v>74</v>
      </c>
      <c r="AZ153" t="s">
        <v>74</v>
      </c>
      <c r="BA153" t="s">
        <v>74</v>
      </c>
      <c r="BB153">
        <v>1285</v>
      </c>
      <c r="BC153" t="s">
        <v>84</v>
      </c>
      <c r="BD153" t="s">
        <v>74</v>
      </c>
      <c r="BE153" t="s">
        <v>740</v>
      </c>
      <c r="BF153" t="str">
        <f>HYPERLINK("http://dx.doi.org/10.5694/j.1326-5377.1969.tb103395.x","http://dx.doi.org/10.5694/j.1326-5377.1969.tb103395.x")</f>
        <v>http://dx.doi.org/10.5694/j.1326-5377.1969.tb103395.x</v>
      </c>
      <c r="BG153" t="s">
        <v>74</v>
      </c>
      <c r="BH153" t="s">
        <v>74</v>
      </c>
      <c r="BI153">
        <v>0</v>
      </c>
      <c r="BJ153" t="s">
        <v>741</v>
      </c>
      <c r="BK153" t="s">
        <v>86</v>
      </c>
      <c r="BL153" t="s">
        <v>742</v>
      </c>
      <c r="BM153" t="s">
        <v>743</v>
      </c>
      <c r="BN153">
        <v>5378068</v>
      </c>
      <c r="BO153" t="s">
        <v>74</v>
      </c>
      <c r="BP153" t="s">
        <v>74</v>
      </c>
      <c r="BQ153" t="s">
        <v>74</v>
      </c>
      <c r="BR153" t="s">
        <v>89</v>
      </c>
      <c r="BS153" t="s">
        <v>744</v>
      </c>
      <c r="BT153" t="str">
        <f>HYPERLINK("https%3A%2F%2Fwww.webofscience.com%2Fwos%2Fwoscc%2Ffull-record%2FWOS:A1969E895900002","View Full Record in Web of Science")</f>
        <v>View Full Record in Web of Science</v>
      </c>
    </row>
    <row r="154" spans="1:72" x14ac:dyDescent="0.15">
      <c r="A154" t="s">
        <v>72</v>
      </c>
      <c r="B154" t="s">
        <v>745</v>
      </c>
      <c r="C154" t="s">
        <v>74</v>
      </c>
      <c r="D154" t="s">
        <v>74</v>
      </c>
      <c r="E154" t="s">
        <v>74</v>
      </c>
      <c r="F154" t="s">
        <v>745</v>
      </c>
      <c r="G154" t="s">
        <v>74</v>
      </c>
      <c r="H154" t="s">
        <v>74</v>
      </c>
      <c r="I154" t="s">
        <v>746</v>
      </c>
      <c r="J154" t="s">
        <v>733</v>
      </c>
      <c r="K154" t="s">
        <v>74</v>
      </c>
      <c r="L154" t="s">
        <v>74</v>
      </c>
      <c r="M154" t="s">
        <v>77</v>
      </c>
      <c r="N154" t="s">
        <v>78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T154" t="s">
        <v>74</v>
      </c>
      <c r="U154" t="s">
        <v>74</v>
      </c>
      <c r="V154" t="s">
        <v>74</v>
      </c>
      <c r="W154" t="s">
        <v>74</v>
      </c>
      <c r="X154" t="s">
        <v>74</v>
      </c>
      <c r="Y154" t="s">
        <v>74</v>
      </c>
      <c r="Z154" t="s">
        <v>74</v>
      </c>
      <c r="AA154" t="s">
        <v>74</v>
      </c>
      <c r="AB154" t="s">
        <v>74</v>
      </c>
      <c r="AC154" t="s">
        <v>74</v>
      </c>
      <c r="AD154" t="s">
        <v>74</v>
      </c>
      <c r="AE154" t="s">
        <v>74</v>
      </c>
      <c r="AF154" t="s">
        <v>74</v>
      </c>
      <c r="AG154">
        <v>30</v>
      </c>
      <c r="AH154">
        <v>14</v>
      </c>
      <c r="AI154">
        <v>15</v>
      </c>
      <c r="AJ154">
        <v>0</v>
      </c>
      <c r="AK154">
        <v>0</v>
      </c>
      <c r="AL154" t="s">
        <v>747</v>
      </c>
      <c r="AM154" t="s">
        <v>748</v>
      </c>
      <c r="AN154" t="s">
        <v>749</v>
      </c>
      <c r="AO154" t="s">
        <v>737</v>
      </c>
      <c r="AP154" t="s">
        <v>750</v>
      </c>
      <c r="AQ154" t="s">
        <v>74</v>
      </c>
      <c r="AR154" t="s">
        <v>738</v>
      </c>
      <c r="AS154" t="s">
        <v>739</v>
      </c>
      <c r="AT154" t="s">
        <v>74</v>
      </c>
      <c r="AU154">
        <v>1969</v>
      </c>
      <c r="AV154">
        <v>1</v>
      </c>
      <c r="AW154">
        <v>26</v>
      </c>
      <c r="AX154" t="s">
        <v>74</v>
      </c>
      <c r="AY154" t="s">
        <v>74</v>
      </c>
      <c r="AZ154" t="s">
        <v>74</v>
      </c>
      <c r="BA154" t="s">
        <v>74</v>
      </c>
      <c r="BB154">
        <v>1337</v>
      </c>
      <c r="BC154" t="s">
        <v>95</v>
      </c>
      <c r="BD154" t="s">
        <v>74</v>
      </c>
      <c r="BE154" t="s">
        <v>74</v>
      </c>
      <c r="BF154" t="s">
        <v>74</v>
      </c>
      <c r="BG154" t="s">
        <v>74</v>
      </c>
      <c r="BH154" t="s">
        <v>74</v>
      </c>
      <c r="BI154">
        <v>1</v>
      </c>
      <c r="BJ154" t="s">
        <v>741</v>
      </c>
      <c r="BK154" t="s">
        <v>86</v>
      </c>
      <c r="BL154" t="s">
        <v>742</v>
      </c>
      <c r="BM154" t="s">
        <v>751</v>
      </c>
      <c r="BN154" t="s">
        <v>74</v>
      </c>
      <c r="BO154" t="s">
        <v>74</v>
      </c>
      <c r="BP154" t="s">
        <v>74</v>
      </c>
      <c r="BQ154" t="s">
        <v>74</v>
      </c>
      <c r="BR154" t="s">
        <v>89</v>
      </c>
      <c r="BS154" t="s">
        <v>752</v>
      </c>
      <c r="BT154" t="str">
        <f>HYPERLINK("https%3A%2F%2Fwww.webofscience.com%2Fwos%2Fwoscc%2Ffull-record%2FWOS:A1969D537800001","View Full Record in Web of Science")</f>
        <v>View Full Record in Web of Science</v>
      </c>
    </row>
    <row r="155" spans="1:72" x14ac:dyDescent="0.15">
      <c r="A155" t="s">
        <v>72</v>
      </c>
      <c r="B155" t="s">
        <v>753</v>
      </c>
      <c r="C155" t="s">
        <v>74</v>
      </c>
      <c r="D155" t="s">
        <v>74</v>
      </c>
      <c r="E155" t="s">
        <v>74</v>
      </c>
      <c r="F155" t="s">
        <v>753</v>
      </c>
      <c r="G155" t="s">
        <v>74</v>
      </c>
      <c r="H155" t="s">
        <v>74</v>
      </c>
      <c r="I155" t="s">
        <v>754</v>
      </c>
      <c r="J155" t="s">
        <v>755</v>
      </c>
      <c r="K155" t="s">
        <v>74</v>
      </c>
      <c r="L155" t="s">
        <v>74</v>
      </c>
      <c r="M155" t="s">
        <v>77</v>
      </c>
      <c r="N155" t="s">
        <v>78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T155" t="s">
        <v>74</v>
      </c>
      <c r="U155" t="s">
        <v>74</v>
      </c>
      <c r="V155" t="s">
        <v>74</v>
      </c>
      <c r="W155" t="s">
        <v>74</v>
      </c>
      <c r="X155" t="s">
        <v>74</v>
      </c>
      <c r="Y155" t="s">
        <v>74</v>
      </c>
      <c r="Z155" t="s">
        <v>74</v>
      </c>
      <c r="AA155" t="s">
        <v>74</v>
      </c>
      <c r="AB155" t="s">
        <v>74</v>
      </c>
      <c r="AC155" t="s">
        <v>74</v>
      </c>
      <c r="AD155" t="s">
        <v>74</v>
      </c>
      <c r="AE155" t="s">
        <v>74</v>
      </c>
      <c r="AF155" t="s">
        <v>74</v>
      </c>
      <c r="AG155">
        <v>30</v>
      </c>
      <c r="AH155">
        <v>81</v>
      </c>
      <c r="AI155">
        <v>86</v>
      </c>
      <c r="AJ155">
        <v>0</v>
      </c>
      <c r="AK155">
        <v>7</v>
      </c>
      <c r="AL155" t="s">
        <v>756</v>
      </c>
      <c r="AM155" t="s">
        <v>757</v>
      </c>
      <c r="AN155" t="s">
        <v>758</v>
      </c>
      <c r="AO155" t="s">
        <v>759</v>
      </c>
      <c r="AP155" t="s">
        <v>74</v>
      </c>
      <c r="AQ155" t="s">
        <v>74</v>
      </c>
      <c r="AR155" t="s">
        <v>755</v>
      </c>
      <c r="AS155" t="s">
        <v>760</v>
      </c>
      <c r="AT155" t="s">
        <v>74</v>
      </c>
      <c r="AU155">
        <v>1969</v>
      </c>
      <c r="AV155">
        <v>61</v>
      </c>
      <c r="AW155">
        <v>4</v>
      </c>
      <c r="AX155" t="s">
        <v>74</v>
      </c>
      <c r="AY155" t="s">
        <v>74</v>
      </c>
      <c r="AZ155" t="s">
        <v>74</v>
      </c>
      <c r="BA155" t="s">
        <v>74</v>
      </c>
      <c r="BB155">
        <v>748</v>
      </c>
      <c r="BC155" t="s">
        <v>84</v>
      </c>
      <c r="BD155" t="s">
        <v>74</v>
      </c>
      <c r="BE155" t="s">
        <v>761</v>
      </c>
      <c r="BF155" t="str">
        <f>HYPERLINK("http://dx.doi.org/10.2307/3757466","http://dx.doi.org/10.2307/3757466")</f>
        <v>http://dx.doi.org/10.2307/3757466</v>
      </c>
      <c r="BG155" t="s">
        <v>74</v>
      </c>
      <c r="BH155" t="s">
        <v>74</v>
      </c>
      <c r="BI155">
        <v>0</v>
      </c>
      <c r="BJ155" t="s">
        <v>762</v>
      </c>
      <c r="BK155" t="s">
        <v>86</v>
      </c>
      <c r="BL155" t="s">
        <v>762</v>
      </c>
      <c r="BM155" t="s">
        <v>763</v>
      </c>
      <c r="BN155">
        <v>5382150</v>
      </c>
      <c r="BO155" t="s">
        <v>74</v>
      </c>
      <c r="BP155" t="s">
        <v>74</v>
      </c>
      <c r="BQ155" t="s">
        <v>74</v>
      </c>
      <c r="BR155" t="s">
        <v>89</v>
      </c>
      <c r="BS155" t="s">
        <v>764</v>
      </c>
      <c r="BT155" t="str">
        <f>HYPERLINK("https%3A%2F%2Fwww.webofscience.com%2Fwos%2Fwoscc%2Ffull-record%2FWOS:A1969E407300010","View Full Record in Web of Science")</f>
        <v>View Full Record in Web of Science</v>
      </c>
    </row>
    <row r="156" spans="1:72" x14ac:dyDescent="0.15">
      <c r="A156" t="s">
        <v>72</v>
      </c>
      <c r="B156" t="s">
        <v>765</v>
      </c>
      <c r="C156" t="s">
        <v>74</v>
      </c>
      <c r="D156" t="s">
        <v>74</v>
      </c>
      <c r="E156" t="s">
        <v>74</v>
      </c>
      <c r="F156" t="s">
        <v>765</v>
      </c>
      <c r="G156" t="s">
        <v>74</v>
      </c>
      <c r="H156" t="s">
        <v>74</v>
      </c>
      <c r="I156" t="s">
        <v>766</v>
      </c>
      <c r="J156" t="s">
        <v>767</v>
      </c>
      <c r="K156" t="s">
        <v>74</v>
      </c>
      <c r="L156" t="s">
        <v>74</v>
      </c>
      <c r="M156" t="s">
        <v>77</v>
      </c>
      <c r="N156" t="s">
        <v>78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T156" t="s">
        <v>74</v>
      </c>
      <c r="U156" t="s">
        <v>74</v>
      </c>
      <c r="V156" t="s">
        <v>74</v>
      </c>
      <c r="W156" t="s">
        <v>74</v>
      </c>
      <c r="X156" t="s">
        <v>74</v>
      </c>
      <c r="Y156" t="s">
        <v>74</v>
      </c>
      <c r="Z156" t="s">
        <v>74</v>
      </c>
      <c r="AA156" t="s">
        <v>74</v>
      </c>
      <c r="AB156" t="s">
        <v>74</v>
      </c>
      <c r="AC156" t="s">
        <v>74</v>
      </c>
      <c r="AD156" t="s">
        <v>74</v>
      </c>
      <c r="AE156" t="s">
        <v>74</v>
      </c>
      <c r="AF156" t="s">
        <v>74</v>
      </c>
      <c r="AG156">
        <v>21</v>
      </c>
      <c r="AH156">
        <v>77</v>
      </c>
      <c r="AI156">
        <v>87</v>
      </c>
      <c r="AJ156">
        <v>0</v>
      </c>
      <c r="AK156">
        <v>8</v>
      </c>
      <c r="AL156" t="s">
        <v>768</v>
      </c>
      <c r="AM156" t="s">
        <v>769</v>
      </c>
      <c r="AN156" t="s">
        <v>770</v>
      </c>
      <c r="AO156" t="s">
        <v>771</v>
      </c>
      <c r="AP156" t="s">
        <v>772</v>
      </c>
      <c r="AQ156" t="s">
        <v>74</v>
      </c>
      <c r="AR156" t="s">
        <v>767</v>
      </c>
      <c r="AS156" t="s">
        <v>773</v>
      </c>
      <c r="AT156" t="s">
        <v>74</v>
      </c>
      <c r="AU156">
        <v>1969</v>
      </c>
      <c r="AV156">
        <v>224</v>
      </c>
      <c r="AW156">
        <v>5219</v>
      </c>
      <c r="AX156" t="s">
        <v>74</v>
      </c>
      <c r="AY156" t="s">
        <v>74</v>
      </c>
      <c r="AZ156" t="s">
        <v>74</v>
      </c>
      <c r="BA156" t="s">
        <v>74</v>
      </c>
      <c r="BB156">
        <v>620</v>
      </c>
      <c r="BC156" t="s">
        <v>95</v>
      </c>
      <c r="BD156" t="s">
        <v>74</v>
      </c>
      <c r="BE156" t="s">
        <v>774</v>
      </c>
      <c r="BF156" t="str">
        <f>HYPERLINK("http://dx.doi.org/10.1038/224620a0","http://dx.doi.org/10.1038/224620a0")</f>
        <v>http://dx.doi.org/10.1038/224620a0</v>
      </c>
      <c r="BG156" t="s">
        <v>74</v>
      </c>
      <c r="BH156" t="s">
        <v>74</v>
      </c>
      <c r="BI156">
        <v>1</v>
      </c>
      <c r="BJ156" t="s">
        <v>775</v>
      </c>
      <c r="BK156" t="s">
        <v>86</v>
      </c>
      <c r="BL156" t="s">
        <v>776</v>
      </c>
      <c r="BM156" t="s">
        <v>777</v>
      </c>
      <c r="BN156">
        <v>5346606</v>
      </c>
      <c r="BO156" t="s">
        <v>608</v>
      </c>
      <c r="BP156" t="s">
        <v>74</v>
      </c>
      <c r="BQ156" t="s">
        <v>74</v>
      </c>
      <c r="BR156" t="s">
        <v>89</v>
      </c>
      <c r="BS156" t="s">
        <v>778</v>
      </c>
      <c r="BT156" t="str">
        <f>HYPERLINK("https%3A%2F%2Fwww.webofscience.com%2Fwos%2Fwoscc%2Ffull-record%2FWOS:A1969E550000065","View Full Record in Web of Science")</f>
        <v>View Full Record in Web of Science</v>
      </c>
    </row>
    <row r="157" spans="1:72" x14ac:dyDescent="0.15">
      <c r="A157" t="s">
        <v>72</v>
      </c>
      <c r="B157" t="s">
        <v>779</v>
      </c>
      <c r="C157" t="s">
        <v>74</v>
      </c>
      <c r="D157" t="s">
        <v>74</v>
      </c>
      <c r="E157" t="s">
        <v>74</v>
      </c>
      <c r="F157" t="s">
        <v>779</v>
      </c>
      <c r="G157" t="s">
        <v>74</v>
      </c>
      <c r="H157" t="s">
        <v>74</v>
      </c>
      <c r="I157" t="s">
        <v>780</v>
      </c>
      <c r="J157" t="s">
        <v>767</v>
      </c>
      <c r="K157" t="s">
        <v>74</v>
      </c>
      <c r="L157" t="s">
        <v>74</v>
      </c>
      <c r="M157" t="s">
        <v>77</v>
      </c>
      <c r="N157" t="s">
        <v>536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T157" t="s">
        <v>74</v>
      </c>
      <c r="U157" t="s">
        <v>74</v>
      </c>
      <c r="V157" t="s">
        <v>74</v>
      </c>
      <c r="W157" t="s">
        <v>74</v>
      </c>
      <c r="X157" t="s">
        <v>74</v>
      </c>
      <c r="Y157" t="s">
        <v>74</v>
      </c>
      <c r="Z157" t="s">
        <v>74</v>
      </c>
      <c r="AA157" t="s">
        <v>74</v>
      </c>
      <c r="AB157" t="s">
        <v>74</v>
      </c>
      <c r="AC157" t="s">
        <v>74</v>
      </c>
      <c r="AD157" t="s">
        <v>74</v>
      </c>
      <c r="AE157" t="s">
        <v>74</v>
      </c>
      <c r="AF157" t="s">
        <v>74</v>
      </c>
      <c r="AG157">
        <v>0</v>
      </c>
      <c r="AH157">
        <v>2</v>
      </c>
      <c r="AI157">
        <v>2</v>
      </c>
      <c r="AJ157">
        <v>0</v>
      </c>
      <c r="AK157">
        <v>3</v>
      </c>
      <c r="AL157" t="s">
        <v>781</v>
      </c>
      <c r="AM157" t="s">
        <v>782</v>
      </c>
      <c r="AN157" t="s">
        <v>783</v>
      </c>
      <c r="AO157" t="s">
        <v>771</v>
      </c>
      <c r="AP157" t="s">
        <v>74</v>
      </c>
      <c r="AQ157" t="s">
        <v>74</v>
      </c>
      <c r="AR157" t="s">
        <v>767</v>
      </c>
      <c r="AS157" t="s">
        <v>773</v>
      </c>
      <c r="AT157" t="s">
        <v>74</v>
      </c>
      <c r="AU157">
        <v>1969</v>
      </c>
      <c r="AV157">
        <v>224</v>
      </c>
      <c r="AW157">
        <v>5226</v>
      </c>
      <c r="AX157" t="s">
        <v>74</v>
      </c>
      <c r="AY157" t="s">
        <v>74</v>
      </c>
      <c r="AZ157" t="s">
        <v>74</v>
      </c>
      <c r="BA157" t="s">
        <v>74</v>
      </c>
      <c r="BB157">
        <v>1285</v>
      </c>
      <c r="BC157" t="s">
        <v>84</v>
      </c>
      <c r="BD157" t="s">
        <v>74</v>
      </c>
      <c r="BE157" t="s">
        <v>784</v>
      </c>
      <c r="BF157" t="str">
        <f>HYPERLINK("http://dx.doi.org/10.1038/2241285b0","http://dx.doi.org/10.1038/2241285b0")</f>
        <v>http://dx.doi.org/10.1038/2241285b0</v>
      </c>
      <c r="BG157" t="s">
        <v>74</v>
      </c>
      <c r="BH157" t="s">
        <v>74</v>
      </c>
      <c r="BI157">
        <v>0</v>
      </c>
      <c r="BJ157" t="s">
        <v>775</v>
      </c>
      <c r="BK157" t="s">
        <v>86</v>
      </c>
      <c r="BL157" t="s">
        <v>776</v>
      </c>
      <c r="BM157" t="s">
        <v>785</v>
      </c>
      <c r="BN157" t="s">
        <v>74</v>
      </c>
      <c r="BO157" t="s">
        <v>74</v>
      </c>
      <c r="BP157" t="s">
        <v>74</v>
      </c>
      <c r="BQ157" t="s">
        <v>74</v>
      </c>
      <c r="BR157" t="s">
        <v>89</v>
      </c>
      <c r="BS157" t="s">
        <v>786</v>
      </c>
      <c r="BT157" t="str">
        <f>HYPERLINK("https%3A%2F%2Fwww.webofscience.com%2Fwos%2Fwoscc%2Ffull-record%2FWOS:A1969E957600020","View Full Record in Web of Science")</f>
        <v>View Full Record in Web of Science</v>
      </c>
    </row>
    <row r="158" spans="1:72" x14ac:dyDescent="0.15">
      <c r="A158" t="s">
        <v>72</v>
      </c>
      <c r="B158" t="s">
        <v>787</v>
      </c>
      <c r="C158" t="s">
        <v>74</v>
      </c>
      <c r="D158" t="s">
        <v>74</v>
      </c>
      <c r="E158" t="s">
        <v>74</v>
      </c>
      <c r="F158" t="s">
        <v>787</v>
      </c>
      <c r="G158" t="s">
        <v>74</v>
      </c>
      <c r="H158" t="s">
        <v>74</v>
      </c>
      <c r="I158" t="s">
        <v>788</v>
      </c>
      <c r="J158" t="s">
        <v>767</v>
      </c>
      <c r="K158" t="s">
        <v>74</v>
      </c>
      <c r="L158" t="s">
        <v>74</v>
      </c>
      <c r="M158" t="s">
        <v>77</v>
      </c>
      <c r="N158" t="s">
        <v>536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T158" t="s">
        <v>74</v>
      </c>
      <c r="U158" t="s">
        <v>74</v>
      </c>
      <c r="V158" t="s">
        <v>74</v>
      </c>
      <c r="W158" t="s">
        <v>74</v>
      </c>
      <c r="X158" t="s">
        <v>74</v>
      </c>
      <c r="Y158" t="s">
        <v>74</v>
      </c>
      <c r="Z158" t="s">
        <v>74</v>
      </c>
      <c r="AA158" t="s">
        <v>74</v>
      </c>
      <c r="AB158" t="s">
        <v>74</v>
      </c>
      <c r="AC158" t="s">
        <v>74</v>
      </c>
      <c r="AD158" t="s">
        <v>74</v>
      </c>
      <c r="AE158" t="s">
        <v>74</v>
      </c>
      <c r="AF158" t="s">
        <v>74</v>
      </c>
      <c r="AG158">
        <v>10</v>
      </c>
      <c r="AH158">
        <v>12</v>
      </c>
      <c r="AI158">
        <v>13</v>
      </c>
      <c r="AJ158">
        <v>0</v>
      </c>
      <c r="AK158">
        <v>0</v>
      </c>
      <c r="AL158" t="s">
        <v>781</v>
      </c>
      <c r="AM158" t="s">
        <v>782</v>
      </c>
      <c r="AN158" t="s">
        <v>783</v>
      </c>
      <c r="AO158" t="s">
        <v>771</v>
      </c>
      <c r="AP158" t="s">
        <v>74</v>
      </c>
      <c r="AQ158" t="s">
        <v>74</v>
      </c>
      <c r="AR158" t="s">
        <v>767</v>
      </c>
      <c r="AS158" t="s">
        <v>773</v>
      </c>
      <c r="AT158" t="s">
        <v>74</v>
      </c>
      <c r="AU158">
        <v>1969</v>
      </c>
      <c r="AV158">
        <v>221</v>
      </c>
      <c r="AW158">
        <v>5178</v>
      </c>
      <c r="AX158" t="s">
        <v>74</v>
      </c>
      <c r="AY158" t="s">
        <v>74</v>
      </c>
      <c r="AZ158" t="s">
        <v>74</v>
      </c>
      <c r="BA158" t="s">
        <v>74</v>
      </c>
      <c r="BB158">
        <v>355</v>
      </c>
      <c r="BC158" t="s">
        <v>84</v>
      </c>
      <c r="BD158" t="s">
        <v>74</v>
      </c>
      <c r="BE158" t="s">
        <v>789</v>
      </c>
      <c r="BF158" t="str">
        <f>HYPERLINK("http://dx.doi.org/10.1038/221355a0","http://dx.doi.org/10.1038/221355a0")</f>
        <v>http://dx.doi.org/10.1038/221355a0</v>
      </c>
      <c r="BG158" t="s">
        <v>74</v>
      </c>
      <c r="BH158" t="s">
        <v>74</v>
      </c>
      <c r="BI158">
        <v>0</v>
      </c>
      <c r="BJ158" t="s">
        <v>775</v>
      </c>
      <c r="BK158" t="s">
        <v>86</v>
      </c>
      <c r="BL158" t="s">
        <v>776</v>
      </c>
      <c r="BM158" t="s">
        <v>790</v>
      </c>
      <c r="BN158" t="s">
        <v>74</v>
      </c>
      <c r="BO158" t="s">
        <v>74</v>
      </c>
      <c r="BP158" t="s">
        <v>74</v>
      </c>
      <c r="BQ158" t="s">
        <v>74</v>
      </c>
      <c r="BR158" t="s">
        <v>89</v>
      </c>
      <c r="BS158" t="s">
        <v>791</v>
      </c>
      <c r="BT158" t="str">
        <f>HYPERLINK("https%3A%2F%2Fwww.webofscience.com%2Fwos%2Fwoscc%2Ffull-record%2FWOS:A1969C477300032","View Full Record in Web of Science")</f>
        <v>View Full Record in Web of Science</v>
      </c>
    </row>
    <row r="159" spans="1:72" x14ac:dyDescent="0.15">
      <c r="A159" t="s">
        <v>72</v>
      </c>
      <c r="B159" t="s">
        <v>792</v>
      </c>
      <c r="C159" t="s">
        <v>74</v>
      </c>
      <c r="D159" t="s">
        <v>74</v>
      </c>
      <c r="E159" t="s">
        <v>74</v>
      </c>
      <c r="F159" t="s">
        <v>792</v>
      </c>
      <c r="G159" t="s">
        <v>74</v>
      </c>
      <c r="H159" t="s">
        <v>74</v>
      </c>
      <c r="I159" t="s">
        <v>793</v>
      </c>
      <c r="J159" t="s">
        <v>794</v>
      </c>
      <c r="K159" t="s">
        <v>74</v>
      </c>
      <c r="L159" t="s">
        <v>74</v>
      </c>
      <c r="M159" t="s">
        <v>77</v>
      </c>
      <c r="N159" t="s">
        <v>78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T159" t="s">
        <v>74</v>
      </c>
      <c r="U159" t="s">
        <v>74</v>
      </c>
      <c r="V159" t="s">
        <v>74</v>
      </c>
      <c r="W159" t="s">
        <v>74</v>
      </c>
      <c r="X159" t="s">
        <v>74</v>
      </c>
      <c r="Y159" t="s">
        <v>74</v>
      </c>
      <c r="Z159" t="s">
        <v>74</v>
      </c>
      <c r="AA159" t="s">
        <v>74</v>
      </c>
      <c r="AB159" t="s">
        <v>74</v>
      </c>
      <c r="AC159" t="s">
        <v>74</v>
      </c>
      <c r="AD159" t="s">
        <v>74</v>
      </c>
      <c r="AE159" t="s">
        <v>74</v>
      </c>
      <c r="AF159" t="s">
        <v>74</v>
      </c>
      <c r="AG159">
        <v>3</v>
      </c>
      <c r="AH159">
        <v>10</v>
      </c>
      <c r="AI159">
        <v>11</v>
      </c>
      <c r="AJ159">
        <v>0</v>
      </c>
      <c r="AK159">
        <v>3</v>
      </c>
      <c r="AL159" t="s">
        <v>795</v>
      </c>
      <c r="AM159" t="s">
        <v>796</v>
      </c>
      <c r="AN159" t="s">
        <v>797</v>
      </c>
      <c r="AO159" t="s">
        <v>798</v>
      </c>
      <c r="AP159" t="s">
        <v>74</v>
      </c>
      <c r="AQ159" t="s">
        <v>74</v>
      </c>
      <c r="AR159" t="s">
        <v>799</v>
      </c>
      <c r="AS159" t="s">
        <v>74</v>
      </c>
      <c r="AT159" t="s">
        <v>74</v>
      </c>
      <c r="AU159">
        <v>1969</v>
      </c>
      <c r="AV159">
        <v>12</v>
      </c>
      <c r="AW159">
        <v>2</v>
      </c>
      <c r="AX159" t="s">
        <v>74</v>
      </c>
      <c r="AY159" t="s">
        <v>74</v>
      </c>
      <c r="AZ159" t="s">
        <v>74</v>
      </c>
      <c r="BA159" t="s">
        <v>74</v>
      </c>
      <c r="BB159">
        <v>194</v>
      </c>
      <c r="BC159" t="s">
        <v>95</v>
      </c>
      <c r="BD159" t="s">
        <v>74</v>
      </c>
      <c r="BE159" t="s">
        <v>74</v>
      </c>
      <c r="BF159" t="s">
        <v>74</v>
      </c>
      <c r="BG159" t="s">
        <v>74</v>
      </c>
      <c r="BH159" t="s">
        <v>74</v>
      </c>
      <c r="BI159">
        <v>1</v>
      </c>
      <c r="BJ159" t="s">
        <v>775</v>
      </c>
      <c r="BK159" t="s">
        <v>86</v>
      </c>
      <c r="BL159" t="s">
        <v>776</v>
      </c>
      <c r="BM159" t="s">
        <v>800</v>
      </c>
      <c r="BN159" t="s">
        <v>74</v>
      </c>
      <c r="BO159" t="s">
        <v>74</v>
      </c>
      <c r="BP159" t="s">
        <v>74</v>
      </c>
      <c r="BQ159" t="s">
        <v>74</v>
      </c>
      <c r="BR159" t="s">
        <v>89</v>
      </c>
      <c r="BS159" t="s">
        <v>801</v>
      </c>
      <c r="BT159" t="str">
        <f>HYPERLINK("https%3A%2F%2Fwww.webofscience.com%2Fwos%2Fwoscc%2Ffull-record%2FWOS:A1969D346900002","View Full Record in Web of Science")</f>
        <v>View Full Record in Web of Science</v>
      </c>
    </row>
    <row r="160" spans="1:72" x14ac:dyDescent="0.15">
      <c r="A160" t="s">
        <v>72</v>
      </c>
      <c r="B160" t="s">
        <v>802</v>
      </c>
      <c r="C160" t="s">
        <v>74</v>
      </c>
      <c r="D160" t="s">
        <v>74</v>
      </c>
      <c r="E160" t="s">
        <v>74</v>
      </c>
      <c r="F160" t="s">
        <v>802</v>
      </c>
      <c r="G160" t="s">
        <v>74</v>
      </c>
      <c r="H160" t="s">
        <v>74</v>
      </c>
      <c r="I160" t="s">
        <v>803</v>
      </c>
      <c r="J160" t="s">
        <v>804</v>
      </c>
      <c r="K160" t="s">
        <v>74</v>
      </c>
      <c r="L160" t="s">
        <v>74</v>
      </c>
      <c r="M160" t="s">
        <v>77</v>
      </c>
      <c r="N160" t="s">
        <v>78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T160" t="s">
        <v>74</v>
      </c>
      <c r="U160" t="s">
        <v>74</v>
      </c>
      <c r="V160" t="s">
        <v>74</v>
      </c>
      <c r="W160" t="s">
        <v>74</v>
      </c>
      <c r="X160" t="s">
        <v>74</v>
      </c>
      <c r="Y160" t="s">
        <v>74</v>
      </c>
      <c r="Z160" t="s">
        <v>74</v>
      </c>
      <c r="AA160" t="s">
        <v>74</v>
      </c>
      <c r="AB160" t="s">
        <v>74</v>
      </c>
      <c r="AC160" t="s">
        <v>74</v>
      </c>
      <c r="AD160" t="s">
        <v>74</v>
      </c>
      <c r="AE160" t="s">
        <v>74</v>
      </c>
      <c r="AF160" t="s">
        <v>74</v>
      </c>
      <c r="AG160">
        <v>4</v>
      </c>
      <c r="AH160">
        <v>2</v>
      </c>
      <c r="AI160">
        <v>2</v>
      </c>
      <c r="AJ160">
        <v>0</v>
      </c>
      <c r="AK160">
        <v>1</v>
      </c>
      <c r="AL160" t="s">
        <v>613</v>
      </c>
      <c r="AM160" t="s">
        <v>80</v>
      </c>
      <c r="AN160" t="s">
        <v>805</v>
      </c>
      <c r="AO160" t="s">
        <v>74</v>
      </c>
      <c r="AP160" t="s">
        <v>74</v>
      </c>
      <c r="AQ160" t="s">
        <v>74</v>
      </c>
      <c r="AR160" t="s">
        <v>804</v>
      </c>
      <c r="AS160" t="s">
        <v>74</v>
      </c>
      <c r="AT160" t="s">
        <v>74</v>
      </c>
      <c r="AU160">
        <v>1969</v>
      </c>
      <c r="AV160">
        <v>9</v>
      </c>
      <c r="AW160">
        <v>3</v>
      </c>
      <c r="AX160" t="s">
        <v>74</v>
      </c>
      <c r="AY160" t="s">
        <v>74</v>
      </c>
      <c r="AZ160" t="s">
        <v>74</v>
      </c>
      <c r="BA160" t="s">
        <v>74</v>
      </c>
      <c r="BB160">
        <v>413</v>
      </c>
      <c r="BC160" t="s">
        <v>84</v>
      </c>
      <c r="BD160" t="s">
        <v>74</v>
      </c>
      <c r="BE160" t="s">
        <v>74</v>
      </c>
      <c r="BF160" t="s">
        <v>74</v>
      </c>
      <c r="BG160" t="s">
        <v>74</v>
      </c>
      <c r="BH160" t="s">
        <v>74</v>
      </c>
      <c r="BI160">
        <v>0</v>
      </c>
      <c r="BJ160" t="s">
        <v>806</v>
      </c>
      <c r="BK160" t="s">
        <v>86</v>
      </c>
      <c r="BL160" t="s">
        <v>806</v>
      </c>
      <c r="BM160" t="s">
        <v>807</v>
      </c>
      <c r="BN160" t="s">
        <v>74</v>
      </c>
      <c r="BO160" t="s">
        <v>74</v>
      </c>
      <c r="BP160" t="s">
        <v>74</v>
      </c>
      <c r="BQ160" t="s">
        <v>74</v>
      </c>
      <c r="BR160" t="s">
        <v>89</v>
      </c>
      <c r="BS160" t="s">
        <v>808</v>
      </c>
      <c r="BT160" t="str">
        <f>HYPERLINK("https%3A%2F%2Fwww.webofscience.com%2Fwos%2Fwoscc%2Ffull-record%2FWOS:A1969F702300015","View Full Record in Web of Science")</f>
        <v>View Full Record in Web of Science</v>
      </c>
    </row>
    <row r="161" spans="1:72" x14ac:dyDescent="0.15">
      <c r="A161" t="s">
        <v>72</v>
      </c>
      <c r="B161" t="s">
        <v>809</v>
      </c>
      <c r="C161" t="s">
        <v>74</v>
      </c>
      <c r="D161" t="s">
        <v>74</v>
      </c>
      <c r="E161" t="s">
        <v>74</v>
      </c>
      <c r="F161" t="s">
        <v>809</v>
      </c>
      <c r="G161" t="s">
        <v>74</v>
      </c>
      <c r="H161" t="s">
        <v>74</v>
      </c>
      <c r="I161" t="s">
        <v>810</v>
      </c>
      <c r="J161" t="s">
        <v>804</v>
      </c>
      <c r="K161" t="s">
        <v>74</v>
      </c>
      <c r="L161" t="s">
        <v>74</v>
      </c>
      <c r="M161" t="s">
        <v>77</v>
      </c>
      <c r="N161" t="s">
        <v>78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T161" t="s">
        <v>74</v>
      </c>
      <c r="U161" t="s">
        <v>74</v>
      </c>
      <c r="V161" t="s">
        <v>74</v>
      </c>
      <c r="W161" t="s">
        <v>74</v>
      </c>
      <c r="X161" t="s">
        <v>74</v>
      </c>
      <c r="Y161" t="s">
        <v>74</v>
      </c>
      <c r="Z161" t="s">
        <v>74</v>
      </c>
      <c r="AA161" t="s">
        <v>74</v>
      </c>
      <c r="AB161" t="s">
        <v>74</v>
      </c>
      <c r="AC161" t="s">
        <v>74</v>
      </c>
      <c r="AD161" t="s">
        <v>74</v>
      </c>
      <c r="AE161" t="s">
        <v>74</v>
      </c>
      <c r="AF161" t="s">
        <v>74</v>
      </c>
      <c r="AG161">
        <v>20</v>
      </c>
      <c r="AH161">
        <v>0</v>
      </c>
      <c r="AI161">
        <v>0</v>
      </c>
      <c r="AJ161">
        <v>0</v>
      </c>
      <c r="AK161">
        <v>0</v>
      </c>
      <c r="AL161" t="s">
        <v>613</v>
      </c>
      <c r="AM161" t="s">
        <v>80</v>
      </c>
      <c r="AN161" t="s">
        <v>805</v>
      </c>
      <c r="AO161" t="s">
        <v>74</v>
      </c>
      <c r="AP161" t="s">
        <v>74</v>
      </c>
      <c r="AQ161" t="s">
        <v>74</v>
      </c>
      <c r="AR161" t="s">
        <v>804</v>
      </c>
      <c r="AS161" t="s">
        <v>74</v>
      </c>
      <c r="AT161" t="s">
        <v>74</v>
      </c>
      <c r="AU161">
        <v>1969</v>
      </c>
      <c r="AV161">
        <v>9</v>
      </c>
      <c r="AW161">
        <v>6</v>
      </c>
      <c r="AX161" t="s">
        <v>74</v>
      </c>
      <c r="AY161" t="s">
        <v>74</v>
      </c>
      <c r="AZ161" t="s">
        <v>74</v>
      </c>
      <c r="BA161" t="s">
        <v>74</v>
      </c>
      <c r="BB161">
        <v>854</v>
      </c>
      <c r="BC161" t="s">
        <v>84</v>
      </c>
      <c r="BD161" t="s">
        <v>74</v>
      </c>
      <c r="BE161" t="s">
        <v>74</v>
      </c>
      <c r="BF161" t="s">
        <v>74</v>
      </c>
      <c r="BG161" t="s">
        <v>74</v>
      </c>
      <c r="BH161" t="s">
        <v>74</v>
      </c>
      <c r="BI161">
        <v>0</v>
      </c>
      <c r="BJ161" t="s">
        <v>806</v>
      </c>
      <c r="BK161" t="s">
        <v>86</v>
      </c>
      <c r="BL161" t="s">
        <v>806</v>
      </c>
      <c r="BM161" t="s">
        <v>811</v>
      </c>
      <c r="BN161" t="s">
        <v>74</v>
      </c>
      <c r="BO161" t="s">
        <v>74</v>
      </c>
      <c r="BP161" t="s">
        <v>74</v>
      </c>
      <c r="BQ161" t="s">
        <v>74</v>
      </c>
      <c r="BR161" t="s">
        <v>89</v>
      </c>
      <c r="BS161" t="s">
        <v>812</v>
      </c>
      <c r="BT161" t="str">
        <f>HYPERLINK("https%3A%2F%2Fwww.webofscience.com%2Fwos%2Fwoscc%2Ffull-record%2FWOS:A1969G992800015","View Full Record in Web of Science")</f>
        <v>View Full Record in Web of Science</v>
      </c>
    </row>
    <row r="162" spans="1:72" x14ac:dyDescent="0.15">
      <c r="A162" t="s">
        <v>72</v>
      </c>
      <c r="B162" t="s">
        <v>813</v>
      </c>
      <c r="C162" t="s">
        <v>74</v>
      </c>
      <c r="D162" t="s">
        <v>74</v>
      </c>
      <c r="E162" t="s">
        <v>74</v>
      </c>
      <c r="F162" t="s">
        <v>813</v>
      </c>
      <c r="G162" t="s">
        <v>74</v>
      </c>
      <c r="H162" t="s">
        <v>74</v>
      </c>
      <c r="I162" t="s">
        <v>814</v>
      </c>
      <c r="J162" t="s">
        <v>815</v>
      </c>
      <c r="K162" t="s">
        <v>74</v>
      </c>
      <c r="L162" t="s">
        <v>74</v>
      </c>
      <c r="M162" t="s">
        <v>816</v>
      </c>
      <c r="N162" t="s">
        <v>817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T162" t="s">
        <v>74</v>
      </c>
      <c r="U162" t="s">
        <v>74</v>
      </c>
      <c r="V162" t="s">
        <v>74</v>
      </c>
      <c r="W162" t="s">
        <v>818</v>
      </c>
      <c r="X162" t="s">
        <v>819</v>
      </c>
      <c r="Y162" t="s">
        <v>74</v>
      </c>
      <c r="Z162" t="s">
        <v>74</v>
      </c>
      <c r="AA162" t="s">
        <v>74</v>
      </c>
      <c r="AB162" t="s">
        <v>74</v>
      </c>
      <c r="AC162" t="s">
        <v>74</v>
      </c>
      <c r="AD162" t="s">
        <v>74</v>
      </c>
      <c r="AE162" t="s">
        <v>74</v>
      </c>
      <c r="AF162" t="s">
        <v>74</v>
      </c>
      <c r="AG162">
        <v>1</v>
      </c>
      <c r="AH162">
        <v>0</v>
      </c>
      <c r="AI162">
        <v>0</v>
      </c>
      <c r="AJ162">
        <v>0</v>
      </c>
      <c r="AK162">
        <v>0</v>
      </c>
      <c r="AL162" t="s">
        <v>820</v>
      </c>
      <c r="AM162" t="s">
        <v>821</v>
      </c>
      <c r="AN162" t="s">
        <v>822</v>
      </c>
      <c r="AO162" t="s">
        <v>823</v>
      </c>
      <c r="AP162" t="s">
        <v>74</v>
      </c>
      <c r="AQ162" t="s">
        <v>74</v>
      </c>
      <c r="AR162" t="s">
        <v>824</v>
      </c>
      <c r="AS162" t="s">
        <v>74</v>
      </c>
      <c r="AT162" t="s">
        <v>74</v>
      </c>
      <c r="AU162">
        <v>1969</v>
      </c>
      <c r="AV162">
        <v>113</v>
      </c>
      <c r="AW162">
        <v>4</v>
      </c>
      <c r="AX162" t="s">
        <v>74</v>
      </c>
      <c r="AY162" t="s">
        <v>74</v>
      </c>
      <c r="AZ162" t="s">
        <v>74</v>
      </c>
      <c r="BA162" t="s">
        <v>74</v>
      </c>
      <c r="BB162">
        <v>319</v>
      </c>
      <c r="BC162">
        <v>319</v>
      </c>
      <c r="BD162" t="s">
        <v>74</v>
      </c>
      <c r="BE162" t="s">
        <v>74</v>
      </c>
      <c r="BF162" t="s">
        <v>74</v>
      </c>
      <c r="BG162" t="s">
        <v>74</v>
      </c>
      <c r="BH162" t="s">
        <v>74</v>
      </c>
      <c r="BI162">
        <v>1</v>
      </c>
      <c r="BJ162" t="s">
        <v>825</v>
      </c>
      <c r="BK162" t="s">
        <v>826</v>
      </c>
      <c r="BL162" t="s">
        <v>825</v>
      </c>
      <c r="BM162" t="s">
        <v>827</v>
      </c>
      <c r="BN162" t="s">
        <v>74</v>
      </c>
      <c r="BO162" t="s">
        <v>74</v>
      </c>
      <c r="BP162" t="s">
        <v>74</v>
      </c>
      <c r="BQ162" t="s">
        <v>74</v>
      </c>
      <c r="BR162" t="s">
        <v>89</v>
      </c>
      <c r="BS162" t="s">
        <v>828</v>
      </c>
      <c r="BT162" t="str">
        <f>HYPERLINK("https%3A%2F%2Fwww.webofscience.com%2Fwos%2Fwoscc%2Ffull-record%2FWOS:A1969Y624100060","View Full Record in Web of Science")</f>
        <v>View Full Record in Web of Science</v>
      </c>
    </row>
    <row r="163" spans="1:72" x14ac:dyDescent="0.15">
      <c r="A163" t="s">
        <v>72</v>
      </c>
      <c r="B163" t="s">
        <v>829</v>
      </c>
      <c r="C163" t="s">
        <v>74</v>
      </c>
      <c r="D163" t="s">
        <v>74</v>
      </c>
      <c r="E163" t="s">
        <v>74</v>
      </c>
      <c r="F163" t="s">
        <v>829</v>
      </c>
      <c r="G163" t="s">
        <v>74</v>
      </c>
      <c r="H163" t="s">
        <v>74</v>
      </c>
      <c r="I163" t="s">
        <v>830</v>
      </c>
      <c r="J163" t="s">
        <v>831</v>
      </c>
      <c r="K163" t="s">
        <v>74</v>
      </c>
      <c r="L163" t="s">
        <v>74</v>
      </c>
      <c r="M163" t="s">
        <v>77</v>
      </c>
      <c r="N163" t="s">
        <v>78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T163" t="s">
        <v>74</v>
      </c>
      <c r="U163" t="s">
        <v>74</v>
      </c>
      <c r="V163" t="s">
        <v>74</v>
      </c>
      <c r="W163" t="s">
        <v>74</v>
      </c>
      <c r="X163" t="s">
        <v>74</v>
      </c>
      <c r="Y163" t="s">
        <v>74</v>
      </c>
      <c r="Z163" t="s">
        <v>74</v>
      </c>
      <c r="AA163" t="s">
        <v>74</v>
      </c>
      <c r="AB163" t="s">
        <v>74</v>
      </c>
      <c r="AC163" t="s">
        <v>74</v>
      </c>
      <c r="AD163" t="s">
        <v>74</v>
      </c>
      <c r="AE163" t="s">
        <v>74</v>
      </c>
      <c r="AF163" t="s">
        <v>74</v>
      </c>
      <c r="AG163">
        <v>25</v>
      </c>
      <c r="AH163">
        <v>18</v>
      </c>
      <c r="AI163">
        <v>18</v>
      </c>
      <c r="AJ163">
        <v>0</v>
      </c>
      <c r="AK163">
        <v>1</v>
      </c>
      <c r="AL163" t="s">
        <v>832</v>
      </c>
      <c r="AM163" t="s">
        <v>833</v>
      </c>
      <c r="AN163" t="s">
        <v>834</v>
      </c>
      <c r="AO163" t="s">
        <v>835</v>
      </c>
      <c r="AP163" t="s">
        <v>74</v>
      </c>
      <c r="AQ163" t="s">
        <v>74</v>
      </c>
      <c r="AR163" t="s">
        <v>836</v>
      </c>
      <c r="AS163" t="s">
        <v>837</v>
      </c>
      <c r="AT163" t="s">
        <v>74</v>
      </c>
      <c r="AU163">
        <v>1969</v>
      </c>
      <c r="AV163">
        <v>95</v>
      </c>
      <c r="AW163">
        <v>404</v>
      </c>
      <c r="AX163" t="s">
        <v>74</v>
      </c>
      <c r="AY163" t="s">
        <v>74</v>
      </c>
      <c r="AZ163" t="s">
        <v>74</v>
      </c>
      <c r="BA163" t="s">
        <v>74</v>
      </c>
      <c r="BB163">
        <v>329</v>
      </c>
      <c r="BC163" t="s">
        <v>84</v>
      </c>
      <c r="BD163" t="s">
        <v>74</v>
      </c>
      <c r="BE163" t="s">
        <v>838</v>
      </c>
      <c r="BF163" t="str">
        <f>HYPERLINK("http://dx.doi.org/10.1002/qj.49709540407","http://dx.doi.org/10.1002/qj.49709540407")</f>
        <v>http://dx.doi.org/10.1002/qj.49709540407</v>
      </c>
      <c r="BG163" t="s">
        <v>74</v>
      </c>
      <c r="BH163" t="s">
        <v>74</v>
      </c>
      <c r="BI163">
        <v>0</v>
      </c>
      <c r="BJ163" t="s">
        <v>592</v>
      </c>
      <c r="BK163" t="s">
        <v>86</v>
      </c>
      <c r="BL163" t="s">
        <v>592</v>
      </c>
      <c r="BM163" t="s">
        <v>839</v>
      </c>
      <c r="BN163" t="s">
        <v>74</v>
      </c>
      <c r="BO163" t="s">
        <v>74</v>
      </c>
      <c r="BP163" t="s">
        <v>74</v>
      </c>
      <c r="BQ163" t="s">
        <v>74</v>
      </c>
      <c r="BR163" t="s">
        <v>89</v>
      </c>
      <c r="BS163" t="s">
        <v>840</v>
      </c>
      <c r="BT163" t="str">
        <f>HYPERLINK("https%3A%2F%2Fwww.webofscience.com%2Fwos%2Fwoscc%2Ffull-record%2FWOS:A1969D272100006","View Full Record in Web of Science")</f>
        <v>View Full Record in Web of Science</v>
      </c>
    </row>
    <row r="164" spans="1:72" x14ac:dyDescent="0.15">
      <c r="A164" t="s">
        <v>72</v>
      </c>
      <c r="B164" t="s">
        <v>841</v>
      </c>
      <c r="C164" t="s">
        <v>74</v>
      </c>
      <c r="D164" t="s">
        <v>74</v>
      </c>
      <c r="E164" t="s">
        <v>74</v>
      </c>
      <c r="F164" t="s">
        <v>841</v>
      </c>
      <c r="G164" t="s">
        <v>74</v>
      </c>
      <c r="H164" t="s">
        <v>74</v>
      </c>
      <c r="I164" t="s">
        <v>842</v>
      </c>
      <c r="J164" t="s">
        <v>843</v>
      </c>
      <c r="K164" t="s">
        <v>74</v>
      </c>
      <c r="L164" t="s">
        <v>74</v>
      </c>
      <c r="M164" t="s">
        <v>77</v>
      </c>
      <c r="N164" t="s">
        <v>78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T164" t="s">
        <v>74</v>
      </c>
      <c r="U164" t="s">
        <v>74</v>
      </c>
      <c r="V164" t="s">
        <v>74</v>
      </c>
      <c r="W164" t="s">
        <v>74</v>
      </c>
      <c r="X164" t="s">
        <v>74</v>
      </c>
      <c r="Y164" t="s">
        <v>74</v>
      </c>
      <c r="Z164" t="s">
        <v>74</v>
      </c>
      <c r="AA164" t="s">
        <v>74</v>
      </c>
      <c r="AB164" t="s">
        <v>74</v>
      </c>
      <c r="AC164" t="s">
        <v>74</v>
      </c>
      <c r="AD164" t="s">
        <v>74</v>
      </c>
      <c r="AE164" t="s">
        <v>74</v>
      </c>
      <c r="AF164" t="s">
        <v>74</v>
      </c>
      <c r="AG164">
        <v>18</v>
      </c>
      <c r="AH164">
        <v>109</v>
      </c>
      <c r="AI164">
        <v>115</v>
      </c>
      <c r="AJ164">
        <v>0</v>
      </c>
      <c r="AK164">
        <v>18</v>
      </c>
      <c r="AL164" t="s">
        <v>844</v>
      </c>
      <c r="AM164" t="s">
        <v>80</v>
      </c>
      <c r="AN164" t="s">
        <v>845</v>
      </c>
      <c r="AO164" t="s">
        <v>846</v>
      </c>
      <c r="AP164" t="s">
        <v>74</v>
      </c>
      <c r="AQ164" t="s">
        <v>74</v>
      </c>
      <c r="AR164" t="s">
        <v>843</v>
      </c>
      <c r="AS164" t="s">
        <v>847</v>
      </c>
      <c r="AT164" t="s">
        <v>74</v>
      </c>
      <c r="AU164">
        <v>1969</v>
      </c>
      <c r="AV164">
        <v>165</v>
      </c>
      <c r="AW164">
        <v>3892</v>
      </c>
      <c r="AX164" t="s">
        <v>74</v>
      </c>
      <c r="AY164" t="s">
        <v>74</v>
      </c>
      <c r="AZ164" t="s">
        <v>74</v>
      </c>
      <c r="BA164" t="s">
        <v>74</v>
      </c>
      <c r="BB164">
        <v>489</v>
      </c>
      <c r="BC164" t="s">
        <v>84</v>
      </c>
      <c r="BD164" t="s">
        <v>74</v>
      </c>
      <c r="BE164" t="s">
        <v>848</v>
      </c>
      <c r="BF164" t="str">
        <f>HYPERLINK("http://dx.doi.org/10.1126/science.165.3892.489","http://dx.doi.org/10.1126/science.165.3892.489")</f>
        <v>http://dx.doi.org/10.1126/science.165.3892.489</v>
      </c>
      <c r="BG164" t="s">
        <v>74</v>
      </c>
      <c r="BH164" t="s">
        <v>74</v>
      </c>
      <c r="BI164">
        <v>0</v>
      </c>
      <c r="BJ164" t="s">
        <v>775</v>
      </c>
      <c r="BK164" t="s">
        <v>86</v>
      </c>
      <c r="BL164" t="s">
        <v>776</v>
      </c>
      <c r="BM164" t="s">
        <v>849</v>
      </c>
      <c r="BN164">
        <v>17831035</v>
      </c>
      <c r="BO164" t="s">
        <v>74</v>
      </c>
      <c r="BP164" t="s">
        <v>74</v>
      </c>
      <c r="BQ164" t="s">
        <v>74</v>
      </c>
      <c r="BR164" t="s">
        <v>89</v>
      </c>
      <c r="BS164" t="s">
        <v>850</v>
      </c>
      <c r="BT164" t="str">
        <f>HYPERLINK("https%3A%2F%2Fwww.webofscience.com%2Fwos%2Fwoscc%2Ffull-record%2FWOS:A1969D761700013","View Full Record in Web of Science")</f>
        <v>View Full Record in Web of Science</v>
      </c>
    </row>
    <row r="165" spans="1:72" x14ac:dyDescent="0.15">
      <c r="A165" t="s">
        <v>72</v>
      </c>
      <c r="B165" t="s">
        <v>851</v>
      </c>
      <c r="C165" t="s">
        <v>74</v>
      </c>
      <c r="D165" t="s">
        <v>74</v>
      </c>
      <c r="E165" t="s">
        <v>74</v>
      </c>
      <c r="F165" t="s">
        <v>851</v>
      </c>
      <c r="G165" t="s">
        <v>74</v>
      </c>
      <c r="H165" t="s">
        <v>74</v>
      </c>
      <c r="I165" t="s">
        <v>852</v>
      </c>
      <c r="J165" t="s">
        <v>843</v>
      </c>
      <c r="K165" t="s">
        <v>74</v>
      </c>
      <c r="L165" t="s">
        <v>74</v>
      </c>
      <c r="M165" t="s">
        <v>77</v>
      </c>
      <c r="N165" t="s">
        <v>78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T165" t="s">
        <v>74</v>
      </c>
      <c r="U165" t="s">
        <v>74</v>
      </c>
      <c r="V165" t="s">
        <v>74</v>
      </c>
      <c r="W165" t="s">
        <v>74</v>
      </c>
      <c r="X165" t="s">
        <v>74</v>
      </c>
      <c r="Y165" t="s">
        <v>74</v>
      </c>
      <c r="Z165" t="s">
        <v>74</v>
      </c>
      <c r="AA165" t="s">
        <v>74</v>
      </c>
      <c r="AB165" t="s">
        <v>74</v>
      </c>
      <c r="AC165" t="s">
        <v>74</v>
      </c>
      <c r="AD165" t="s">
        <v>74</v>
      </c>
      <c r="AE165" t="s">
        <v>74</v>
      </c>
      <c r="AF165" t="s">
        <v>74</v>
      </c>
      <c r="AG165">
        <v>14</v>
      </c>
      <c r="AH165">
        <v>15</v>
      </c>
      <c r="AI165">
        <v>15</v>
      </c>
      <c r="AJ165">
        <v>0</v>
      </c>
      <c r="AK165">
        <v>1</v>
      </c>
      <c r="AL165" t="s">
        <v>844</v>
      </c>
      <c r="AM165" t="s">
        <v>80</v>
      </c>
      <c r="AN165" t="s">
        <v>845</v>
      </c>
      <c r="AO165" t="s">
        <v>846</v>
      </c>
      <c r="AP165" t="s">
        <v>74</v>
      </c>
      <c r="AQ165" t="s">
        <v>74</v>
      </c>
      <c r="AR165" t="s">
        <v>843</v>
      </c>
      <c r="AS165" t="s">
        <v>847</v>
      </c>
      <c r="AT165" t="s">
        <v>74</v>
      </c>
      <c r="AU165">
        <v>1969</v>
      </c>
      <c r="AV165">
        <v>164</v>
      </c>
      <c r="AW165">
        <v>3875</v>
      </c>
      <c r="AX165" t="s">
        <v>74</v>
      </c>
      <c r="AY165" t="s">
        <v>74</v>
      </c>
      <c r="AZ165" t="s">
        <v>74</v>
      </c>
      <c r="BA165" t="s">
        <v>74</v>
      </c>
      <c r="BB165">
        <v>66</v>
      </c>
      <c r="BC165" t="s">
        <v>84</v>
      </c>
      <c r="BD165" t="s">
        <v>74</v>
      </c>
      <c r="BE165" t="s">
        <v>853</v>
      </c>
      <c r="BF165" t="str">
        <f>HYPERLINK("http://dx.doi.org/10.1126/science.164.3875.66","http://dx.doi.org/10.1126/science.164.3875.66")</f>
        <v>http://dx.doi.org/10.1126/science.164.3875.66</v>
      </c>
      <c r="BG165" t="s">
        <v>74</v>
      </c>
      <c r="BH165" t="s">
        <v>74</v>
      </c>
      <c r="BI165">
        <v>0</v>
      </c>
      <c r="BJ165" t="s">
        <v>775</v>
      </c>
      <c r="BK165" t="s">
        <v>86</v>
      </c>
      <c r="BL165" t="s">
        <v>776</v>
      </c>
      <c r="BM165" t="s">
        <v>854</v>
      </c>
      <c r="BN165">
        <v>17732526</v>
      </c>
      <c r="BO165" t="s">
        <v>74</v>
      </c>
      <c r="BP165" t="s">
        <v>74</v>
      </c>
      <c r="BQ165" t="s">
        <v>74</v>
      </c>
      <c r="BR165" t="s">
        <v>89</v>
      </c>
      <c r="BS165" t="s">
        <v>855</v>
      </c>
      <c r="BT165" t="str">
        <f>HYPERLINK("https%3A%2F%2Fwww.webofscience.com%2Fwos%2Fwoscc%2Ffull-record%2FWOS:A1969C910300017","View Full Record in Web of Science")</f>
        <v>View Full Record in Web of Science</v>
      </c>
    </row>
    <row r="166" spans="1:72" x14ac:dyDescent="0.15">
      <c r="A166" t="s">
        <v>72</v>
      </c>
      <c r="B166" t="s">
        <v>856</v>
      </c>
      <c r="C166" t="s">
        <v>74</v>
      </c>
      <c r="D166" t="s">
        <v>74</v>
      </c>
      <c r="E166" t="s">
        <v>74</v>
      </c>
      <c r="F166" t="s">
        <v>856</v>
      </c>
      <c r="G166" t="s">
        <v>74</v>
      </c>
      <c r="H166" t="s">
        <v>74</v>
      </c>
      <c r="I166" t="s">
        <v>857</v>
      </c>
      <c r="J166" t="s">
        <v>843</v>
      </c>
      <c r="K166" t="s">
        <v>74</v>
      </c>
      <c r="L166" t="s">
        <v>74</v>
      </c>
      <c r="M166" t="s">
        <v>77</v>
      </c>
      <c r="N166" t="s">
        <v>78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T166" t="s">
        <v>74</v>
      </c>
      <c r="U166" t="s">
        <v>74</v>
      </c>
      <c r="V166" t="s">
        <v>74</v>
      </c>
      <c r="W166" t="s">
        <v>74</v>
      </c>
      <c r="X166" t="s">
        <v>74</v>
      </c>
      <c r="Y166" t="s">
        <v>74</v>
      </c>
      <c r="Z166" t="s">
        <v>74</v>
      </c>
      <c r="AA166" t="s">
        <v>74</v>
      </c>
      <c r="AB166" t="s">
        <v>74</v>
      </c>
      <c r="AC166" t="s">
        <v>74</v>
      </c>
      <c r="AD166" t="s">
        <v>74</v>
      </c>
      <c r="AE166" t="s">
        <v>74</v>
      </c>
      <c r="AF166" t="s">
        <v>74</v>
      </c>
      <c r="AG166">
        <v>10</v>
      </c>
      <c r="AH166">
        <v>13</v>
      </c>
      <c r="AI166">
        <v>13</v>
      </c>
      <c r="AJ166">
        <v>0</v>
      </c>
      <c r="AK166">
        <v>1</v>
      </c>
      <c r="AL166" t="s">
        <v>844</v>
      </c>
      <c r="AM166" t="s">
        <v>80</v>
      </c>
      <c r="AN166" t="s">
        <v>845</v>
      </c>
      <c r="AO166" t="s">
        <v>846</v>
      </c>
      <c r="AP166" t="s">
        <v>74</v>
      </c>
      <c r="AQ166" t="s">
        <v>74</v>
      </c>
      <c r="AR166" t="s">
        <v>843</v>
      </c>
      <c r="AS166" t="s">
        <v>847</v>
      </c>
      <c r="AT166" t="s">
        <v>74</v>
      </c>
      <c r="AU166">
        <v>1969</v>
      </c>
      <c r="AV166">
        <v>164</v>
      </c>
      <c r="AW166">
        <v>3887</v>
      </c>
      <c r="AX166" t="s">
        <v>74</v>
      </c>
      <c r="AY166" t="s">
        <v>74</v>
      </c>
      <c r="AZ166" t="s">
        <v>74</v>
      </c>
      <c r="BA166" t="s">
        <v>74</v>
      </c>
      <c r="BB166">
        <v>1529</v>
      </c>
      <c r="BC166" t="s">
        <v>84</v>
      </c>
      <c r="BD166" t="s">
        <v>74</v>
      </c>
      <c r="BE166" t="s">
        <v>858</v>
      </c>
      <c r="BF166" t="str">
        <f>HYPERLINK("http://dx.doi.org/10.1126/science.164.3887.1529","http://dx.doi.org/10.1126/science.164.3887.1529")</f>
        <v>http://dx.doi.org/10.1126/science.164.3887.1529</v>
      </c>
      <c r="BG166" t="s">
        <v>74</v>
      </c>
      <c r="BH166" t="s">
        <v>74</v>
      </c>
      <c r="BI166">
        <v>0</v>
      </c>
      <c r="BJ166" t="s">
        <v>775</v>
      </c>
      <c r="BK166" t="s">
        <v>86</v>
      </c>
      <c r="BL166" t="s">
        <v>776</v>
      </c>
      <c r="BM166" t="s">
        <v>859</v>
      </c>
      <c r="BN166">
        <v>17748532</v>
      </c>
      <c r="BO166" t="s">
        <v>74</v>
      </c>
      <c r="BP166" t="s">
        <v>74</v>
      </c>
      <c r="BQ166" t="s">
        <v>74</v>
      </c>
      <c r="BR166" t="s">
        <v>89</v>
      </c>
      <c r="BS166" t="s">
        <v>860</v>
      </c>
      <c r="BT166" t="str">
        <f>HYPERLINK("https%3A%2F%2Fwww.webofscience.com%2Fwos%2Fwoscc%2Ffull-record%2FWOS:A1969D498600021","View Full Record in Web of Science")</f>
        <v>View Full Record in Web of Science</v>
      </c>
    </row>
    <row r="167" spans="1:72" x14ac:dyDescent="0.15">
      <c r="A167" t="s">
        <v>72</v>
      </c>
      <c r="B167" t="s">
        <v>861</v>
      </c>
      <c r="C167" t="s">
        <v>74</v>
      </c>
      <c r="D167" t="s">
        <v>74</v>
      </c>
      <c r="E167" t="s">
        <v>74</v>
      </c>
      <c r="F167" t="s">
        <v>861</v>
      </c>
      <c r="G167" t="s">
        <v>74</v>
      </c>
      <c r="H167" t="s">
        <v>74</v>
      </c>
      <c r="I167" t="s">
        <v>862</v>
      </c>
      <c r="J167" t="s">
        <v>843</v>
      </c>
      <c r="K167" t="s">
        <v>74</v>
      </c>
      <c r="L167" t="s">
        <v>74</v>
      </c>
      <c r="M167" t="s">
        <v>77</v>
      </c>
      <c r="N167" t="s">
        <v>78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T167" t="s">
        <v>74</v>
      </c>
      <c r="U167" t="s">
        <v>74</v>
      </c>
      <c r="V167" t="s">
        <v>74</v>
      </c>
      <c r="W167" t="s">
        <v>74</v>
      </c>
      <c r="X167" t="s">
        <v>74</v>
      </c>
      <c r="Y167" t="s">
        <v>74</v>
      </c>
      <c r="Z167" t="s">
        <v>74</v>
      </c>
      <c r="AA167" t="s">
        <v>74</v>
      </c>
      <c r="AB167" t="s">
        <v>74</v>
      </c>
      <c r="AC167" t="s">
        <v>74</v>
      </c>
      <c r="AD167" t="s">
        <v>74</v>
      </c>
      <c r="AE167" t="s">
        <v>74</v>
      </c>
      <c r="AF167" t="s">
        <v>74</v>
      </c>
      <c r="AG167">
        <v>17</v>
      </c>
      <c r="AH167">
        <v>470</v>
      </c>
      <c r="AI167">
        <v>565</v>
      </c>
      <c r="AJ167">
        <v>6</v>
      </c>
      <c r="AK167">
        <v>168</v>
      </c>
      <c r="AL167" t="s">
        <v>844</v>
      </c>
      <c r="AM167" t="s">
        <v>80</v>
      </c>
      <c r="AN167" t="s">
        <v>863</v>
      </c>
      <c r="AO167" t="s">
        <v>846</v>
      </c>
      <c r="AP167" t="s">
        <v>864</v>
      </c>
      <c r="AQ167" t="s">
        <v>74</v>
      </c>
      <c r="AR167" t="s">
        <v>843</v>
      </c>
      <c r="AS167" t="s">
        <v>847</v>
      </c>
      <c r="AT167" t="s">
        <v>74</v>
      </c>
      <c r="AU167">
        <v>1969</v>
      </c>
      <c r="AV167">
        <v>163</v>
      </c>
      <c r="AW167">
        <v>3871</v>
      </c>
      <c r="AX167" t="s">
        <v>74</v>
      </c>
      <c r="AY167" t="s">
        <v>74</v>
      </c>
      <c r="AZ167" t="s">
        <v>74</v>
      </c>
      <c r="BA167" t="s">
        <v>74</v>
      </c>
      <c r="BB167">
        <v>1073</v>
      </c>
      <c r="BC167" t="s">
        <v>95</v>
      </c>
      <c r="BD167" t="s">
        <v>74</v>
      </c>
      <c r="BE167" t="s">
        <v>865</v>
      </c>
      <c r="BF167" t="str">
        <f>HYPERLINK("http://dx.doi.org/10.1126/science.163.3871.1073","http://dx.doi.org/10.1126/science.163.3871.1073")</f>
        <v>http://dx.doi.org/10.1126/science.163.3871.1073</v>
      </c>
      <c r="BG167" t="s">
        <v>74</v>
      </c>
      <c r="BH167" t="s">
        <v>74</v>
      </c>
      <c r="BI167">
        <v>1</v>
      </c>
      <c r="BJ167" t="s">
        <v>775</v>
      </c>
      <c r="BK167" t="s">
        <v>86</v>
      </c>
      <c r="BL167" t="s">
        <v>776</v>
      </c>
      <c r="BM167" t="s">
        <v>866</v>
      </c>
      <c r="BN167">
        <v>5764871</v>
      </c>
      <c r="BO167" t="s">
        <v>74</v>
      </c>
      <c r="BP167" t="s">
        <v>74</v>
      </c>
      <c r="BQ167" t="s">
        <v>74</v>
      </c>
      <c r="BR167" t="s">
        <v>89</v>
      </c>
      <c r="BS167" t="s">
        <v>867</v>
      </c>
      <c r="BT167" t="str">
        <f>HYPERLINK("https%3A%2F%2Fwww.webofscience.com%2Fwos%2Fwoscc%2Ffull-record%2FWOS:A1969C698800025","View Full Record in Web of Science")</f>
        <v>View Full Record in Web of Science</v>
      </c>
    </row>
    <row r="168" spans="1:72" x14ac:dyDescent="0.15">
      <c r="A168" t="s">
        <v>72</v>
      </c>
      <c r="B168" t="s">
        <v>868</v>
      </c>
      <c r="C168" t="s">
        <v>74</v>
      </c>
      <c r="D168" t="s">
        <v>74</v>
      </c>
      <c r="E168" t="s">
        <v>74</v>
      </c>
      <c r="F168" t="s">
        <v>868</v>
      </c>
      <c r="G168" t="s">
        <v>74</v>
      </c>
      <c r="H168" t="s">
        <v>74</v>
      </c>
      <c r="I168" t="s">
        <v>869</v>
      </c>
      <c r="J168" t="s">
        <v>870</v>
      </c>
      <c r="K168" t="s">
        <v>74</v>
      </c>
      <c r="L168" t="s">
        <v>74</v>
      </c>
      <c r="M168" t="s">
        <v>77</v>
      </c>
      <c r="N168" t="s">
        <v>78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T168" t="s">
        <v>74</v>
      </c>
      <c r="U168" t="s">
        <v>74</v>
      </c>
      <c r="V168" t="s">
        <v>74</v>
      </c>
      <c r="W168" t="s">
        <v>74</v>
      </c>
      <c r="X168" t="s">
        <v>74</v>
      </c>
      <c r="Y168" t="s">
        <v>74</v>
      </c>
      <c r="Z168" t="s">
        <v>74</v>
      </c>
      <c r="AA168" t="s">
        <v>74</v>
      </c>
      <c r="AB168" t="s">
        <v>74</v>
      </c>
      <c r="AC168" t="s">
        <v>74</v>
      </c>
      <c r="AD168" t="s">
        <v>74</v>
      </c>
      <c r="AE168" t="s">
        <v>74</v>
      </c>
      <c r="AF168" t="s">
        <v>74</v>
      </c>
      <c r="AG168">
        <v>0</v>
      </c>
      <c r="AH168">
        <v>0</v>
      </c>
      <c r="AI168">
        <v>0</v>
      </c>
      <c r="AJ168">
        <v>0</v>
      </c>
      <c r="AK168">
        <v>0</v>
      </c>
      <c r="AL168" t="s">
        <v>871</v>
      </c>
      <c r="AM168" t="s">
        <v>872</v>
      </c>
      <c r="AN168" t="s">
        <v>873</v>
      </c>
      <c r="AO168" t="s">
        <v>874</v>
      </c>
      <c r="AP168" t="s">
        <v>74</v>
      </c>
      <c r="AQ168" t="s">
        <v>74</v>
      </c>
      <c r="AR168" t="s">
        <v>870</v>
      </c>
      <c r="AS168" t="s">
        <v>74</v>
      </c>
      <c r="AT168" t="s">
        <v>74</v>
      </c>
      <c r="AU168">
        <v>1969</v>
      </c>
      <c r="AV168">
        <v>15</v>
      </c>
      <c r="AW168">
        <v>2</v>
      </c>
      <c r="AX168" t="s">
        <v>74</v>
      </c>
      <c r="AY168" t="s">
        <v>74</v>
      </c>
      <c r="AZ168" t="s">
        <v>74</v>
      </c>
      <c r="BA168" t="s">
        <v>74</v>
      </c>
      <c r="BB168">
        <v>108</v>
      </c>
      <c r="BC168" t="s">
        <v>84</v>
      </c>
      <c r="BD168" t="s">
        <v>74</v>
      </c>
      <c r="BE168" t="s">
        <v>74</v>
      </c>
      <c r="BF168" t="s">
        <v>74</v>
      </c>
      <c r="BG168" t="s">
        <v>74</v>
      </c>
      <c r="BH168" t="s">
        <v>74</v>
      </c>
      <c r="BI168">
        <v>0</v>
      </c>
      <c r="BJ168" t="s">
        <v>806</v>
      </c>
      <c r="BK168" t="s">
        <v>86</v>
      </c>
      <c r="BL168" t="s">
        <v>806</v>
      </c>
      <c r="BM168" t="s">
        <v>875</v>
      </c>
      <c r="BN168" t="s">
        <v>74</v>
      </c>
      <c r="BO168" t="s">
        <v>74</v>
      </c>
      <c r="BP168" t="s">
        <v>74</v>
      </c>
      <c r="BQ168" t="s">
        <v>74</v>
      </c>
      <c r="BR168" t="s">
        <v>89</v>
      </c>
      <c r="BS168" t="s">
        <v>876</v>
      </c>
      <c r="BT168" t="str">
        <f>HYPERLINK("https%3A%2F%2Fwww.webofscience.com%2Fwos%2Fwoscc%2Ffull-record%2FWOS:A1969D014100006","View Full Record in Web of Science")</f>
        <v>View Full Record in Web of Science</v>
      </c>
    </row>
    <row r="169" spans="1:72" x14ac:dyDescent="0.15">
      <c r="A169" t="s">
        <v>72</v>
      </c>
      <c r="B169" t="s">
        <v>877</v>
      </c>
      <c r="C169" t="s">
        <v>74</v>
      </c>
      <c r="D169" t="s">
        <v>74</v>
      </c>
      <c r="E169" t="s">
        <v>74</v>
      </c>
      <c r="F169" t="s">
        <v>877</v>
      </c>
      <c r="G169" t="s">
        <v>74</v>
      </c>
      <c r="H169" t="s">
        <v>74</v>
      </c>
      <c r="I169" t="s">
        <v>878</v>
      </c>
      <c r="J169" t="s">
        <v>879</v>
      </c>
      <c r="K169" t="s">
        <v>74</v>
      </c>
      <c r="L169" t="s">
        <v>74</v>
      </c>
      <c r="M169" t="s">
        <v>77</v>
      </c>
      <c r="N169" t="s">
        <v>78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T169" t="s">
        <v>74</v>
      </c>
      <c r="U169" t="s">
        <v>74</v>
      </c>
      <c r="V169" t="s">
        <v>74</v>
      </c>
      <c r="W169" t="s">
        <v>74</v>
      </c>
      <c r="X169" t="s">
        <v>74</v>
      </c>
      <c r="Y169" t="s">
        <v>74</v>
      </c>
      <c r="Z169" t="s">
        <v>74</v>
      </c>
      <c r="AA169" t="s">
        <v>74</v>
      </c>
      <c r="AB169" t="s">
        <v>74</v>
      </c>
      <c r="AC169" t="s">
        <v>74</v>
      </c>
      <c r="AD169" t="s">
        <v>74</v>
      </c>
      <c r="AE169" t="s">
        <v>74</v>
      </c>
      <c r="AF169" t="s">
        <v>74</v>
      </c>
      <c r="AG169">
        <v>27</v>
      </c>
      <c r="AH169">
        <v>42</v>
      </c>
      <c r="AI169">
        <v>47</v>
      </c>
      <c r="AJ169">
        <v>0</v>
      </c>
      <c r="AK169">
        <v>3</v>
      </c>
      <c r="AL169" t="s">
        <v>880</v>
      </c>
      <c r="AM169" t="s">
        <v>881</v>
      </c>
      <c r="AN169" t="s">
        <v>882</v>
      </c>
      <c r="AO169" t="s">
        <v>883</v>
      </c>
      <c r="AP169" t="s">
        <v>74</v>
      </c>
      <c r="AQ169" t="s">
        <v>74</v>
      </c>
      <c r="AR169" t="s">
        <v>884</v>
      </c>
      <c r="AS169" t="s">
        <v>885</v>
      </c>
      <c r="AT169" t="s">
        <v>74</v>
      </c>
      <c r="AU169">
        <v>1969</v>
      </c>
      <c r="AV169">
        <v>107</v>
      </c>
      <c r="AW169">
        <v>2</v>
      </c>
      <c r="AX169" t="s">
        <v>74</v>
      </c>
      <c r="AY169" t="s">
        <v>74</v>
      </c>
      <c r="AZ169" t="s">
        <v>74</v>
      </c>
      <c r="BA169" t="s">
        <v>74</v>
      </c>
      <c r="BB169">
        <v>75</v>
      </c>
      <c r="BC169" t="s">
        <v>84</v>
      </c>
      <c r="BD169" t="s">
        <v>74</v>
      </c>
      <c r="BE169" t="s">
        <v>886</v>
      </c>
      <c r="BF169" t="str">
        <f>HYPERLINK("http://dx.doi.org/10.1097/00010694-196902000-00001","http://dx.doi.org/10.1097/00010694-196902000-00001")</f>
        <v>http://dx.doi.org/10.1097/00010694-196902000-00001</v>
      </c>
      <c r="BG169" t="s">
        <v>74</v>
      </c>
      <c r="BH169" t="s">
        <v>74</v>
      </c>
      <c r="BI169">
        <v>0</v>
      </c>
      <c r="BJ169" t="s">
        <v>887</v>
      </c>
      <c r="BK169" t="s">
        <v>86</v>
      </c>
      <c r="BL169" t="s">
        <v>888</v>
      </c>
      <c r="BM169" t="s">
        <v>889</v>
      </c>
      <c r="BN169" t="s">
        <v>74</v>
      </c>
      <c r="BO169" t="s">
        <v>74</v>
      </c>
      <c r="BP169" t="s">
        <v>74</v>
      </c>
      <c r="BQ169" t="s">
        <v>74</v>
      </c>
      <c r="BR169" t="s">
        <v>89</v>
      </c>
      <c r="BS169" t="s">
        <v>890</v>
      </c>
      <c r="BT169" t="str">
        <f>HYPERLINK("https%3A%2F%2Fwww.webofscience.com%2Fwos%2Fwoscc%2Ffull-record%2FWOS:A1969C587000001","View Full Record in Web of Science")</f>
        <v>View Full Record in Web of Science</v>
      </c>
    </row>
    <row r="170" spans="1:72" x14ac:dyDescent="0.15">
      <c r="A170" t="s">
        <v>72</v>
      </c>
      <c r="B170" t="s">
        <v>891</v>
      </c>
      <c r="C170" t="s">
        <v>74</v>
      </c>
      <c r="D170" t="s">
        <v>74</v>
      </c>
      <c r="E170" t="s">
        <v>74</v>
      </c>
      <c r="F170" t="s">
        <v>891</v>
      </c>
      <c r="G170" t="s">
        <v>74</v>
      </c>
      <c r="H170" t="s">
        <v>74</v>
      </c>
      <c r="I170" t="s">
        <v>892</v>
      </c>
      <c r="J170" t="s">
        <v>893</v>
      </c>
      <c r="K170" t="s">
        <v>74</v>
      </c>
      <c r="L170" t="s">
        <v>74</v>
      </c>
      <c r="M170" t="s">
        <v>77</v>
      </c>
      <c r="N170" t="s">
        <v>78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T170" t="s">
        <v>74</v>
      </c>
      <c r="U170" t="s">
        <v>74</v>
      </c>
      <c r="V170" t="s">
        <v>74</v>
      </c>
      <c r="W170" t="s">
        <v>74</v>
      </c>
      <c r="X170" t="s">
        <v>74</v>
      </c>
      <c r="Y170" t="s">
        <v>74</v>
      </c>
      <c r="Z170" t="s">
        <v>74</v>
      </c>
      <c r="AA170" t="s">
        <v>74</v>
      </c>
      <c r="AB170" t="s">
        <v>74</v>
      </c>
      <c r="AC170" t="s">
        <v>74</v>
      </c>
      <c r="AD170" t="s">
        <v>74</v>
      </c>
      <c r="AE170" t="s">
        <v>74</v>
      </c>
      <c r="AF170" t="s">
        <v>74</v>
      </c>
      <c r="AG170">
        <v>31</v>
      </c>
      <c r="AH170">
        <v>4</v>
      </c>
      <c r="AI170">
        <v>4</v>
      </c>
      <c r="AJ170">
        <v>0</v>
      </c>
      <c r="AK170">
        <v>0</v>
      </c>
      <c r="AL170" t="s">
        <v>894</v>
      </c>
      <c r="AM170" t="s">
        <v>895</v>
      </c>
      <c r="AN170" t="s">
        <v>896</v>
      </c>
      <c r="AO170" t="s">
        <v>74</v>
      </c>
      <c r="AP170" t="s">
        <v>74</v>
      </c>
      <c r="AQ170" t="s">
        <v>74</v>
      </c>
      <c r="AR170" t="s">
        <v>897</v>
      </c>
      <c r="AS170" t="s">
        <v>74</v>
      </c>
      <c r="AT170" t="s">
        <v>74</v>
      </c>
      <c r="AU170">
        <v>1969</v>
      </c>
      <c r="AV170">
        <v>13</v>
      </c>
      <c r="AW170">
        <v>10</v>
      </c>
      <c r="AX170" t="s">
        <v>74</v>
      </c>
      <c r="AY170" t="s">
        <v>74</v>
      </c>
      <c r="AZ170" t="s">
        <v>74</v>
      </c>
      <c r="BA170" t="s">
        <v>74</v>
      </c>
      <c r="BB170">
        <v>1432</v>
      </c>
      <c r="BC170" t="s">
        <v>95</v>
      </c>
      <c r="BD170" t="s">
        <v>74</v>
      </c>
      <c r="BE170" t="s">
        <v>74</v>
      </c>
      <c r="BF170" t="s">
        <v>74</v>
      </c>
      <c r="BG170" t="s">
        <v>74</v>
      </c>
      <c r="BH170" t="s">
        <v>74</v>
      </c>
      <c r="BI170">
        <v>1</v>
      </c>
      <c r="BJ170" t="s">
        <v>898</v>
      </c>
      <c r="BK170" t="s">
        <v>86</v>
      </c>
      <c r="BL170" t="s">
        <v>899</v>
      </c>
      <c r="BM170" t="s">
        <v>900</v>
      </c>
      <c r="BN170" t="s">
        <v>74</v>
      </c>
      <c r="BO170" t="s">
        <v>74</v>
      </c>
      <c r="BP170" t="s">
        <v>74</v>
      </c>
      <c r="BQ170" t="s">
        <v>74</v>
      </c>
      <c r="BR170" t="s">
        <v>89</v>
      </c>
      <c r="BS170" t="s">
        <v>901</v>
      </c>
      <c r="BT170" t="str">
        <f>HYPERLINK("https%3A%2F%2Fwww.webofscience.com%2Fwos%2Fwoscc%2Ffull-record%2FWOS:A1969D136700024","View Full Record in Web of Science")</f>
        <v>View Full Record in Web of Science</v>
      </c>
    </row>
    <row r="171" spans="1:72" x14ac:dyDescent="0.15">
      <c r="A171" t="s">
        <v>72</v>
      </c>
      <c r="B171" t="s">
        <v>902</v>
      </c>
      <c r="C171" t="s">
        <v>74</v>
      </c>
      <c r="D171" t="s">
        <v>74</v>
      </c>
      <c r="E171" t="s">
        <v>74</v>
      </c>
      <c r="F171" t="s">
        <v>902</v>
      </c>
      <c r="G171" t="s">
        <v>74</v>
      </c>
      <c r="H171" t="s">
        <v>74</v>
      </c>
      <c r="I171" t="s">
        <v>903</v>
      </c>
      <c r="J171" t="s">
        <v>904</v>
      </c>
      <c r="K171" t="s">
        <v>74</v>
      </c>
      <c r="L171" t="s">
        <v>74</v>
      </c>
      <c r="M171" t="s">
        <v>905</v>
      </c>
      <c r="N171" t="s">
        <v>78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T171" t="s">
        <v>74</v>
      </c>
      <c r="U171" t="s">
        <v>74</v>
      </c>
      <c r="V171" t="s">
        <v>74</v>
      </c>
      <c r="W171" t="s">
        <v>74</v>
      </c>
      <c r="X171" t="s">
        <v>74</v>
      </c>
      <c r="Y171" t="s">
        <v>74</v>
      </c>
      <c r="Z171" t="s">
        <v>74</v>
      </c>
      <c r="AA171" t="s">
        <v>74</v>
      </c>
      <c r="AB171" t="s">
        <v>74</v>
      </c>
      <c r="AC171" t="s">
        <v>74</v>
      </c>
      <c r="AD171" t="s">
        <v>74</v>
      </c>
      <c r="AE171" t="s">
        <v>74</v>
      </c>
      <c r="AF171" t="s">
        <v>74</v>
      </c>
      <c r="AG171">
        <v>25</v>
      </c>
      <c r="AH171">
        <v>1</v>
      </c>
      <c r="AI171">
        <v>1</v>
      </c>
      <c r="AJ171">
        <v>0</v>
      </c>
      <c r="AK171">
        <v>1</v>
      </c>
      <c r="AL171" t="s">
        <v>906</v>
      </c>
      <c r="AM171" t="s">
        <v>907</v>
      </c>
      <c r="AN171" t="s">
        <v>908</v>
      </c>
      <c r="AO171" t="s">
        <v>909</v>
      </c>
      <c r="AP171" t="s">
        <v>74</v>
      </c>
      <c r="AQ171" t="s">
        <v>74</v>
      </c>
      <c r="AR171" t="s">
        <v>904</v>
      </c>
      <c r="AS171" t="s">
        <v>74</v>
      </c>
      <c r="AT171" t="s">
        <v>74</v>
      </c>
      <c r="AU171">
        <v>1969</v>
      </c>
      <c r="AV171">
        <v>21</v>
      </c>
      <c r="AW171">
        <v>1</v>
      </c>
      <c r="AX171" t="s">
        <v>74</v>
      </c>
      <c r="AY171" t="s">
        <v>74</v>
      </c>
      <c r="AZ171" t="s">
        <v>74</v>
      </c>
      <c r="BA171" t="s">
        <v>74</v>
      </c>
      <c r="BB171">
        <v>136</v>
      </c>
      <c r="BC171" t="s">
        <v>84</v>
      </c>
      <c r="BD171" t="s">
        <v>74</v>
      </c>
      <c r="BE171" t="s">
        <v>74</v>
      </c>
      <c r="BF171" t="s">
        <v>74</v>
      </c>
      <c r="BG171" t="s">
        <v>74</v>
      </c>
      <c r="BH171" t="s">
        <v>74</v>
      </c>
      <c r="BI171">
        <v>0</v>
      </c>
      <c r="BJ171" t="s">
        <v>605</v>
      </c>
      <c r="BK171" t="s">
        <v>86</v>
      </c>
      <c r="BL171" t="s">
        <v>606</v>
      </c>
      <c r="BM171" t="s">
        <v>910</v>
      </c>
      <c r="BN171" t="s">
        <v>74</v>
      </c>
      <c r="BO171" t="s">
        <v>74</v>
      </c>
      <c r="BP171" t="s">
        <v>74</v>
      </c>
      <c r="BQ171" t="s">
        <v>74</v>
      </c>
      <c r="BR171" t="s">
        <v>89</v>
      </c>
      <c r="BS171" t="s">
        <v>911</v>
      </c>
      <c r="BT171" t="str">
        <f>HYPERLINK("https%3A%2F%2Fwww.webofscience.com%2Fwos%2Fwoscc%2Ffull-record%2FWOS:A1969C662400015","View Full Record in Web of Science")</f>
        <v>View Full Record in Web of Science</v>
      </c>
    </row>
    <row r="172" spans="1:72" x14ac:dyDescent="0.15">
      <c r="A172" t="s">
        <v>72</v>
      </c>
      <c r="B172" t="s">
        <v>912</v>
      </c>
      <c r="C172" t="s">
        <v>74</v>
      </c>
      <c r="D172" t="s">
        <v>74</v>
      </c>
      <c r="E172" t="s">
        <v>74</v>
      </c>
      <c r="F172" t="s">
        <v>912</v>
      </c>
      <c r="G172" t="s">
        <v>74</v>
      </c>
      <c r="H172" t="s">
        <v>74</v>
      </c>
      <c r="I172" t="s">
        <v>913</v>
      </c>
      <c r="J172" t="s">
        <v>904</v>
      </c>
      <c r="K172" t="s">
        <v>74</v>
      </c>
      <c r="L172" t="s">
        <v>74</v>
      </c>
      <c r="M172" t="s">
        <v>77</v>
      </c>
      <c r="N172" t="s">
        <v>536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T172" t="s">
        <v>74</v>
      </c>
      <c r="U172" t="s">
        <v>74</v>
      </c>
      <c r="V172" t="s">
        <v>74</v>
      </c>
      <c r="W172" t="s">
        <v>74</v>
      </c>
      <c r="X172" t="s">
        <v>74</v>
      </c>
      <c r="Y172" t="s">
        <v>74</v>
      </c>
      <c r="Z172" t="s">
        <v>74</v>
      </c>
      <c r="AA172" t="s">
        <v>74</v>
      </c>
      <c r="AB172" t="s">
        <v>74</v>
      </c>
      <c r="AC172" t="s">
        <v>74</v>
      </c>
      <c r="AD172" t="s">
        <v>74</v>
      </c>
      <c r="AE172" t="s">
        <v>74</v>
      </c>
      <c r="AF172" t="s">
        <v>74</v>
      </c>
      <c r="AG172">
        <v>4</v>
      </c>
      <c r="AH172">
        <v>0</v>
      </c>
      <c r="AI172">
        <v>0</v>
      </c>
      <c r="AJ172">
        <v>0</v>
      </c>
      <c r="AK172">
        <v>0</v>
      </c>
      <c r="AL172" t="s">
        <v>906</v>
      </c>
      <c r="AM172" t="s">
        <v>907</v>
      </c>
      <c r="AN172" t="s">
        <v>908</v>
      </c>
      <c r="AO172" t="s">
        <v>909</v>
      </c>
      <c r="AP172" t="s">
        <v>74</v>
      </c>
      <c r="AQ172" t="s">
        <v>74</v>
      </c>
      <c r="AR172" t="s">
        <v>904</v>
      </c>
      <c r="AS172" t="s">
        <v>74</v>
      </c>
      <c r="AT172" t="s">
        <v>74</v>
      </c>
      <c r="AU172">
        <v>1969</v>
      </c>
      <c r="AV172">
        <v>21</v>
      </c>
      <c r="AW172">
        <v>2</v>
      </c>
      <c r="AX172" t="s">
        <v>74</v>
      </c>
      <c r="AY172" t="s">
        <v>74</v>
      </c>
      <c r="AZ172" t="s">
        <v>74</v>
      </c>
      <c r="BA172" t="s">
        <v>74</v>
      </c>
      <c r="BB172">
        <v>284</v>
      </c>
      <c r="BC172" t="s">
        <v>84</v>
      </c>
      <c r="BD172" t="s">
        <v>74</v>
      </c>
      <c r="BE172" t="s">
        <v>74</v>
      </c>
      <c r="BF172" t="s">
        <v>74</v>
      </c>
      <c r="BG172" t="s">
        <v>74</v>
      </c>
      <c r="BH172" t="s">
        <v>74</v>
      </c>
      <c r="BI172">
        <v>0</v>
      </c>
      <c r="BJ172" t="s">
        <v>605</v>
      </c>
      <c r="BK172" t="s">
        <v>86</v>
      </c>
      <c r="BL172" t="s">
        <v>606</v>
      </c>
      <c r="BM172" t="s">
        <v>914</v>
      </c>
      <c r="BN172" t="s">
        <v>74</v>
      </c>
      <c r="BO172" t="s">
        <v>74</v>
      </c>
      <c r="BP172" t="s">
        <v>74</v>
      </c>
      <c r="BQ172" t="s">
        <v>74</v>
      </c>
      <c r="BR172" t="s">
        <v>89</v>
      </c>
      <c r="BS172" t="s">
        <v>915</v>
      </c>
      <c r="BT172" t="str">
        <f>HYPERLINK("https%3A%2F%2Fwww.webofscience.com%2Fwos%2Fwoscc%2Ffull-record%2FWOS:A1969D114300014","View Full Record in Web of Science")</f>
        <v>View Full Record in Web of Science</v>
      </c>
    </row>
    <row r="173" spans="1:72" x14ac:dyDescent="0.15">
      <c r="A173" t="s">
        <v>72</v>
      </c>
      <c r="B173" t="s">
        <v>916</v>
      </c>
      <c r="C173" t="s">
        <v>74</v>
      </c>
      <c r="D173" t="s">
        <v>74</v>
      </c>
      <c r="E173" t="s">
        <v>74</v>
      </c>
      <c r="F173" t="s">
        <v>916</v>
      </c>
      <c r="G173" t="s">
        <v>74</v>
      </c>
      <c r="H173" t="s">
        <v>74</v>
      </c>
      <c r="I173" t="s">
        <v>917</v>
      </c>
      <c r="J173" t="s">
        <v>904</v>
      </c>
      <c r="K173" t="s">
        <v>74</v>
      </c>
      <c r="L173" t="s">
        <v>74</v>
      </c>
      <c r="M173" t="s">
        <v>77</v>
      </c>
      <c r="N173" t="s">
        <v>78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T173" t="s">
        <v>74</v>
      </c>
      <c r="U173" t="s">
        <v>74</v>
      </c>
      <c r="V173" t="s">
        <v>74</v>
      </c>
      <c r="W173" t="s">
        <v>74</v>
      </c>
      <c r="X173" t="s">
        <v>74</v>
      </c>
      <c r="Y173" t="s">
        <v>74</v>
      </c>
      <c r="Z173" t="s">
        <v>74</v>
      </c>
      <c r="AA173" t="s">
        <v>74</v>
      </c>
      <c r="AB173" t="s">
        <v>74</v>
      </c>
      <c r="AC173" t="s">
        <v>74</v>
      </c>
      <c r="AD173" t="s">
        <v>74</v>
      </c>
      <c r="AE173" t="s">
        <v>74</v>
      </c>
      <c r="AF173" t="s">
        <v>74</v>
      </c>
      <c r="AG173">
        <v>8</v>
      </c>
      <c r="AH173">
        <v>23</v>
      </c>
      <c r="AI173">
        <v>24</v>
      </c>
      <c r="AJ173">
        <v>0</v>
      </c>
      <c r="AK173">
        <v>0</v>
      </c>
      <c r="AL173" t="s">
        <v>906</v>
      </c>
      <c r="AM173" t="s">
        <v>907</v>
      </c>
      <c r="AN173" t="s">
        <v>908</v>
      </c>
      <c r="AO173" t="s">
        <v>909</v>
      </c>
      <c r="AP173" t="s">
        <v>74</v>
      </c>
      <c r="AQ173" t="s">
        <v>74</v>
      </c>
      <c r="AR173" t="s">
        <v>904</v>
      </c>
      <c r="AS173" t="s">
        <v>74</v>
      </c>
      <c r="AT173" t="s">
        <v>74</v>
      </c>
      <c r="AU173">
        <v>1969</v>
      </c>
      <c r="AV173">
        <v>21</v>
      </c>
      <c r="AW173">
        <v>3</v>
      </c>
      <c r="AX173" t="s">
        <v>74</v>
      </c>
      <c r="AY173" t="s">
        <v>74</v>
      </c>
      <c r="AZ173" t="s">
        <v>74</v>
      </c>
      <c r="BA173" t="s">
        <v>74</v>
      </c>
      <c r="BB173">
        <v>331</v>
      </c>
      <c r="BC173" t="s">
        <v>84</v>
      </c>
      <c r="BD173" t="s">
        <v>74</v>
      </c>
      <c r="BE173" t="s">
        <v>74</v>
      </c>
      <c r="BF173" t="s">
        <v>74</v>
      </c>
      <c r="BG173" t="s">
        <v>74</v>
      </c>
      <c r="BH173" t="s">
        <v>74</v>
      </c>
      <c r="BI173">
        <v>0</v>
      </c>
      <c r="BJ173" t="s">
        <v>605</v>
      </c>
      <c r="BK173" t="s">
        <v>86</v>
      </c>
      <c r="BL173" t="s">
        <v>606</v>
      </c>
      <c r="BM173" t="s">
        <v>918</v>
      </c>
      <c r="BN173" t="s">
        <v>74</v>
      </c>
      <c r="BO173" t="s">
        <v>665</v>
      </c>
      <c r="BP173" t="s">
        <v>74</v>
      </c>
      <c r="BQ173" t="s">
        <v>74</v>
      </c>
      <c r="BR173" t="s">
        <v>89</v>
      </c>
      <c r="BS173" t="s">
        <v>919</v>
      </c>
      <c r="BT173" t="str">
        <f>HYPERLINK("https%3A%2F%2Fwww.webofscience.com%2Fwos%2Fwoscc%2Ffull-record%2FWOS:A1969D552900003","View Full Record in Web of Science")</f>
        <v>View Full Record in Web of Science</v>
      </c>
    </row>
    <row r="174" spans="1:72" x14ac:dyDescent="0.15">
      <c r="A174" t="s">
        <v>72</v>
      </c>
      <c r="B174" t="s">
        <v>920</v>
      </c>
      <c r="C174" t="s">
        <v>74</v>
      </c>
      <c r="D174" t="s">
        <v>74</v>
      </c>
      <c r="E174" t="s">
        <v>74</v>
      </c>
      <c r="F174" t="s">
        <v>920</v>
      </c>
      <c r="G174" t="s">
        <v>74</v>
      </c>
      <c r="H174" t="s">
        <v>74</v>
      </c>
      <c r="I174" t="s">
        <v>921</v>
      </c>
      <c r="J174" t="s">
        <v>904</v>
      </c>
      <c r="K174" t="s">
        <v>74</v>
      </c>
      <c r="L174" t="s">
        <v>74</v>
      </c>
      <c r="M174" t="s">
        <v>77</v>
      </c>
      <c r="N174" t="s">
        <v>78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T174" t="s">
        <v>74</v>
      </c>
      <c r="U174" t="s">
        <v>74</v>
      </c>
      <c r="V174" t="s">
        <v>74</v>
      </c>
      <c r="W174" t="s">
        <v>74</v>
      </c>
      <c r="X174" t="s">
        <v>74</v>
      </c>
      <c r="Y174" t="s">
        <v>74</v>
      </c>
      <c r="Z174" t="s">
        <v>74</v>
      </c>
      <c r="AA174" t="s">
        <v>74</v>
      </c>
      <c r="AB174" t="s">
        <v>74</v>
      </c>
      <c r="AC174" t="s">
        <v>74</v>
      </c>
      <c r="AD174" t="s">
        <v>74</v>
      </c>
      <c r="AE174" t="s">
        <v>74</v>
      </c>
      <c r="AF174" t="s">
        <v>74</v>
      </c>
      <c r="AG174">
        <v>6</v>
      </c>
      <c r="AH174">
        <v>3</v>
      </c>
      <c r="AI174">
        <v>3</v>
      </c>
      <c r="AJ174">
        <v>0</v>
      </c>
      <c r="AK174">
        <v>0</v>
      </c>
      <c r="AL174" t="s">
        <v>922</v>
      </c>
      <c r="AM174" t="s">
        <v>923</v>
      </c>
      <c r="AN174" t="s">
        <v>924</v>
      </c>
      <c r="AO174" t="s">
        <v>909</v>
      </c>
      <c r="AP174" t="s">
        <v>74</v>
      </c>
      <c r="AQ174" t="s">
        <v>74</v>
      </c>
      <c r="AR174" t="s">
        <v>904</v>
      </c>
      <c r="AS174" t="s">
        <v>74</v>
      </c>
      <c r="AT174" t="s">
        <v>74</v>
      </c>
      <c r="AU174">
        <v>1969</v>
      </c>
      <c r="AV174">
        <v>21</v>
      </c>
      <c r="AW174">
        <v>5</v>
      </c>
      <c r="AX174" t="s">
        <v>74</v>
      </c>
      <c r="AY174" t="s">
        <v>74</v>
      </c>
      <c r="AZ174" t="s">
        <v>74</v>
      </c>
      <c r="BA174" t="s">
        <v>74</v>
      </c>
      <c r="BB174">
        <v>715</v>
      </c>
      <c r="BC174" t="s">
        <v>95</v>
      </c>
      <c r="BD174" t="s">
        <v>74</v>
      </c>
      <c r="BE174" t="s">
        <v>74</v>
      </c>
      <c r="BF174" t="s">
        <v>74</v>
      </c>
      <c r="BG174" t="s">
        <v>74</v>
      </c>
      <c r="BH174" t="s">
        <v>74</v>
      </c>
      <c r="BI174">
        <v>1</v>
      </c>
      <c r="BJ174" t="s">
        <v>605</v>
      </c>
      <c r="BK174" t="s">
        <v>86</v>
      </c>
      <c r="BL174" t="s">
        <v>606</v>
      </c>
      <c r="BM174" t="s">
        <v>925</v>
      </c>
      <c r="BN174" t="s">
        <v>74</v>
      </c>
      <c r="BO174" t="s">
        <v>74</v>
      </c>
      <c r="BP174" t="s">
        <v>74</v>
      </c>
      <c r="BQ174" t="s">
        <v>74</v>
      </c>
      <c r="BR174" t="s">
        <v>89</v>
      </c>
      <c r="BS174" t="s">
        <v>926</v>
      </c>
      <c r="BT174" t="str">
        <f>HYPERLINK("https%3A%2F%2Fwww.webofscience.com%2Fwos%2Fwoscc%2Ffull-record%2FWOS:A1969F336900015","View Full Record in Web of Science")</f>
        <v>View Full Record in Web of Science</v>
      </c>
    </row>
    <row r="175" spans="1:72" x14ac:dyDescent="0.15">
      <c r="A175" t="s">
        <v>72</v>
      </c>
      <c r="B175" t="s">
        <v>595</v>
      </c>
      <c r="C175" t="s">
        <v>74</v>
      </c>
      <c r="D175" t="s">
        <v>74</v>
      </c>
      <c r="E175" t="s">
        <v>74</v>
      </c>
      <c r="F175" t="s">
        <v>595</v>
      </c>
      <c r="G175" t="s">
        <v>74</v>
      </c>
      <c r="H175" t="s">
        <v>74</v>
      </c>
      <c r="I175" t="s">
        <v>927</v>
      </c>
      <c r="J175" t="s">
        <v>928</v>
      </c>
      <c r="K175" t="s">
        <v>74</v>
      </c>
      <c r="L175" t="s">
        <v>74</v>
      </c>
      <c r="M175" t="s">
        <v>77</v>
      </c>
      <c r="N175" t="s">
        <v>52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T175" t="s">
        <v>74</v>
      </c>
      <c r="U175" t="s">
        <v>74</v>
      </c>
      <c r="V175" t="s">
        <v>74</v>
      </c>
      <c r="W175" t="s">
        <v>74</v>
      </c>
      <c r="X175" t="s">
        <v>74</v>
      </c>
      <c r="Y175" t="s">
        <v>74</v>
      </c>
      <c r="Z175" t="s">
        <v>74</v>
      </c>
      <c r="AA175" t="s">
        <v>74</v>
      </c>
      <c r="AB175" t="s">
        <v>74</v>
      </c>
      <c r="AC175" t="s">
        <v>74</v>
      </c>
      <c r="AD175" t="s">
        <v>74</v>
      </c>
      <c r="AE175" t="s">
        <v>74</v>
      </c>
      <c r="AF175" t="s">
        <v>74</v>
      </c>
      <c r="AG175">
        <v>0</v>
      </c>
      <c r="AH175">
        <v>1</v>
      </c>
      <c r="AI175">
        <v>1</v>
      </c>
      <c r="AJ175">
        <v>0</v>
      </c>
      <c r="AK175">
        <v>0</v>
      </c>
      <c r="AL175" t="s">
        <v>613</v>
      </c>
      <c r="AM175" t="s">
        <v>80</v>
      </c>
      <c r="AN175" t="s">
        <v>805</v>
      </c>
      <c r="AO175" t="s">
        <v>929</v>
      </c>
      <c r="AP175" t="s">
        <v>74</v>
      </c>
      <c r="AQ175" t="s">
        <v>74</v>
      </c>
      <c r="AR175" t="s">
        <v>930</v>
      </c>
      <c r="AS175" t="s">
        <v>74</v>
      </c>
      <c r="AT175" t="s">
        <v>74</v>
      </c>
      <c r="AU175">
        <v>1969</v>
      </c>
      <c r="AV175">
        <v>50</v>
      </c>
      <c r="AW175">
        <v>4</v>
      </c>
      <c r="AX175" t="s">
        <v>74</v>
      </c>
      <c r="AY175" t="s">
        <v>74</v>
      </c>
      <c r="AZ175" t="s">
        <v>74</v>
      </c>
      <c r="BA175" t="s">
        <v>74</v>
      </c>
      <c r="BB175">
        <v>168</v>
      </c>
      <c r="BC175" t="s">
        <v>84</v>
      </c>
      <c r="BD175" t="s">
        <v>74</v>
      </c>
      <c r="BE175" t="s">
        <v>74</v>
      </c>
      <c r="BF175" t="s">
        <v>74</v>
      </c>
      <c r="BG175" t="s">
        <v>74</v>
      </c>
      <c r="BH175" t="s">
        <v>74</v>
      </c>
      <c r="BI175">
        <v>0</v>
      </c>
      <c r="BJ175" t="s">
        <v>544</v>
      </c>
      <c r="BK175" t="s">
        <v>86</v>
      </c>
      <c r="BL175" t="s">
        <v>544</v>
      </c>
      <c r="BM175" t="s">
        <v>931</v>
      </c>
      <c r="BN175" t="s">
        <v>74</v>
      </c>
      <c r="BO175" t="s">
        <v>74</v>
      </c>
      <c r="BP175" t="s">
        <v>74</v>
      </c>
      <c r="BQ175" t="s">
        <v>74</v>
      </c>
      <c r="BR175" t="s">
        <v>89</v>
      </c>
      <c r="BS175" t="s">
        <v>932</v>
      </c>
      <c r="BT175" t="str">
        <f>HYPERLINK("https%3A%2F%2Fwww.webofscience.com%2Fwos%2Fwoscc%2Ffull-record%2FWOS:A1969C982700264","View Full Record in Web of Science")</f>
        <v>View Full Record in Web of Science</v>
      </c>
    </row>
    <row r="176" spans="1:72" x14ac:dyDescent="0.15">
      <c r="A176" t="s">
        <v>72</v>
      </c>
      <c r="B176" t="s">
        <v>933</v>
      </c>
      <c r="C176" t="s">
        <v>74</v>
      </c>
      <c r="D176" t="s">
        <v>74</v>
      </c>
      <c r="E176" t="s">
        <v>74</v>
      </c>
      <c r="F176" t="s">
        <v>933</v>
      </c>
      <c r="G176" t="s">
        <v>74</v>
      </c>
      <c r="H176" t="s">
        <v>74</v>
      </c>
      <c r="I176" t="s">
        <v>934</v>
      </c>
      <c r="J176" t="s">
        <v>928</v>
      </c>
      <c r="K176" t="s">
        <v>74</v>
      </c>
      <c r="L176" t="s">
        <v>74</v>
      </c>
      <c r="M176" t="s">
        <v>77</v>
      </c>
      <c r="N176" t="s">
        <v>52</v>
      </c>
      <c r="O176" t="s">
        <v>74</v>
      </c>
      <c r="P176" t="s">
        <v>74</v>
      </c>
      <c r="Q176" t="s">
        <v>74</v>
      </c>
      <c r="R176" t="s">
        <v>74</v>
      </c>
      <c r="S176" t="s">
        <v>74</v>
      </c>
      <c r="T176" t="s">
        <v>74</v>
      </c>
      <c r="U176" t="s">
        <v>74</v>
      </c>
      <c r="V176" t="s">
        <v>74</v>
      </c>
      <c r="W176" t="s">
        <v>74</v>
      </c>
      <c r="X176" t="s">
        <v>74</v>
      </c>
      <c r="Y176" t="s">
        <v>74</v>
      </c>
      <c r="Z176" t="s">
        <v>74</v>
      </c>
      <c r="AA176" t="s">
        <v>74</v>
      </c>
      <c r="AB176" t="s">
        <v>74</v>
      </c>
      <c r="AC176" t="s">
        <v>74</v>
      </c>
      <c r="AD176" t="s">
        <v>74</v>
      </c>
      <c r="AE176" t="s">
        <v>74</v>
      </c>
      <c r="AF176" t="s">
        <v>74</v>
      </c>
      <c r="AG176">
        <v>0</v>
      </c>
      <c r="AH176">
        <v>0</v>
      </c>
      <c r="AI176">
        <v>0</v>
      </c>
      <c r="AJ176">
        <v>0</v>
      </c>
      <c r="AK176">
        <v>0</v>
      </c>
      <c r="AL176" t="s">
        <v>613</v>
      </c>
      <c r="AM176" t="s">
        <v>80</v>
      </c>
      <c r="AN176" t="s">
        <v>805</v>
      </c>
      <c r="AO176" t="s">
        <v>929</v>
      </c>
      <c r="AP176" t="s">
        <v>74</v>
      </c>
      <c r="AQ176" t="s">
        <v>74</v>
      </c>
      <c r="AR176" t="s">
        <v>930</v>
      </c>
      <c r="AS176" t="s">
        <v>74</v>
      </c>
      <c r="AT176" t="s">
        <v>74</v>
      </c>
      <c r="AU176">
        <v>1969</v>
      </c>
      <c r="AV176">
        <v>50</v>
      </c>
      <c r="AW176">
        <v>4</v>
      </c>
      <c r="AX176" t="s">
        <v>74</v>
      </c>
      <c r="AY176" t="s">
        <v>74</v>
      </c>
      <c r="AZ176" t="s">
        <v>74</v>
      </c>
      <c r="BA176" t="s">
        <v>74</v>
      </c>
      <c r="BB176">
        <v>193</v>
      </c>
      <c r="BC176" t="s">
        <v>84</v>
      </c>
      <c r="BD176" t="s">
        <v>74</v>
      </c>
      <c r="BE176" t="s">
        <v>74</v>
      </c>
      <c r="BF176" t="s">
        <v>74</v>
      </c>
      <c r="BG176" t="s">
        <v>74</v>
      </c>
      <c r="BH176" t="s">
        <v>74</v>
      </c>
      <c r="BI176">
        <v>0</v>
      </c>
      <c r="BJ176" t="s">
        <v>544</v>
      </c>
      <c r="BK176" t="s">
        <v>86</v>
      </c>
      <c r="BL176" t="s">
        <v>544</v>
      </c>
      <c r="BM176" t="s">
        <v>931</v>
      </c>
      <c r="BN176" t="s">
        <v>74</v>
      </c>
      <c r="BO176" t="s">
        <v>74</v>
      </c>
      <c r="BP176" t="s">
        <v>74</v>
      </c>
      <c r="BQ176" t="s">
        <v>74</v>
      </c>
      <c r="BR176" t="s">
        <v>89</v>
      </c>
      <c r="BS176" t="s">
        <v>935</v>
      </c>
      <c r="BT176" t="str">
        <f>HYPERLINK("https%3A%2F%2Fwww.webofscience.com%2Fwos%2Fwoscc%2Ffull-record%2FWOS:A1969C982700386","View Full Record in Web of Science")</f>
        <v>View Full Record in Web of Science</v>
      </c>
    </row>
    <row r="177" spans="1:72" x14ac:dyDescent="0.15">
      <c r="A177" t="s">
        <v>72</v>
      </c>
      <c r="B177" t="s">
        <v>547</v>
      </c>
      <c r="C177" t="s">
        <v>74</v>
      </c>
      <c r="D177" t="s">
        <v>74</v>
      </c>
      <c r="E177" t="s">
        <v>74</v>
      </c>
      <c r="F177" t="s">
        <v>547</v>
      </c>
      <c r="G177" t="s">
        <v>74</v>
      </c>
      <c r="H177" t="s">
        <v>74</v>
      </c>
      <c r="I177" t="s">
        <v>936</v>
      </c>
      <c r="J177" t="s">
        <v>928</v>
      </c>
      <c r="K177" t="s">
        <v>74</v>
      </c>
      <c r="L177" t="s">
        <v>74</v>
      </c>
      <c r="M177" t="s">
        <v>77</v>
      </c>
      <c r="N177" t="s">
        <v>52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T177" t="s">
        <v>74</v>
      </c>
      <c r="U177" t="s">
        <v>74</v>
      </c>
      <c r="V177" t="s">
        <v>74</v>
      </c>
      <c r="W177" t="s">
        <v>74</v>
      </c>
      <c r="X177" t="s">
        <v>74</v>
      </c>
      <c r="Y177" t="s">
        <v>74</v>
      </c>
      <c r="Z177" t="s">
        <v>74</v>
      </c>
      <c r="AA177" t="s">
        <v>74</v>
      </c>
      <c r="AB177" t="s">
        <v>74</v>
      </c>
      <c r="AC177" t="s">
        <v>74</v>
      </c>
      <c r="AD177" t="s">
        <v>74</v>
      </c>
      <c r="AE177" t="s">
        <v>74</v>
      </c>
      <c r="AF177" t="s">
        <v>74</v>
      </c>
      <c r="AG177">
        <v>0</v>
      </c>
      <c r="AH177">
        <v>0</v>
      </c>
      <c r="AI177">
        <v>1</v>
      </c>
      <c r="AJ177">
        <v>0</v>
      </c>
      <c r="AK177">
        <v>2</v>
      </c>
      <c r="AL177" t="s">
        <v>613</v>
      </c>
      <c r="AM177" t="s">
        <v>80</v>
      </c>
      <c r="AN177" t="s">
        <v>805</v>
      </c>
      <c r="AO177" t="s">
        <v>929</v>
      </c>
      <c r="AP177" t="s">
        <v>74</v>
      </c>
      <c r="AQ177" t="s">
        <v>74</v>
      </c>
      <c r="AR177" t="s">
        <v>930</v>
      </c>
      <c r="AS177" t="s">
        <v>74</v>
      </c>
      <c r="AT177" t="s">
        <v>74</v>
      </c>
      <c r="AU177">
        <v>1969</v>
      </c>
      <c r="AV177">
        <v>50</v>
      </c>
      <c r="AW177">
        <v>4</v>
      </c>
      <c r="AX177" t="s">
        <v>74</v>
      </c>
      <c r="AY177" t="s">
        <v>74</v>
      </c>
      <c r="AZ177" t="s">
        <v>74</v>
      </c>
      <c r="BA177" t="s">
        <v>74</v>
      </c>
      <c r="BB177">
        <v>196</v>
      </c>
      <c r="BC177" t="s">
        <v>84</v>
      </c>
      <c r="BD177" t="s">
        <v>74</v>
      </c>
      <c r="BE177" t="s">
        <v>74</v>
      </c>
      <c r="BF177" t="s">
        <v>74</v>
      </c>
      <c r="BG177" t="s">
        <v>74</v>
      </c>
      <c r="BH177" t="s">
        <v>74</v>
      </c>
      <c r="BI177">
        <v>0</v>
      </c>
      <c r="BJ177" t="s">
        <v>544</v>
      </c>
      <c r="BK177" t="s">
        <v>86</v>
      </c>
      <c r="BL177" t="s">
        <v>544</v>
      </c>
      <c r="BM177" t="s">
        <v>931</v>
      </c>
      <c r="BN177" t="s">
        <v>74</v>
      </c>
      <c r="BO177" t="s">
        <v>74</v>
      </c>
      <c r="BP177" t="s">
        <v>74</v>
      </c>
      <c r="BQ177" t="s">
        <v>74</v>
      </c>
      <c r="BR177" t="s">
        <v>89</v>
      </c>
      <c r="BS177" t="s">
        <v>937</v>
      </c>
      <c r="BT177" t="str">
        <f>HYPERLINK("https%3A%2F%2Fwww.webofscience.com%2Fwos%2Fwoscc%2Ffull-record%2FWOS:A1969C982700402","View Full Record in Web of Science")</f>
        <v>View Full Record in Web of Science</v>
      </c>
    </row>
    <row r="178" spans="1:72" x14ac:dyDescent="0.15">
      <c r="A178" t="s">
        <v>72</v>
      </c>
      <c r="B178" t="s">
        <v>938</v>
      </c>
      <c r="C178" t="s">
        <v>74</v>
      </c>
      <c r="D178" t="s">
        <v>74</v>
      </c>
      <c r="E178" t="s">
        <v>74</v>
      </c>
      <c r="F178" t="s">
        <v>938</v>
      </c>
      <c r="G178" t="s">
        <v>74</v>
      </c>
      <c r="H178" t="s">
        <v>74</v>
      </c>
      <c r="I178" t="s">
        <v>939</v>
      </c>
      <c r="J178" t="s">
        <v>928</v>
      </c>
      <c r="K178" t="s">
        <v>74</v>
      </c>
      <c r="L178" t="s">
        <v>74</v>
      </c>
      <c r="M178" t="s">
        <v>77</v>
      </c>
      <c r="N178" t="s">
        <v>52</v>
      </c>
      <c r="O178" t="s">
        <v>74</v>
      </c>
      <c r="P178" t="s">
        <v>74</v>
      </c>
      <c r="Q178" t="s">
        <v>74</v>
      </c>
      <c r="R178" t="s">
        <v>74</v>
      </c>
      <c r="S178" t="s">
        <v>74</v>
      </c>
      <c r="T178" t="s">
        <v>74</v>
      </c>
      <c r="U178" t="s">
        <v>74</v>
      </c>
      <c r="V178" t="s">
        <v>74</v>
      </c>
      <c r="W178" t="s">
        <v>74</v>
      </c>
      <c r="X178" t="s">
        <v>74</v>
      </c>
      <c r="Y178" t="s">
        <v>74</v>
      </c>
      <c r="Z178" t="s">
        <v>74</v>
      </c>
      <c r="AA178" t="s">
        <v>74</v>
      </c>
      <c r="AB178" t="s">
        <v>74</v>
      </c>
      <c r="AC178" t="s">
        <v>74</v>
      </c>
      <c r="AD178" t="s">
        <v>74</v>
      </c>
      <c r="AE178" t="s">
        <v>74</v>
      </c>
      <c r="AF178" t="s">
        <v>74</v>
      </c>
      <c r="AG178">
        <v>0</v>
      </c>
      <c r="AH178">
        <v>0</v>
      </c>
      <c r="AI178">
        <v>0</v>
      </c>
      <c r="AJ178">
        <v>0</v>
      </c>
      <c r="AK178">
        <v>0</v>
      </c>
      <c r="AL178" t="s">
        <v>613</v>
      </c>
      <c r="AM178" t="s">
        <v>80</v>
      </c>
      <c r="AN178" t="s">
        <v>805</v>
      </c>
      <c r="AO178" t="s">
        <v>929</v>
      </c>
      <c r="AP178" t="s">
        <v>74</v>
      </c>
      <c r="AQ178" t="s">
        <v>74</v>
      </c>
      <c r="AR178" t="s">
        <v>930</v>
      </c>
      <c r="AS178" t="s">
        <v>74</v>
      </c>
      <c r="AT178" t="s">
        <v>74</v>
      </c>
      <c r="AU178">
        <v>1969</v>
      </c>
      <c r="AV178">
        <v>50</v>
      </c>
      <c r="AW178">
        <v>4</v>
      </c>
      <c r="AX178" t="s">
        <v>74</v>
      </c>
      <c r="AY178" t="s">
        <v>74</v>
      </c>
      <c r="AZ178" t="s">
        <v>74</v>
      </c>
      <c r="BA178" t="s">
        <v>74</v>
      </c>
      <c r="BB178">
        <v>242</v>
      </c>
      <c r="BC178" t="s">
        <v>84</v>
      </c>
      <c r="BD178" t="s">
        <v>74</v>
      </c>
      <c r="BE178" t="s">
        <v>74</v>
      </c>
      <c r="BF178" t="s">
        <v>74</v>
      </c>
      <c r="BG178" t="s">
        <v>74</v>
      </c>
      <c r="BH178" t="s">
        <v>74</v>
      </c>
      <c r="BI178">
        <v>0</v>
      </c>
      <c r="BJ178" t="s">
        <v>544</v>
      </c>
      <c r="BK178" t="s">
        <v>86</v>
      </c>
      <c r="BL178" t="s">
        <v>544</v>
      </c>
      <c r="BM178" t="s">
        <v>931</v>
      </c>
      <c r="BN178" t="s">
        <v>74</v>
      </c>
      <c r="BO178" t="s">
        <v>74</v>
      </c>
      <c r="BP178" t="s">
        <v>74</v>
      </c>
      <c r="BQ178" t="s">
        <v>74</v>
      </c>
      <c r="BR178" t="s">
        <v>89</v>
      </c>
      <c r="BS178" t="s">
        <v>940</v>
      </c>
      <c r="BT178" t="str">
        <f>HYPERLINK("https%3A%2F%2Fwww.webofscience.com%2Fwos%2Fwoscc%2Ffull-record%2FWOS:A1969C982700627","View Full Record in Web of Science")</f>
        <v>View Full Record in Web of Science</v>
      </c>
    </row>
    <row r="179" spans="1:72" x14ac:dyDescent="0.15">
      <c r="A179" t="s">
        <v>72</v>
      </c>
      <c r="B179" t="s">
        <v>941</v>
      </c>
      <c r="C179" t="s">
        <v>74</v>
      </c>
      <c r="D179" t="s">
        <v>74</v>
      </c>
      <c r="E179" t="s">
        <v>74</v>
      </c>
      <c r="F179" t="s">
        <v>941</v>
      </c>
      <c r="G179" t="s">
        <v>74</v>
      </c>
      <c r="H179" t="s">
        <v>74</v>
      </c>
      <c r="I179" t="s">
        <v>942</v>
      </c>
      <c r="J179" t="s">
        <v>928</v>
      </c>
      <c r="K179" t="s">
        <v>74</v>
      </c>
      <c r="L179" t="s">
        <v>74</v>
      </c>
      <c r="M179" t="s">
        <v>77</v>
      </c>
      <c r="N179" t="s">
        <v>52</v>
      </c>
      <c r="O179" t="s">
        <v>74</v>
      </c>
      <c r="P179" t="s">
        <v>74</v>
      </c>
      <c r="Q179" t="s">
        <v>74</v>
      </c>
      <c r="R179" t="s">
        <v>74</v>
      </c>
      <c r="S179" t="s">
        <v>74</v>
      </c>
      <c r="T179" t="s">
        <v>74</v>
      </c>
      <c r="U179" t="s">
        <v>74</v>
      </c>
      <c r="V179" t="s">
        <v>74</v>
      </c>
      <c r="W179" t="s">
        <v>74</v>
      </c>
      <c r="X179" t="s">
        <v>74</v>
      </c>
      <c r="Y179" t="s">
        <v>74</v>
      </c>
      <c r="Z179" t="s">
        <v>74</v>
      </c>
      <c r="AA179" t="s">
        <v>74</v>
      </c>
      <c r="AB179" t="s">
        <v>74</v>
      </c>
      <c r="AC179" t="s">
        <v>74</v>
      </c>
      <c r="AD179" t="s">
        <v>74</v>
      </c>
      <c r="AE179" t="s">
        <v>74</v>
      </c>
      <c r="AF179" t="s">
        <v>74</v>
      </c>
      <c r="AG179">
        <v>0</v>
      </c>
      <c r="AH179">
        <v>0</v>
      </c>
      <c r="AI179">
        <v>0</v>
      </c>
      <c r="AJ179">
        <v>0</v>
      </c>
      <c r="AK179">
        <v>0</v>
      </c>
      <c r="AL179" t="s">
        <v>613</v>
      </c>
      <c r="AM179" t="s">
        <v>80</v>
      </c>
      <c r="AN179" t="s">
        <v>805</v>
      </c>
      <c r="AO179" t="s">
        <v>929</v>
      </c>
      <c r="AP179" t="s">
        <v>74</v>
      </c>
      <c r="AQ179" t="s">
        <v>74</v>
      </c>
      <c r="AR179" t="s">
        <v>930</v>
      </c>
      <c r="AS179" t="s">
        <v>74</v>
      </c>
      <c r="AT179" t="s">
        <v>74</v>
      </c>
      <c r="AU179">
        <v>1969</v>
      </c>
      <c r="AV179">
        <v>50</v>
      </c>
      <c r="AW179">
        <v>4</v>
      </c>
      <c r="AX179" t="s">
        <v>74</v>
      </c>
      <c r="AY179" t="s">
        <v>74</v>
      </c>
      <c r="AZ179" t="s">
        <v>74</v>
      </c>
      <c r="BA179" t="s">
        <v>74</v>
      </c>
      <c r="BB179">
        <v>276</v>
      </c>
      <c r="BC179" t="s">
        <v>84</v>
      </c>
      <c r="BD179" t="s">
        <v>74</v>
      </c>
      <c r="BE179" t="s">
        <v>74</v>
      </c>
      <c r="BF179" t="s">
        <v>74</v>
      </c>
      <c r="BG179" t="s">
        <v>74</v>
      </c>
      <c r="BH179" t="s">
        <v>74</v>
      </c>
      <c r="BI179">
        <v>0</v>
      </c>
      <c r="BJ179" t="s">
        <v>544</v>
      </c>
      <c r="BK179" t="s">
        <v>86</v>
      </c>
      <c r="BL179" t="s">
        <v>544</v>
      </c>
      <c r="BM179" t="s">
        <v>931</v>
      </c>
      <c r="BN179" t="s">
        <v>74</v>
      </c>
      <c r="BO179" t="s">
        <v>74</v>
      </c>
      <c r="BP179" t="s">
        <v>74</v>
      </c>
      <c r="BQ179" t="s">
        <v>74</v>
      </c>
      <c r="BR179" t="s">
        <v>89</v>
      </c>
      <c r="BS179" t="s">
        <v>943</v>
      </c>
      <c r="BT179" t="str">
        <f>HYPERLINK("https%3A%2F%2Fwww.webofscience.com%2Fwos%2Fwoscc%2Ffull-record%2FWOS:A1969C982700789","View Full Record in Web of Science")</f>
        <v>View Full Record in Web of Science</v>
      </c>
    </row>
    <row r="180" spans="1:72" x14ac:dyDescent="0.15">
      <c r="A180" t="s">
        <v>72</v>
      </c>
      <c r="B180" t="s">
        <v>944</v>
      </c>
      <c r="C180" t="s">
        <v>74</v>
      </c>
      <c r="D180" t="s">
        <v>74</v>
      </c>
      <c r="E180" t="s">
        <v>74</v>
      </c>
      <c r="F180" t="s">
        <v>944</v>
      </c>
      <c r="G180" t="s">
        <v>74</v>
      </c>
      <c r="H180" t="s">
        <v>74</v>
      </c>
      <c r="I180" t="s">
        <v>945</v>
      </c>
      <c r="J180" t="s">
        <v>946</v>
      </c>
      <c r="K180" t="s">
        <v>74</v>
      </c>
      <c r="L180" t="s">
        <v>74</v>
      </c>
      <c r="M180" t="s">
        <v>77</v>
      </c>
      <c r="N180" t="s">
        <v>78</v>
      </c>
      <c r="O180" t="s">
        <v>74</v>
      </c>
      <c r="P180" t="s">
        <v>74</v>
      </c>
      <c r="Q180" t="s">
        <v>74</v>
      </c>
      <c r="R180" t="s">
        <v>74</v>
      </c>
      <c r="S180" t="s">
        <v>74</v>
      </c>
      <c r="T180" t="s">
        <v>74</v>
      </c>
      <c r="U180" t="s">
        <v>74</v>
      </c>
      <c r="V180" t="s">
        <v>74</v>
      </c>
      <c r="W180" t="s">
        <v>74</v>
      </c>
      <c r="X180" t="s">
        <v>74</v>
      </c>
      <c r="Y180" t="s">
        <v>74</v>
      </c>
      <c r="Z180" t="s">
        <v>74</v>
      </c>
      <c r="AA180" t="s">
        <v>74</v>
      </c>
      <c r="AB180" t="s">
        <v>74</v>
      </c>
      <c r="AC180" t="s">
        <v>74</v>
      </c>
      <c r="AD180" t="s">
        <v>74</v>
      </c>
      <c r="AE180" t="s">
        <v>74</v>
      </c>
      <c r="AF180" t="s">
        <v>74</v>
      </c>
      <c r="AG180">
        <v>37</v>
      </c>
      <c r="AH180">
        <v>16</v>
      </c>
      <c r="AI180">
        <v>21</v>
      </c>
      <c r="AJ180">
        <v>0</v>
      </c>
      <c r="AK180">
        <v>0</v>
      </c>
      <c r="AL180" t="s">
        <v>947</v>
      </c>
      <c r="AM180" t="s">
        <v>633</v>
      </c>
      <c r="AN180" t="s">
        <v>948</v>
      </c>
      <c r="AO180" t="s">
        <v>949</v>
      </c>
      <c r="AP180" t="s">
        <v>74</v>
      </c>
      <c r="AQ180" t="s">
        <v>74</v>
      </c>
      <c r="AR180" t="s">
        <v>950</v>
      </c>
      <c r="AS180" t="s">
        <v>74</v>
      </c>
      <c r="AT180" t="s">
        <v>74</v>
      </c>
      <c r="AU180">
        <v>1969</v>
      </c>
      <c r="AV180">
        <v>88</v>
      </c>
      <c r="AW180">
        <v>4</v>
      </c>
      <c r="AX180" t="s">
        <v>74</v>
      </c>
      <c r="AY180" t="s">
        <v>74</v>
      </c>
      <c r="AZ180" t="s">
        <v>74</v>
      </c>
      <c r="BA180" t="s">
        <v>74</v>
      </c>
      <c r="BB180">
        <v>460</v>
      </c>
      <c r="BC180" t="s">
        <v>95</v>
      </c>
      <c r="BD180" t="s">
        <v>74</v>
      </c>
      <c r="BE180" t="s">
        <v>951</v>
      </c>
      <c r="BF180" t="str">
        <f>HYPERLINK("http://dx.doi.org/10.2307/3224239","http://dx.doi.org/10.2307/3224239")</f>
        <v>http://dx.doi.org/10.2307/3224239</v>
      </c>
      <c r="BG180" t="s">
        <v>74</v>
      </c>
      <c r="BH180" t="s">
        <v>74</v>
      </c>
      <c r="BI180">
        <v>1</v>
      </c>
      <c r="BJ180" t="s">
        <v>952</v>
      </c>
      <c r="BK180" t="s">
        <v>86</v>
      </c>
      <c r="BL180" t="s">
        <v>952</v>
      </c>
      <c r="BM180" t="s">
        <v>953</v>
      </c>
      <c r="BN180">
        <v>5372087</v>
      </c>
      <c r="BO180" t="s">
        <v>74</v>
      </c>
      <c r="BP180" t="s">
        <v>74</v>
      </c>
      <c r="BQ180" t="s">
        <v>74</v>
      </c>
      <c r="BR180" t="s">
        <v>89</v>
      </c>
      <c r="BS180" t="s">
        <v>954</v>
      </c>
      <c r="BT180" t="str">
        <f>HYPERLINK("https%3A%2F%2Fwww.webofscience.com%2Fwos%2Fwoscc%2Ffull-record%2FWOS:A1969F422600001","View Full Record in Web of Science")</f>
        <v>View Full Record in Web of Science</v>
      </c>
    </row>
    <row r="181" spans="1:72" x14ac:dyDescent="0.15">
      <c r="A181" t="s">
        <v>72</v>
      </c>
      <c r="B181" t="s">
        <v>955</v>
      </c>
      <c r="C181" t="s">
        <v>74</v>
      </c>
      <c r="D181" t="s">
        <v>74</v>
      </c>
      <c r="E181" t="s">
        <v>74</v>
      </c>
      <c r="F181" t="s">
        <v>955</v>
      </c>
      <c r="G181" t="s">
        <v>74</v>
      </c>
      <c r="H181" t="s">
        <v>74</v>
      </c>
      <c r="I181" t="s">
        <v>956</v>
      </c>
      <c r="J181" t="s">
        <v>957</v>
      </c>
      <c r="K181" t="s">
        <v>74</v>
      </c>
      <c r="L181" t="s">
        <v>74</v>
      </c>
      <c r="M181" t="s">
        <v>77</v>
      </c>
      <c r="N181" t="s">
        <v>78</v>
      </c>
      <c r="O181" t="s">
        <v>74</v>
      </c>
      <c r="P181" t="s">
        <v>74</v>
      </c>
      <c r="Q181" t="s">
        <v>74</v>
      </c>
      <c r="R181" t="s">
        <v>74</v>
      </c>
      <c r="S181" t="s">
        <v>74</v>
      </c>
      <c r="T181" t="s">
        <v>74</v>
      </c>
      <c r="U181" t="s">
        <v>74</v>
      </c>
      <c r="V181" t="s">
        <v>74</v>
      </c>
      <c r="W181" t="s">
        <v>74</v>
      </c>
      <c r="X181" t="s">
        <v>74</v>
      </c>
      <c r="Y181" t="s">
        <v>74</v>
      </c>
      <c r="Z181" t="s">
        <v>74</v>
      </c>
      <c r="AA181" t="s">
        <v>74</v>
      </c>
      <c r="AB181" t="s">
        <v>74</v>
      </c>
      <c r="AC181" t="s">
        <v>74</v>
      </c>
      <c r="AD181" t="s">
        <v>74</v>
      </c>
      <c r="AE181" t="s">
        <v>74</v>
      </c>
      <c r="AF181" t="s">
        <v>74</v>
      </c>
      <c r="AG181">
        <v>44</v>
      </c>
      <c r="AH181">
        <v>5</v>
      </c>
      <c r="AI181">
        <v>5</v>
      </c>
      <c r="AJ181">
        <v>0</v>
      </c>
      <c r="AK181">
        <v>0</v>
      </c>
      <c r="AL181" t="s">
        <v>958</v>
      </c>
      <c r="AM181" t="s">
        <v>782</v>
      </c>
      <c r="AN181" t="s">
        <v>959</v>
      </c>
      <c r="AO181" t="s">
        <v>960</v>
      </c>
      <c r="AP181" t="s">
        <v>74</v>
      </c>
      <c r="AQ181" t="s">
        <v>74</v>
      </c>
      <c r="AR181" t="s">
        <v>961</v>
      </c>
      <c r="AS181" t="s">
        <v>962</v>
      </c>
      <c r="AT181" t="s">
        <v>74</v>
      </c>
      <c r="AU181">
        <v>1969</v>
      </c>
      <c r="AV181">
        <v>85</v>
      </c>
      <c r="AW181">
        <v>22</v>
      </c>
      <c r="AX181" t="s">
        <v>74</v>
      </c>
      <c r="AY181" t="s">
        <v>74</v>
      </c>
      <c r="AZ181" t="s">
        <v>74</v>
      </c>
      <c r="BA181" t="s">
        <v>74</v>
      </c>
      <c r="BB181">
        <v>600</v>
      </c>
      <c r="BC181" t="s">
        <v>84</v>
      </c>
      <c r="BD181" t="s">
        <v>74</v>
      </c>
      <c r="BE181" t="s">
        <v>963</v>
      </c>
      <c r="BF181" t="str">
        <f>HYPERLINK("http://dx.doi.org/10.1136/vr.85.22.600","http://dx.doi.org/10.1136/vr.85.22.600")</f>
        <v>http://dx.doi.org/10.1136/vr.85.22.600</v>
      </c>
      <c r="BG181" t="s">
        <v>74</v>
      </c>
      <c r="BH181" t="s">
        <v>74</v>
      </c>
      <c r="BI181">
        <v>0</v>
      </c>
      <c r="BJ181" t="s">
        <v>490</v>
      </c>
      <c r="BK181" t="s">
        <v>86</v>
      </c>
      <c r="BL181" t="s">
        <v>490</v>
      </c>
      <c r="BM181" t="s">
        <v>964</v>
      </c>
      <c r="BN181">
        <v>5391242</v>
      </c>
      <c r="BO181" t="s">
        <v>74</v>
      </c>
      <c r="BP181" t="s">
        <v>74</v>
      </c>
      <c r="BQ181" t="s">
        <v>74</v>
      </c>
      <c r="BR181" t="s">
        <v>89</v>
      </c>
      <c r="BS181" t="s">
        <v>965</v>
      </c>
      <c r="BT181" t="str">
        <f>HYPERLINK("https%3A%2F%2Fwww.webofscience.com%2Fwos%2Fwoscc%2Ffull-record%2FWOS:A1969E692300001","View Full Record in Web of Science")</f>
        <v>View Full Record in Web of Science</v>
      </c>
    </row>
    <row r="182" spans="1:72" x14ac:dyDescent="0.15">
      <c r="A182" t="s">
        <v>72</v>
      </c>
      <c r="B182" t="s">
        <v>966</v>
      </c>
      <c r="C182" t="s">
        <v>74</v>
      </c>
      <c r="D182" t="s">
        <v>74</v>
      </c>
      <c r="E182" t="s">
        <v>74</v>
      </c>
      <c r="F182" t="s">
        <v>966</v>
      </c>
      <c r="G182" t="s">
        <v>74</v>
      </c>
      <c r="H182" t="s">
        <v>74</v>
      </c>
      <c r="I182" t="s">
        <v>967</v>
      </c>
      <c r="J182" t="s">
        <v>968</v>
      </c>
      <c r="K182" t="s">
        <v>74</v>
      </c>
      <c r="L182" t="s">
        <v>74</v>
      </c>
      <c r="M182" t="s">
        <v>905</v>
      </c>
      <c r="N182" t="s">
        <v>817</v>
      </c>
      <c r="O182" t="s">
        <v>74</v>
      </c>
      <c r="P182" t="s">
        <v>74</v>
      </c>
      <c r="Q182" t="s">
        <v>74</v>
      </c>
      <c r="R182" t="s">
        <v>74</v>
      </c>
      <c r="S182" t="s">
        <v>74</v>
      </c>
      <c r="T182" t="s">
        <v>74</v>
      </c>
      <c r="U182" t="s">
        <v>74</v>
      </c>
      <c r="V182" t="s">
        <v>74</v>
      </c>
      <c r="W182" t="s">
        <v>74</v>
      </c>
      <c r="X182" t="s">
        <v>74</v>
      </c>
      <c r="Y182" t="s">
        <v>74</v>
      </c>
      <c r="Z182" t="s">
        <v>74</v>
      </c>
      <c r="AA182" t="s">
        <v>74</v>
      </c>
      <c r="AB182" t="s">
        <v>74</v>
      </c>
      <c r="AC182" t="s">
        <v>74</v>
      </c>
      <c r="AD182" t="s">
        <v>74</v>
      </c>
      <c r="AE182" t="s">
        <v>74</v>
      </c>
      <c r="AF182" t="s">
        <v>74</v>
      </c>
      <c r="AG182">
        <v>1</v>
      </c>
      <c r="AH182">
        <v>0</v>
      </c>
      <c r="AI182">
        <v>0</v>
      </c>
      <c r="AJ182">
        <v>0</v>
      </c>
      <c r="AK182">
        <v>3</v>
      </c>
      <c r="AL182" t="s">
        <v>969</v>
      </c>
      <c r="AM182" t="s">
        <v>970</v>
      </c>
      <c r="AN182" t="s">
        <v>971</v>
      </c>
      <c r="AO182" t="s">
        <v>972</v>
      </c>
      <c r="AP182" t="s">
        <v>74</v>
      </c>
      <c r="AQ182" t="s">
        <v>74</v>
      </c>
      <c r="AR182" t="s">
        <v>973</v>
      </c>
      <c r="AS182" t="s">
        <v>74</v>
      </c>
      <c r="AT182" t="s">
        <v>74</v>
      </c>
      <c r="AU182">
        <v>1968</v>
      </c>
      <c r="AV182">
        <v>77</v>
      </c>
      <c r="AW182">
        <v>420</v>
      </c>
      <c r="AX182" t="s">
        <v>74</v>
      </c>
      <c r="AY182" t="s">
        <v>74</v>
      </c>
      <c r="AZ182" t="s">
        <v>74</v>
      </c>
      <c r="BA182" t="s">
        <v>74</v>
      </c>
      <c r="BB182">
        <v>243</v>
      </c>
      <c r="BC182">
        <v>244</v>
      </c>
      <c r="BD182" t="s">
        <v>74</v>
      </c>
      <c r="BE182" t="s">
        <v>74</v>
      </c>
      <c r="BF182" t="s">
        <v>74</v>
      </c>
      <c r="BG182" t="s">
        <v>74</v>
      </c>
      <c r="BH182" t="s">
        <v>74</v>
      </c>
      <c r="BI182">
        <v>2</v>
      </c>
      <c r="BJ182" t="s">
        <v>825</v>
      </c>
      <c r="BK182" t="s">
        <v>826</v>
      </c>
      <c r="BL182" t="s">
        <v>825</v>
      </c>
      <c r="BM182" t="s">
        <v>974</v>
      </c>
      <c r="BN182" t="s">
        <v>74</v>
      </c>
      <c r="BO182" t="s">
        <v>74</v>
      </c>
      <c r="BP182" t="s">
        <v>74</v>
      </c>
      <c r="BQ182" t="s">
        <v>74</v>
      </c>
      <c r="BR182" t="s">
        <v>89</v>
      </c>
      <c r="BS182" t="s">
        <v>975</v>
      </c>
      <c r="BT182" t="str">
        <f>HYPERLINK("https%3A%2F%2Fwww.webofscience.com%2Fwos%2Fwoscc%2Ffull-record%2FWOS:A1968ZG68400026","View Full Record in Web of Science")</f>
        <v>View Full Record in Web of Science</v>
      </c>
    </row>
    <row r="183" spans="1:72" x14ac:dyDescent="0.15">
      <c r="A183" t="s">
        <v>72</v>
      </c>
      <c r="B183" t="s">
        <v>966</v>
      </c>
      <c r="C183" t="s">
        <v>74</v>
      </c>
      <c r="D183" t="s">
        <v>74</v>
      </c>
      <c r="E183" t="s">
        <v>74</v>
      </c>
      <c r="F183" t="s">
        <v>966</v>
      </c>
      <c r="G183" t="s">
        <v>74</v>
      </c>
      <c r="H183" t="s">
        <v>74</v>
      </c>
      <c r="I183" t="s">
        <v>976</v>
      </c>
      <c r="J183" t="s">
        <v>968</v>
      </c>
      <c r="K183" t="s">
        <v>74</v>
      </c>
      <c r="L183" t="s">
        <v>74</v>
      </c>
      <c r="M183" t="s">
        <v>905</v>
      </c>
      <c r="N183" t="s">
        <v>817</v>
      </c>
      <c r="O183" t="s">
        <v>74</v>
      </c>
      <c r="P183" t="s">
        <v>74</v>
      </c>
      <c r="Q183" t="s">
        <v>74</v>
      </c>
      <c r="R183" t="s">
        <v>74</v>
      </c>
      <c r="S183" t="s">
        <v>74</v>
      </c>
      <c r="T183" t="s">
        <v>74</v>
      </c>
      <c r="U183" t="s">
        <v>74</v>
      </c>
      <c r="V183" t="s">
        <v>74</v>
      </c>
      <c r="W183" t="s">
        <v>74</v>
      </c>
      <c r="X183" t="s">
        <v>74</v>
      </c>
      <c r="Y183" t="s">
        <v>74</v>
      </c>
      <c r="Z183" t="s">
        <v>74</v>
      </c>
      <c r="AA183" t="s">
        <v>74</v>
      </c>
      <c r="AB183" t="s">
        <v>74</v>
      </c>
      <c r="AC183" t="s">
        <v>74</v>
      </c>
      <c r="AD183" t="s">
        <v>74</v>
      </c>
      <c r="AE183" t="s">
        <v>74</v>
      </c>
      <c r="AF183" t="s">
        <v>74</v>
      </c>
      <c r="AG183">
        <v>1</v>
      </c>
      <c r="AH183">
        <v>0</v>
      </c>
      <c r="AI183">
        <v>0</v>
      </c>
      <c r="AJ183">
        <v>0</v>
      </c>
      <c r="AK183">
        <v>0</v>
      </c>
      <c r="AL183" t="s">
        <v>969</v>
      </c>
      <c r="AM183" t="s">
        <v>970</v>
      </c>
      <c r="AN183" t="s">
        <v>971</v>
      </c>
      <c r="AO183" t="s">
        <v>972</v>
      </c>
      <c r="AP183" t="s">
        <v>74</v>
      </c>
      <c r="AQ183" t="s">
        <v>74</v>
      </c>
      <c r="AR183" t="s">
        <v>973</v>
      </c>
      <c r="AS183" t="s">
        <v>74</v>
      </c>
      <c r="AT183" t="s">
        <v>74</v>
      </c>
      <c r="AU183">
        <v>1968</v>
      </c>
      <c r="AV183">
        <v>77</v>
      </c>
      <c r="AW183">
        <v>421</v>
      </c>
      <c r="AX183" t="s">
        <v>74</v>
      </c>
      <c r="AY183" t="s">
        <v>74</v>
      </c>
      <c r="AZ183" t="s">
        <v>74</v>
      </c>
      <c r="BA183" t="s">
        <v>74</v>
      </c>
      <c r="BB183">
        <v>361</v>
      </c>
      <c r="BC183">
        <v>362</v>
      </c>
      <c r="BD183" t="s">
        <v>74</v>
      </c>
      <c r="BE183" t="s">
        <v>74</v>
      </c>
      <c r="BF183" t="s">
        <v>74</v>
      </c>
      <c r="BG183" t="s">
        <v>74</v>
      </c>
      <c r="BH183" t="s">
        <v>74</v>
      </c>
      <c r="BI183">
        <v>2</v>
      </c>
      <c r="BJ183" t="s">
        <v>825</v>
      </c>
      <c r="BK183" t="s">
        <v>826</v>
      </c>
      <c r="BL183" t="s">
        <v>825</v>
      </c>
      <c r="BM183" t="s">
        <v>977</v>
      </c>
      <c r="BN183" t="s">
        <v>74</v>
      </c>
      <c r="BO183" t="s">
        <v>74</v>
      </c>
      <c r="BP183" t="s">
        <v>74</v>
      </c>
      <c r="BQ183" t="s">
        <v>74</v>
      </c>
      <c r="BR183" t="s">
        <v>89</v>
      </c>
      <c r="BS183" t="s">
        <v>978</v>
      </c>
      <c r="BT183" t="str">
        <f>HYPERLINK("https%3A%2F%2Fwww.webofscience.com%2Fwos%2Fwoscc%2Ffull-record%2FWOS:A1968ZG68500022","View Full Record in Web of Science")</f>
        <v>View Full Record in Web of Science</v>
      </c>
    </row>
    <row r="184" spans="1:72" x14ac:dyDescent="0.15">
      <c r="A184" t="s">
        <v>72</v>
      </c>
      <c r="B184" t="s">
        <v>979</v>
      </c>
      <c r="C184" t="s">
        <v>74</v>
      </c>
      <c r="D184" t="s">
        <v>74</v>
      </c>
      <c r="E184" t="s">
        <v>74</v>
      </c>
      <c r="F184" t="s">
        <v>979</v>
      </c>
      <c r="G184" t="s">
        <v>74</v>
      </c>
      <c r="H184" t="s">
        <v>74</v>
      </c>
      <c r="I184" t="s">
        <v>980</v>
      </c>
      <c r="J184" t="s">
        <v>981</v>
      </c>
      <c r="K184" t="s">
        <v>74</v>
      </c>
      <c r="L184" t="s">
        <v>74</v>
      </c>
      <c r="M184" t="s">
        <v>77</v>
      </c>
      <c r="N184" t="s">
        <v>78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T184" t="s">
        <v>74</v>
      </c>
      <c r="U184" t="s">
        <v>74</v>
      </c>
      <c r="V184" t="s">
        <v>74</v>
      </c>
      <c r="W184" t="s">
        <v>74</v>
      </c>
      <c r="X184" t="s">
        <v>74</v>
      </c>
      <c r="Y184" t="s">
        <v>74</v>
      </c>
      <c r="Z184" t="s">
        <v>74</v>
      </c>
      <c r="AA184" t="s">
        <v>74</v>
      </c>
      <c r="AB184" t="s">
        <v>74</v>
      </c>
      <c r="AC184" t="s">
        <v>74</v>
      </c>
      <c r="AD184" t="s">
        <v>74</v>
      </c>
      <c r="AE184" t="s">
        <v>74</v>
      </c>
      <c r="AF184" t="s">
        <v>74</v>
      </c>
      <c r="AG184">
        <v>7</v>
      </c>
      <c r="AH184">
        <v>9</v>
      </c>
      <c r="AI184">
        <v>9</v>
      </c>
      <c r="AJ184">
        <v>0</v>
      </c>
      <c r="AK184">
        <v>0</v>
      </c>
      <c r="AL184" t="s">
        <v>982</v>
      </c>
      <c r="AM184" t="s">
        <v>970</v>
      </c>
      <c r="AN184" t="s">
        <v>983</v>
      </c>
      <c r="AO184" t="s">
        <v>984</v>
      </c>
      <c r="AP184" t="s">
        <v>74</v>
      </c>
      <c r="AQ184" t="s">
        <v>74</v>
      </c>
      <c r="AR184" t="s">
        <v>985</v>
      </c>
      <c r="AS184" t="s">
        <v>74</v>
      </c>
      <c r="AT184" t="s">
        <v>74</v>
      </c>
      <c r="AU184">
        <v>1968</v>
      </c>
      <c r="AV184">
        <v>24</v>
      </c>
      <c r="AW184">
        <v>3</v>
      </c>
      <c r="AX184" t="s">
        <v>74</v>
      </c>
      <c r="AY184" t="s">
        <v>74</v>
      </c>
      <c r="AZ184" t="s">
        <v>74</v>
      </c>
      <c r="BA184" t="s">
        <v>74</v>
      </c>
      <c r="BB184">
        <v>741</v>
      </c>
      <c r="BC184" t="s">
        <v>95</v>
      </c>
      <c r="BD184" t="s">
        <v>74</v>
      </c>
      <c r="BE184" t="s">
        <v>74</v>
      </c>
      <c r="BF184" t="s">
        <v>74</v>
      </c>
      <c r="BG184" t="s">
        <v>74</v>
      </c>
      <c r="BH184" t="s">
        <v>74</v>
      </c>
      <c r="BI184">
        <v>1</v>
      </c>
      <c r="BJ184" t="s">
        <v>619</v>
      </c>
      <c r="BK184" t="s">
        <v>86</v>
      </c>
      <c r="BL184" t="s">
        <v>620</v>
      </c>
      <c r="BM184" t="s">
        <v>986</v>
      </c>
      <c r="BN184" t="s">
        <v>74</v>
      </c>
      <c r="BO184" t="s">
        <v>74</v>
      </c>
      <c r="BP184" t="s">
        <v>74</v>
      </c>
      <c r="BQ184" t="s">
        <v>74</v>
      </c>
      <c r="BR184" t="s">
        <v>89</v>
      </c>
      <c r="BS184" t="s">
        <v>987</v>
      </c>
      <c r="BT184" t="str">
        <f>HYPERLINK("https%3A%2F%2Fwww.webofscience.com%2Fwos%2Fwoscc%2Ffull-record%2FWOS:A1968C007800003","View Full Record in Web of Science")</f>
        <v>View Full Record in Web of Science</v>
      </c>
    </row>
    <row r="185" spans="1:72" x14ac:dyDescent="0.15">
      <c r="A185" t="s">
        <v>72</v>
      </c>
      <c r="B185" t="s">
        <v>988</v>
      </c>
      <c r="C185" t="s">
        <v>74</v>
      </c>
      <c r="D185" t="s">
        <v>74</v>
      </c>
      <c r="E185" t="s">
        <v>74</v>
      </c>
      <c r="F185" t="s">
        <v>988</v>
      </c>
      <c r="G185" t="s">
        <v>74</v>
      </c>
      <c r="H185" t="s">
        <v>74</v>
      </c>
      <c r="I185" t="s">
        <v>989</v>
      </c>
      <c r="J185" t="s">
        <v>990</v>
      </c>
      <c r="K185" t="s">
        <v>74</v>
      </c>
      <c r="L185" t="s">
        <v>74</v>
      </c>
      <c r="M185" t="s">
        <v>991</v>
      </c>
      <c r="N185" t="s">
        <v>52</v>
      </c>
      <c r="O185" t="s">
        <v>74</v>
      </c>
      <c r="P185" t="s">
        <v>74</v>
      </c>
      <c r="Q185" t="s">
        <v>74</v>
      </c>
      <c r="R185" t="s">
        <v>74</v>
      </c>
      <c r="S185" t="s">
        <v>74</v>
      </c>
      <c r="T185" t="s">
        <v>74</v>
      </c>
      <c r="U185" t="s">
        <v>74</v>
      </c>
      <c r="V185" t="s">
        <v>74</v>
      </c>
      <c r="W185" t="s">
        <v>74</v>
      </c>
      <c r="X185" t="s">
        <v>74</v>
      </c>
      <c r="Y185" t="s">
        <v>74</v>
      </c>
      <c r="Z185" t="s">
        <v>74</v>
      </c>
      <c r="AA185" t="s">
        <v>992</v>
      </c>
      <c r="AB185" t="s">
        <v>993</v>
      </c>
      <c r="AC185" t="s">
        <v>74</v>
      </c>
      <c r="AD185" t="s">
        <v>74</v>
      </c>
      <c r="AE185" t="s">
        <v>74</v>
      </c>
      <c r="AF185" t="s">
        <v>74</v>
      </c>
      <c r="AG185">
        <v>0</v>
      </c>
      <c r="AH185">
        <v>0</v>
      </c>
      <c r="AI185">
        <v>0</v>
      </c>
      <c r="AJ185">
        <v>0</v>
      </c>
      <c r="AK185">
        <v>0</v>
      </c>
      <c r="AL185" t="s">
        <v>994</v>
      </c>
      <c r="AM185" t="s">
        <v>995</v>
      </c>
      <c r="AN185" t="s">
        <v>996</v>
      </c>
      <c r="AO185" t="s">
        <v>997</v>
      </c>
      <c r="AP185" t="s">
        <v>74</v>
      </c>
      <c r="AQ185" t="s">
        <v>74</v>
      </c>
      <c r="AR185" t="s">
        <v>998</v>
      </c>
      <c r="AS185" t="s">
        <v>74</v>
      </c>
      <c r="AT185" t="s">
        <v>74</v>
      </c>
      <c r="AU185">
        <v>1968</v>
      </c>
      <c r="AV185">
        <v>5</v>
      </c>
      <c r="AW185" t="s">
        <v>999</v>
      </c>
      <c r="AX185" t="s">
        <v>74</v>
      </c>
      <c r="AY185" t="s">
        <v>74</v>
      </c>
      <c r="AZ185" t="s">
        <v>74</v>
      </c>
      <c r="BA185" t="s">
        <v>74</v>
      </c>
      <c r="BB185" t="s">
        <v>1000</v>
      </c>
      <c r="BC185" t="s">
        <v>84</v>
      </c>
      <c r="BD185" t="s">
        <v>74</v>
      </c>
      <c r="BE185" t="s">
        <v>74</v>
      </c>
      <c r="BF185" t="s">
        <v>74</v>
      </c>
      <c r="BG185" t="s">
        <v>74</v>
      </c>
      <c r="BH185" t="s">
        <v>74</v>
      </c>
      <c r="BI185">
        <v>0</v>
      </c>
      <c r="BJ185" t="s">
        <v>1001</v>
      </c>
      <c r="BK185" t="s">
        <v>86</v>
      </c>
      <c r="BL185" t="s">
        <v>1002</v>
      </c>
      <c r="BM185" t="s">
        <v>1003</v>
      </c>
      <c r="BN185" t="s">
        <v>74</v>
      </c>
      <c r="BO185" t="s">
        <v>74</v>
      </c>
      <c r="BP185" t="s">
        <v>74</v>
      </c>
      <c r="BQ185" t="s">
        <v>74</v>
      </c>
      <c r="BR185" t="s">
        <v>89</v>
      </c>
      <c r="BS185" t="s">
        <v>1004</v>
      </c>
      <c r="BT185" t="str">
        <f>HYPERLINK("https%3A%2F%2Fwww.webofscience.com%2Fwos%2Fwoscc%2Ffull-record%2FWOS:A1968D949800129","View Full Record in Web of Science")</f>
        <v>View Full Record in Web of Science</v>
      </c>
    </row>
    <row r="186" spans="1:72" x14ac:dyDescent="0.15">
      <c r="A186" t="s">
        <v>72</v>
      </c>
      <c r="B186" t="s">
        <v>1005</v>
      </c>
      <c r="C186" t="s">
        <v>74</v>
      </c>
      <c r="D186" t="s">
        <v>74</v>
      </c>
      <c r="E186" t="s">
        <v>74</v>
      </c>
      <c r="F186" t="s">
        <v>1005</v>
      </c>
      <c r="G186" t="s">
        <v>74</v>
      </c>
      <c r="H186" t="s">
        <v>74</v>
      </c>
      <c r="I186" t="s">
        <v>1006</v>
      </c>
      <c r="J186" t="s">
        <v>1007</v>
      </c>
      <c r="K186" t="s">
        <v>74</v>
      </c>
      <c r="L186" t="s">
        <v>74</v>
      </c>
      <c r="M186" t="s">
        <v>77</v>
      </c>
      <c r="N186" t="s">
        <v>482</v>
      </c>
      <c r="O186" t="s">
        <v>74</v>
      </c>
      <c r="P186" t="s">
        <v>74</v>
      </c>
      <c r="Q186" t="s">
        <v>74</v>
      </c>
      <c r="R186" t="s">
        <v>74</v>
      </c>
      <c r="S186" t="s">
        <v>74</v>
      </c>
      <c r="T186" t="s">
        <v>74</v>
      </c>
      <c r="U186" t="s">
        <v>74</v>
      </c>
      <c r="V186" t="s">
        <v>74</v>
      </c>
      <c r="W186" t="s">
        <v>74</v>
      </c>
      <c r="X186" t="s">
        <v>74</v>
      </c>
      <c r="Y186" t="s">
        <v>74</v>
      </c>
      <c r="Z186" t="s">
        <v>74</v>
      </c>
      <c r="AA186" t="s">
        <v>74</v>
      </c>
      <c r="AB186" t="s">
        <v>74</v>
      </c>
      <c r="AC186" t="s">
        <v>74</v>
      </c>
      <c r="AD186" t="s">
        <v>74</v>
      </c>
      <c r="AE186" t="s">
        <v>74</v>
      </c>
      <c r="AF186" t="s">
        <v>74</v>
      </c>
      <c r="AG186">
        <v>0</v>
      </c>
      <c r="AH186">
        <v>0</v>
      </c>
      <c r="AI186">
        <v>0</v>
      </c>
      <c r="AJ186">
        <v>0</v>
      </c>
      <c r="AK186">
        <v>0</v>
      </c>
      <c r="AL186" t="s">
        <v>1008</v>
      </c>
      <c r="AM186" t="s">
        <v>1009</v>
      </c>
      <c r="AN186" t="s">
        <v>1010</v>
      </c>
      <c r="AO186" t="s">
        <v>1011</v>
      </c>
      <c r="AP186" t="s">
        <v>74</v>
      </c>
      <c r="AQ186" t="s">
        <v>74</v>
      </c>
      <c r="AR186" t="s">
        <v>1007</v>
      </c>
      <c r="AS186" t="s">
        <v>1012</v>
      </c>
      <c r="AT186" t="s">
        <v>74</v>
      </c>
      <c r="AU186">
        <v>1968</v>
      </c>
      <c r="AV186">
        <v>21</v>
      </c>
      <c r="AW186">
        <v>1</v>
      </c>
      <c r="AX186" t="s">
        <v>74</v>
      </c>
      <c r="AY186" t="s">
        <v>74</v>
      </c>
      <c r="AZ186" t="s">
        <v>74</v>
      </c>
      <c r="BA186" t="s">
        <v>74</v>
      </c>
      <c r="BB186">
        <v>39</v>
      </c>
      <c r="BC186" t="s">
        <v>84</v>
      </c>
      <c r="BD186" t="s">
        <v>74</v>
      </c>
      <c r="BE186" t="s">
        <v>74</v>
      </c>
      <c r="BF186" t="s">
        <v>74</v>
      </c>
      <c r="BG186" t="s">
        <v>74</v>
      </c>
      <c r="BH186" t="s">
        <v>74</v>
      </c>
      <c r="BI186">
        <v>0</v>
      </c>
      <c r="BJ186" t="s">
        <v>1013</v>
      </c>
      <c r="BK186" t="s">
        <v>86</v>
      </c>
      <c r="BL186" t="s">
        <v>1014</v>
      </c>
      <c r="BM186" t="s">
        <v>1015</v>
      </c>
      <c r="BN186" t="s">
        <v>74</v>
      </c>
      <c r="BO186" t="s">
        <v>74</v>
      </c>
      <c r="BP186" t="s">
        <v>74</v>
      </c>
      <c r="BQ186" t="s">
        <v>74</v>
      </c>
      <c r="BR186" t="s">
        <v>89</v>
      </c>
      <c r="BS186" t="s">
        <v>1016</v>
      </c>
      <c r="BT186" t="str">
        <f>HYPERLINK("https%3A%2F%2Fwww.webofscience.com%2Fwos%2Fwoscc%2Ffull-record%2FWOS:A1968B063600005","View Full Record in Web of Science")</f>
        <v>View Full Record in Web of Science</v>
      </c>
    </row>
    <row r="187" spans="1:72" x14ac:dyDescent="0.15">
      <c r="A187" t="s">
        <v>72</v>
      </c>
      <c r="B187" t="s">
        <v>1017</v>
      </c>
      <c r="C187" t="s">
        <v>74</v>
      </c>
      <c r="D187" t="s">
        <v>74</v>
      </c>
      <c r="E187" t="s">
        <v>74</v>
      </c>
      <c r="F187" t="s">
        <v>1017</v>
      </c>
      <c r="G187" t="s">
        <v>74</v>
      </c>
      <c r="H187" t="s">
        <v>74</v>
      </c>
      <c r="I187" t="s">
        <v>1018</v>
      </c>
      <c r="J187" t="s">
        <v>1019</v>
      </c>
      <c r="K187" t="s">
        <v>74</v>
      </c>
      <c r="L187" t="s">
        <v>74</v>
      </c>
      <c r="M187" t="s">
        <v>77</v>
      </c>
      <c r="N187" t="s">
        <v>78</v>
      </c>
      <c r="O187" t="s">
        <v>74</v>
      </c>
      <c r="P187" t="s">
        <v>74</v>
      </c>
      <c r="Q187" t="s">
        <v>74</v>
      </c>
      <c r="R187" t="s">
        <v>74</v>
      </c>
      <c r="S187" t="s">
        <v>74</v>
      </c>
      <c r="T187" t="s">
        <v>74</v>
      </c>
      <c r="U187" t="s">
        <v>74</v>
      </c>
      <c r="V187" t="s">
        <v>74</v>
      </c>
      <c r="W187" t="s">
        <v>74</v>
      </c>
      <c r="X187" t="s">
        <v>74</v>
      </c>
      <c r="Y187" t="s">
        <v>74</v>
      </c>
      <c r="Z187" t="s">
        <v>74</v>
      </c>
      <c r="AA187" t="s">
        <v>1020</v>
      </c>
      <c r="AB187" t="s">
        <v>74</v>
      </c>
      <c r="AC187" t="s">
        <v>74</v>
      </c>
      <c r="AD187" t="s">
        <v>74</v>
      </c>
      <c r="AE187" t="s">
        <v>74</v>
      </c>
      <c r="AF187" t="s">
        <v>74</v>
      </c>
      <c r="AG187">
        <v>41</v>
      </c>
      <c r="AH187">
        <v>156</v>
      </c>
      <c r="AI187">
        <v>162</v>
      </c>
      <c r="AJ187">
        <v>1</v>
      </c>
      <c r="AK187">
        <v>15</v>
      </c>
      <c r="AL187" t="s">
        <v>1021</v>
      </c>
      <c r="AM187" t="s">
        <v>782</v>
      </c>
      <c r="AN187" t="s">
        <v>1022</v>
      </c>
      <c r="AO187" t="s">
        <v>1023</v>
      </c>
      <c r="AP187" t="s">
        <v>74</v>
      </c>
      <c r="AQ187" t="s">
        <v>74</v>
      </c>
      <c r="AR187" t="s">
        <v>1024</v>
      </c>
      <c r="AS187" t="s">
        <v>1025</v>
      </c>
      <c r="AT187" t="s">
        <v>74</v>
      </c>
      <c r="AU187">
        <v>1968</v>
      </c>
      <c r="AV187">
        <v>110</v>
      </c>
      <c r="AW187">
        <v>3</v>
      </c>
      <c r="AX187" t="s">
        <v>74</v>
      </c>
      <c r="AY187" t="s">
        <v>74</v>
      </c>
      <c r="AZ187" t="s">
        <v>74</v>
      </c>
      <c r="BA187" t="s">
        <v>74</v>
      </c>
      <c r="BB187">
        <v>395</v>
      </c>
      <c r="BC187" t="s">
        <v>84</v>
      </c>
      <c r="BD187" t="s">
        <v>74</v>
      </c>
      <c r="BE187" t="s">
        <v>1026</v>
      </c>
      <c r="BF187" t="str">
        <f>HYPERLINK("http://dx.doi.org/10.1042/bj1100395","http://dx.doi.org/10.1042/bj1100395")</f>
        <v>http://dx.doi.org/10.1042/bj1100395</v>
      </c>
      <c r="BG187" t="s">
        <v>74</v>
      </c>
      <c r="BH187" t="s">
        <v>74</v>
      </c>
      <c r="BI187">
        <v>0</v>
      </c>
      <c r="BJ187" t="s">
        <v>1027</v>
      </c>
      <c r="BK187" t="s">
        <v>86</v>
      </c>
      <c r="BL187" t="s">
        <v>1027</v>
      </c>
      <c r="BM187" t="s">
        <v>1028</v>
      </c>
      <c r="BN187">
        <v>5701664</v>
      </c>
      <c r="BO187" t="s">
        <v>1029</v>
      </c>
      <c r="BP187" t="s">
        <v>74</v>
      </c>
      <c r="BQ187" t="s">
        <v>74</v>
      </c>
      <c r="BR187" t="s">
        <v>89</v>
      </c>
      <c r="BS187" t="s">
        <v>1030</v>
      </c>
      <c r="BT187" t="str">
        <f>HYPERLINK("https%3A%2F%2Fwww.webofscience.com%2Fwos%2Fwoscc%2Ffull-record%2FWOS:A1968C287200002","View Full Record in Web of Science")</f>
        <v>View Full Record in Web of Science</v>
      </c>
    </row>
    <row r="188" spans="1:72" x14ac:dyDescent="0.15">
      <c r="A188" t="s">
        <v>72</v>
      </c>
      <c r="B188" t="s">
        <v>1031</v>
      </c>
      <c r="C188" t="s">
        <v>74</v>
      </c>
      <c r="D188" t="s">
        <v>74</v>
      </c>
      <c r="E188" t="s">
        <v>74</v>
      </c>
      <c r="F188" t="s">
        <v>1031</v>
      </c>
      <c r="G188" t="s">
        <v>74</v>
      </c>
      <c r="H188" t="s">
        <v>74</v>
      </c>
      <c r="I188" t="s">
        <v>1032</v>
      </c>
      <c r="J188" t="s">
        <v>1033</v>
      </c>
      <c r="K188" t="s">
        <v>74</v>
      </c>
      <c r="L188" t="s">
        <v>74</v>
      </c>
      <c r="M188" t="s">
        <v>77</v>
      </c>
      <c r="N188" t="s">
        <v>52</v>
      </c>
      <c r="O188" t="s">
        <v>74</v>
      </c>
      <c r="P188" t="s">
        <v>74</v>
      </c>
      <c r="Q188" t="s">
        <v>74</v>
      </c>
      <c r="R188" t="s">
        <v>74</v>
      </c>
      <c r="S188" t="s">
        <v>74</v>
      </c>
      <c r="T188" t="s">
        <v>74</v>
      </c>
      <c r="U188" t="s">
        <v>74</v>
      </c>
      <c r="V188" t="s">
        <v>74</v>
      </c>
      <c r="W188" t="s">
        <v>74</v>
      </c>
      <c r="X188" t="s">
        <v>74</v>
      </c>
      <c r="Y188" t="s">
        <v>74</v>
      </c>
      <c r="Z188" t="s">
        <v>74</v>
      </c>
      <c r="AA188" t="s">
        <v>74</v>
      </c>
      <c r="AB188" t="s">
        <v>74</v>
      </c>
      <c r="AC188" t="s">
        <v>74</v>
      </c>
      <c r="AD188" t="s">
        <v>74</v>
      </c>
      <c r="AE188" t="s">
        <v>74</v>
      </c>
      <c r="AF188" t="s">
        <v>74</v>
      </c>
      <c r="AG188">
        <v>0</v>
      </c>
      <c r="AH188">
        <v>0</v>
      </c>
      <c r="AI188">
        <v>0</v>
      </c>
      <c r="AJ188">
        <v>0</v>
      </c>
      <c r="AK188">
        <v>0</v>
      </c>
      <c r="AL188" t="s">
        <v>657</v>
      </c>
      <c r="AM188" t="s">
        <v>658</v>
      </c>
      <c r="AN188" t="s">
        <v>659</v>
      </c>
      <c r="AO188" t="s">
        <v>1034</v>
      </c>
      <c r="AP188" t="s">
        <v>74</v>
      </c>
      <c r="AQ188" t="s">
        <v>74</v>
      </c>
      <c r="AR188" t="s">
        <v>1035</v>
      </c>
      <c r="AS188" t="s">
        <v>1036</v>
      </c>
      <c r="AT188" t="s">
        <v>74</v>
      </c>
      <c r="AU188">
        <v>1968</v>
      </c>
      <c r="AV188">
        <v>49</v>
      </c>
      <c r="AW188">
        <v>8</v>
      </c>
      <c r="AX188" t="s">
        <v>74</v>
      </c>
      <c r="AY188" t="s">
        <v>74</v>
      </c>
      <c r="AZ188" t="s">
        <v>74</v>
      </c>
      <c r="BA188" t="s">
        <v>74</v>
      </c>
      <c r="BB188">
        <v>846</v>
      </c>
      <c r="BC188" t="s">
        <v>84</v>
      </c>
      <c r="BD188" t="s">
        <v>74</v>
      </c>
      <c r="BE188" t="s">
        <v>74</v>
      </c>
      <c r="BF188" t="s">
        <v>74</v>
      </c>
      <c r="BG188" t="s">
        <v>74</v>
      </c>
      <c r="BH188" t="s">
        <v>74</v>
      </c>
      <c r="BI188">
        <v>0</v>
      </c>
      <c r="BJ188" t="s">
        <v>592</v>
      </c>
      <c r="BK188" t="s">
        <v>86</v>
      </c>
      <c r="BL188" t="s">
        <v>592</v>
      </c>
      <c r="BM188" t="s">
        <v>1037</v>
      </c>
      <c r="BN188" t="s">
        <v>74</v>
      </c>
      <c r="BO188" t="s">
        <v>74</v>
      </c>
      <c r="BP188" t="s">
        <v>74</v>
      </c>
      <c r="BQ188" t="s">
        <v>74</v>
      </c>
      <c r="BR188" t="s">
        <v>89</v>
      </c>
      <c r="BS188" t="s">
        <v>1038</v>
      </c>
      <c r="BT188" t="str">
        <f>HYPERLINK("https%3A%2F%2Fwww.webofscience.com%2Fwos%2Fwoscc%2Ffull-record%2FWOS:A1968B757900035","View Full Record in Web of Science")</f>
        <v>View Full Record in Web of Science</v>
      </c>
    </row>
    <row r="189" spans="1:72" x14ac:dyDescent="0.15">
      <c r="A189" t="s">
        <v>72</v>
      </c>
      <c r="B189" t="s">
        <v>1039</v>
      </c>
      <c r="C189" t="s">
        <v>74</v>
      </c>
      <c r="D189" t="s">
        <v>74</v>
      </c>
      <c r="E189" t="s">
        <v>74</v>
      </c>
      <c r="F189" t="s">
        <v>1039</v>
      </c>
      <c r="G189" t="s">
        <v>74</v>
      </c>
      <c r="H189" t="s">
        <v>74</v>
      </c>
      <c r="I189" t="s">
        <v>1040</v>
      </c>
      <c r="J189" t="s">
        <v>1041</v>
      </c>
      <c r="K189" t="s">
        <v>74</v>
      </c>
      <c r="L189" t="s">
        <v>74</v>
      </c>
      <c r="M189" t="s">
        <v>77</v>
      </c>
      <c r="N189" t="s">
        <v>52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T189" t="s">
        <v>74</v>
      </c>
      <c r="U189" t="s">
        <v>74</v>
      </c>
      <c r="V189" t="s">
        <v>74</v>
      </c>
      <c r="W189" t="s">
        <v>74</v>
      </c>
      <c r="X189" t="s">
        <v>74</v>
      </c>
      <c r="Y189" t="s">
        <v>74</v>
      </c>
      <c r="Z189" t="s">
        <v>74</v>
      </c>
      <c r="AA189" t="s">
        <v>1042</v>
      </c>
      <c r="AB189" t="s">
        <v>1043</v>
      </c>
      <c r="AC189" t="s">
        <v>74</v>
      </c>
      <c r="AD189" t="s">
        <v>74</v>
      </c>
      <c r="AE189" t="s">
        <v>74</v>
      </c>
      <c r="AF189" t="s">
        <v>74</v>
      </c>
      <c r="AG189">
        <v>2</v>
      </c>
      <c r="AH189">
        <v>0</v>
      </c>
      <c r="AI189">
        <v>0</v>
      </c>
      <c r="AJ189">
        <v>0</v>
      </c>
      <c r="AK189">
        <v>2</v>
      </c>
      <c r="AL189" t="s">
        <v>1044</v>
      </c>
      <c r="AM189" t="s">
        <v>1045</v>
      </c>
      <c r="AN189" t="s">
        <v>1046</v>
      </c>
      <c r="AO189" t="s">
        <v>1047</v>
      </c>
      <c r="AP189" t="s">
        <v>74</v>
      </c>
      <c r="AQ189" t="s">
        <v>74</v>
      </c>
      <c r="AR189" t="s">
        <v>1048</v>
      </c>
      <c r="AS189" t="s">
        <v>1049</v>
      </c>
      <c r="AT189" t="s">
        <v>74</v>
      </c>
      <c r="AU189">
        <v>1968</v>
      </c>
      <c r="AV189">
        <v>46</v>
      </c>
      <c r="AW189" t="s">
        <v>1050</v>
      </c>
      <c r="AX189" t="s">
        <v>74</v>
      </c>
      <c r="AY189" t="s">
        <v>74</v>
      </c>
      <c r="AZ189" t="s">
        <v>74</v>
      </c>
      <c r="BA189" t="s">
        <v>74</v>
      </c>
      <c r="BB189" t="s">
        <v>1051</v>
      </c>
      <c r="BC189" t="s">
        <v>84</v>
      </c>
      <c r="BD189" t="s">
        <v>74</v>
      </c>
      <c r="BE189" t="s">
        <v>1052</v>
      </c>
      <c r="BF189" t="str">
        <f>HYPERLINK("http://dx.doi.org/10.1139/p68-359","http://dx.doi.org/10.1139/p68-359")</f>
        <v>http://dx.doi.org/10.1139/p68-359</v>
      </c>
      <c r="BG189" t="s">
        <v>74</v>
      </c>
      <c r="BH189" t="s">
        <v>74</v>
      </c>
      <c r="BI189">
        <v>0</v>
      </c>
      <c r="BJ189" t="s">
        <v>1053</v>
      </c>
      <c r="BK189" t="s">
        <v>86</v>
      </c>
      <c r="BL189" t="s">
        <v>899</v>
      </c>
      <c r="BM189" t="s">
        <v>1054</v>
      </c>
      <c r="BN189" t="s">
        <v>74</v>
      </c>
      <c r="BO189" t="s">
        <v>74</v>
      </c>
      <c r="BP189" t="s">
        <v>74</v>
      </c>
      <c r="BQ189" t="s">
        <v>74</v>
      </c>
      <c r="BR189" t="s">
        <v>89</v>
      </c>
      <c r="BS189" t="s">
        <v>1055</v>
      </c>
      <c r="BT189" t="str">
        <f>HYPERLINK("https%3A%2F%2Fwww.webofscience.com%2Fwos%2Fwoscc%2Ffull-record%2FWOS:A1968B722600018","View Full Record in Web of Science")</f>
        <v>View Full Record in Web of Science</v>
      </c>
    </row>
    <row r="190" spans="1:72" x14ac:dyDescent="0.15">
      <c r="A190" t="s">
        <v>72</v>
      </c>
      <c r="B190" t="s">
        <v>1056</v>
      </c>
      <c r="C190" t="s">
        <v>74</v>
      </c>
      <c r="D190" t="s">
        <v>74</v>
      </c>
      <c r="E190" t="s">
        <v>74</v>
      </c>
      <c r="F190" t="s">
        <v>1056</v>
      </c>
      <c r="G190" t="s">
        <v>74</v>
      </c>
      <c r="H190" t="s">
        <v>74</v>
      </c>
      <c r="I190" t="s">
        <v>1057</v>
      </c>
      <c r="J190" t="s">
        <v>521</v>
      </c>
      <c r="K190" t="s">
        <v>74</v>
      </c>
      <c r="L190" t="s">
        <v>74</v>
      </c>
      <c r="M190" t="s">
        <v>77</v>
      </c>
      <c r="N190" t="s">
        <v>78</v>
      </c>
      <c r="O190" t="s">
        <v>74</v>
      </c>
      <c r="P190" t="s">
        <v>74</v>
      </c>
      <c r="Q190" t="s">
        <v>74</v>
      </c>
      <c r="R190" t="s">
        <v>74</v>
      </c>
      <c r="S190" t="s">
        <v>74</v>
      </c>
      <c r="T190" t="s">
        <v>74</v>
      </c>
      <c r="U190" t="s">
        <v>74</v>
      </c>
      <c r="V190" t="s">
        <v>74</v>
      </c>
      <c r="W190" t="s">
        <v>74</v>
      </c>
      <c r="X190" t="s">
        <v>74</v>
      </c>
      <c r="Y190" t="s">
        <v>74</v>
      </c>
      <c r="Z190" t="s">
        <v>74</v>
      </c>
      <c r="AA190" t="s">
        <v>74</v>
      </c>
      <c r="AB190" t="s">
        <v>74</v>
      </c>
      <c r="AC190" t="s">
        <v>74</v>
      </c>
      <c r="AD190" t="s">
        <v>74</v>
      </c>
      <c r="AE190" t="s">
        <v>74</v>
      </c>
      <c r="AF190" t="s">
        <v>74</v>
      </c>
      <c r="AG190">
        <v>28</v>
      </c>
      <c r="AH190">
        <v>32</v>
      </c>
      <c r="AI190">
        <v>35</v>
      </c>
      <c r="AJ190">
        <v>1</v>
      </c>
      <c r="AK190">
        <v>3</v>
      </c>
      <c r="AL190" t="s">
        <v>74</v>
      </c>
      <c r="AM190" t="s">
        <v>74</v>
      </c>
      <c r="AN190" t="s">
        <v>74</v>
      </c>
      <c r="AO190" t="s">
        <v>74</v>
      </c>
      <c r="AP190" t="s">
        <v>74</v>
      </c>
      <c r="AQ190" t="s">
        <v>74</v>
      </c>
      <c r="AR190" t="s">
        <v>523</v>
      </c>
      <c r="AS190" t="s">
        <v>74</v>
      </c>
      <c r="AT190" t="s">
        <v>74</v>
      </c>
      <c r="AU190">
        <v>1968</v>
      </c>
      <c r="AV190">
        <v>27</v>
      </c>
      <c r="AW190">
        <v>1</v>
      </c>
      <c r="AX190" t="s">
        <v>74</v>
      </c>
      <c r="AY190" t="s">
        <v>74</v>
      </c>
      <c r="AZ190" t="s">
        <v>74</v>
      </c>
      <c r="BA190" t="s">
        <v>74</v>
      </c>
      <c r="BB190">
        <v>299</v>
      </c>
      <c r="BC190" t="s">
        <v>84</v>
      </c>
      <c r="BD190" t="s">
        <v>74</v>
      </c>
      <c r="BE190" t="s">
        <v>1058</v>
      </c>
      <c r="BF190" t="str">
        <f>HYPERLINK("http://dx.doi.org/10.1016/0010-406X(68)90772-X","http://dx.doi.org/10.1016/0010-406X(68)90772-X")</f>
        <v>http://dx.doi.org/10.1016/0010-406X(68)90772-X</v>
      </c>
      <c r="BG190" t="s">
        <v>74</v>
      </c>
      <c r="BH190" t="s">
        <v>74</v>
      </c>
      <c r="BI190">
        <v>0</v>
      </c>
      <c r="BJ190" t="s">
        <v>525</v>
      </c>
      <c r="BK190" t="s">
        <v>86</v>
      </c>
      <c r="BL190" t="s">
        <v>525</v>
      </c>
      <c r="BM190" t="s">
        <v>1059</v>
      </c>
      <c r="BN190" t="s">
        <v>74</v>
      </c>
      <c r="BO190" t="s">
        <v>74</v>
      </c>
      <c r="BP190" t="s">
        <v>74</v>
      </c>
      <c r="BQ190" t="s">
        <v>74</v>
      </c>
      <c r="BR190" t="s">
        <v>89</v>
      </c>
      <c r="BS190" t="s">
        <v>1060</v>
      </c>
      <c r="BT190" t="str">
        <f>HYPERLINK("https%3A%2F%2Fwww.webofscience.com%2Fwos%2Fwoscc%2Ffull-record%2FWOS:A1968B831800024","View Full Record in Web of Science")</f>
        <v>View Full Record in Web of Science</v>
      </c>
    </row>
    <row r="191" spans="1:72" x14ac:dyDescent="0.15">
      <c r="A191" t="s">
        <v>72</v>
      </c>
      <c r="B191" t="s">
        <v>1061</v>
      </c>
      <c r="C191" t="s">
        <v>74</v>
      </c>
      <c r="D191" t="s">
        <v>74</v>
      </c>
      <c r="E191" t="s">
        <v>74</v>
      </c>
      <c r="F191" t="s">
        <v>1061</v>
      </c>
      <c r="G191" t="s">
        <v>74</v>
      </c>
      <c r="H191" t="s">
        <v>74</v>
      </c>
      <c r="I191" t="s">
        <v>1062</v>
      </c>
      <c r="J191" t="s">
        <v>521</v>
      </c>
      <c r="K191" t="s">
        <v>74</v>
      </c>
      <c r="L191" t="s">
        <v>74</v>
      </c>
      <c r="M191" t="s">
        <v>77</v>
      </c>
      <c r="N191" t="s">
        <v>78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T191" t="s">
        <v>74</v>
      </c>
      <c r="U191" t="s">
        <v>74</v>
      </c>
      <c r="V191" t="s">
        <v>74</v>
      </c>
      <c r="W191" t="s">
        <v>74</v>
      </c>
      <c r="X191" t="s">
        <v>74</v>
      </c>
      <c r="Y191" t="s">
        <v>74</v>
      </c>
      <c r="Z191" t="s">
        <v>74</v>
      </c>
      <c r="AA191" t="s">
        <v>1020</v>
      </c>
      <c r="AB191" t="s">
        <v>74</v>
      </c>
      <c r="AC191" t="s">
        <v>74</v>
      </c>
      <c r="AD191" t="s">
        <v>74</v>
      </c>
      <c r="AE191" t="s">
        <v>74</v>
      </c>
      <c r="AF191" t="s">
        <v>74</v>
      </c>
      <c r="AG191">
        <v>37</v>
      </c>
      <c r="AH191">
        <v>77</v>
      </c>
      <c r="AI191">
        <v>82</v>
      </c>
      <c r="AJ191">
        <v>1</v>
      </c>
      <c r="AK191">
        <v>5</v>
      </c>
      <c r="AL191" t="s">
        <v>74</v>
      </c>
      <c r="AM191" t="s">
        <v>74</v>
      </c>
      <c r="AN191" t="s">
        <v>74</v>
      </c>
      <c r="AO191" t="s">
        <v>74</v>
      </c>
      <c r="AP191" t="s">
        <v>74</v>
      </c>
      <c r="AQ191" t="s">
        <v>74</v>
      </c>
      <c r="AR191" t="s">
        <v>523</v>
      </c>
      <c r="AS191" t="s">
        <v>74</v>
      </c>
      <c r="AT191" t="s">
        <v>74</v>
      </c>
      <c r="AU191">
        <v>1968</v>
      </c>
      <c r="AV191">
        <v>26</v>
      </c>
      <c r="AW191">
        <v>1</v>
      </c>
      <c r="AX191" t="s">
        <v>74</v>
      </c>
      <c r="AY191" t="s">
        <v>74</v>
      </c>
      <c r="AZ191" t="s">
        <v>74</v>
      </c>
      <c r="BA191" t="s">
        <v>74</v>
      </c>
      <c r="BB191">
        <v>223</v>
      </c>
      <c r="BC191" t="s">
        <v>84</v>
      </c>
      <c r="BD191" t="s">
        <v>74</v>
      </c>
      <c r="BE191" t="s">
        <v>1063</v>
      </c>
      <c r="BF191" t="str">
        <f>HYPERLINK("http://dx.doi.org/10.1016/0010-406X(68)90327-7","http://dx.doi.org/10.1016/0010-406X(68)90327-7")</f>
        <v>http://dx.doi.org/10.1016/0010-406X(68)90327-7</v>
      </c>
      <c r="BG191" t="s">
        <v>74</v>
      </c>
      <c r="BH191" t="s">
        <v>74</v>
      </c>
      <c r="BI191">
        <v>0</v>
      </c>
      <c r="BJ191" t="s">
        <v>525</v>
      </c>
      <c r="BK191" t="s">
        <v>86</v>
      </c>
      <c r="BL191" t="s">
        <v>525</v>
      </c>
      <c r="BM191" t="s">
        <v>1064</v>
      </c>
      <c r="BN191" t="s">
        <v>74</v>
      </c>
      <c r="BO191" t="s">
        <v>74</v>
      </c>
      <c r="BP191" t="s">
        <v>74</v>
      </c>
      <c r="BQ191" t="s">
        <v>74</v>
      </c>
      <c r="BR191" t="s">
        <v>89</v>
      </c>
      <c r="BS191" t="s">
        <v>1065</v>
      </c>
      <c r="BT191" t="str">
        <f>HYPERLINK("https%3A%2F%2Fwww.webofscience.com%2Fwos%2Fwoscc%2Ffull-record%2FWOS:A1968B315900019","View Full Record in Web of Science")</f>
        <v>View Full Record in Web of Science</v>
      </c>
    </row>
    <row r="192" spans="1:72" x14ac:dyDescent="0.15">
      <c r="A192" t="s">
        <v>72</v>
      </c>
      <c r="B192" t="s">
        <v>1066</v>
      </c>
      <c r="C192" t="s">
        <v>74</v>
      </c>
      <c r="D192" t="s">
        <v>74</v>
      </c>
      <c r="E192" t="s">
        <v>74</v>
      </c>
      <c r="F192" t="s">
        <v>1066</v>
      </c>
      <c r="G192" t="s">
        <v>74</v>
      </c>
      <c r="H192" t="s">
        <v>74</v>
      </c>
      <c r="I192" t="s">
        <v>1067</v>
      </c>
      <c r="J192" t="s">
        <v>1068</v>
      </c>
      <c r="K192" t="s">
        <v>74</v>
      </c>
      <c r="L192" t="s">
        <v>74</v>
      </c>
      <c r="M192" t="s">
        <v>77</v>
      </c>
      <c r="N192" t="s">
        <v>78</v>
      </c>
      <c r="O192" t="s">
        <v>74</v>
      </c>
      <c r="P192" t="s">
        <v>74</v>
      </c>
      <c r="Q192" t="s">
        <v>74</v>
      </c>
      <c r="R192" t="s">
        <v>74</v>
      </c>
      <c r="S192" t="s">
        <v>74</v>
      </c>
      <c r="T192" t="s">
        <v>74</v>
      </c>
      <c r="U192" t="s">
        <v>74</v>
      </c>
      <c r="V192" t="s">
        <v>74</v>
      </c>
      <c r="W192" t="s">
        <v>74</v>
      </c>
      <c r="X192" t="s">
        <v>74</v>
      </c>
      <c r="Y192" t="s">
        <v>74</v>
      </c>
      <c r="Z192" t="s">
        <v>74</v>
      </c>
      <c r="AA192" t="s">
        <v>74</v>
      </c>
      <c r="AB192" t="s">
        <v>74</v>
      </c>
      <c r="AC192" t="s">
        <v>74</v>
      </c>
      <c r="AD192" t="s">
        <v>74</v>
      </c>
      <c r="AE192" t="s">
        <v>74</v>
      </c>
      <c r="AF192" t="s">
        <v>74</v>
      </c>
      <c r="AG192">
        <v>16</v>
      </c>
      <c r="AH192">
        <v>4</v>
      </c>
      <c r="AI192">
        <v>4</v>
      </c>
      <c r="AJ192">
        <v>0</v>
      </c>
      <c r="AK192">
        <v>0</v>
      </c>
      <c r="AL192" t="s">
        <v>577</v>
      </c>
      <c r="AM192" t="s">
        <v>578</v>
      </c>
      <c r="AN192" t="s">
        <v>579</v>
      </c>
      <c r="AO192" t="s">
        <v>1069</v>
      </c>
      <c r="AP192" t="s">
        <v>74</v>
      </c>
      <c r="AQ192" t="s">
        <v>74</v>
      </c>
      <c r="AR192" t="s">
        <v>1070</v>
      </c>
      <c r="AS192" t="s">
        <v>74</v>
      </c>
      <c r="AT192" t="s">
        <v>74</v>
      </c>
      <c r="AU192">
        <v>1968</v>
      </c>
      <c r="AV192">
        <v>179</v>
      </c>
      <c r="AW192">
        <v>2</v>
      </c>
      <c r="AX192" t="s">
        <v>74</v>
      </c>
      <c r="AY192" t="s">
        <v>74</v>
      </c>
      <c r="AZ192" t="s">
        <v>74</v>
      </c>
      <c r="BA192" t="s">
        <v>74</v>
      </c>
      <c r="BB192">
        <v>410</v>
      </c>
      <c r="BC192" t="s">
        <v>84</v>
      </c>
      <c r="BD192" t="s">
        <v>74</v>
      </c>
      <c r="BE192" t="s">
        <v>74</v>
      </c>
      <c r="BF192" t="s">
        <v>74</v>
      </c>
      <c r="BG192" t="s">
        <v>74</v>
      </c>
      <c r="BH192" t="s">
        <v>74</v>
      </c>
      <c r="BI192">
        <v>0</v>
      </c>
      <c r="BJ192" t="s">
        <v>775</v>
      </c>
      <c r="BK192" t="s">
        <v>86</v>
      </c>
      <c r="BL192" t="s">
        <v>776</v>
      </c>
      <c r="BM192" t="s">
        <v>1071</v>
      </c>
      <c r="BN192" t="s">
        <v>74</v>
      </c>
      <c r="BO192" t="s">
        <v>74</v>
      </c>
      <c r="BP192" t="s">
        <v>74</v>
      </c>
      <c r="BQ192" t="s">
        <v>74</v>
      </c>
      <c r="BR192" t="s">
        <v>89</v>
      </c>
      <c r="BS192" t="s">
        <v>1072</v>
      </c>
      <c r="BT192" t="str">
        <f>HYPERLINK("https%3A%2F%2Fwww.webofscience.com%2Fwos%2Fwoscc%2Ffull-record%2FWOS:A1968A925600046","View Full Record in Web of Science")</f>
        <v>View Full Record in Web of Science</v>
      </c>
    </row>
    <row r="193" spans="1:72" x14ac:dyDescent="0.15">
      <c r="A193" t="s">
        <v>72</v>
      </c>
      <c r="B193" t="s">
        <v>330</v>
      </c>
      <c r="C193" t="s">
        <v>74</v>
      </c>
      <c r="D193" t="s">
        <v>74</v>
      </c>
      <c r="E193" t="s">
        <v>74</v>
      </c>
      <c r="F193" t="s">
        <v>330</v>
      </c>
      <c r="G193" t="s">
        <v>74</v>
      </c>
      <c r="H193" t="s">
        <v>74</v>
      </c>
      <c r="I193" t="s">
        <v>1073</v>
      </c>
      <c r="J193" t="s">
        <v>535</v>
      </c>
      <c r="K193" t="s">
        <v>74</v>
      </c>
      <c r="L193" t="s">
        <v>74</v>
      </c>
      <c r="M193" t="s">
        <v>77</v>
      </c>
      <c r="N193" t="s">
        <v>536</v>
      </c>
      <c r="O193" t="s">
        <v>74</v>
      </c>
      <c r="P193" t="s">
        <v>74</v>
      </c>
      <c r="Q193" t="s">
        <v>74</v>
      </c>
      <c r="R193" t="s">
        <v>74</v>
      </c>
      <c r="S193" t="s">
        <v>74</v>
      </c>
      <c r="T193" t="s">
        <v>74</v>
      </c>
      <c r="U193" t="s">
        <v>74</v>
      </c>
      <c r="V193" t="s">
        <v>74</v>
      </c>
      <c r="W193" t="s">
        <v>74</v>
      </c>
      <c r="X193" t="s">
        <v>74</v>
      </c>
      <c r="Y193" t="s">
        <v>74</v>
      </c>
      <c r="Z193" t="s">
        <v>74</v>
      </c>
      <c r="AA193" t="s">
        <v>74</v>
      </c>
      <c r="AB193" t="s">
        <v>74</v>
      </c>
      <c r="AC193" t="s">
        <v>74</v>
      </c>
      <c r="AD193" t="s">
        <v>74</v>
      </c>
      <c r="AE193" t="s">
        <v>74</v>
      </c>
      <c r="AF193" t="s">
        <v>74</v>
      </c>
      <c r="AG193">
        <v>26</v>
      </c>
      <c r="AH193">
        <v>31</v>
      </c>
      <c r="AI193">
        <v>31</v>
      </c>
      <c r="AJ193">
        <v>0</v>
      </c>
      <c r="AK193">
        <v>0</v>
      </c>
      <c r="AL193" t="s">
        <v>537</v>
      </c>
      <c r="AM193" t="s">
        <v>538</v>
      </c>
      <c r="AN193" t="s">
        <v>539</v>
      </c>
      <c r="AO193" t="s">
        <v>540</v>
      </c>
      <c r="AP193" t="s">
        <v>74</v>
      </c>
      <c r="AQ193" t="s">
        <v>74</v>
      </c>
      <c r="AR193" t="s">
        <v>541</v>
      </c>
      <c r="AS193" t="s">
        <v>542</v>
      </c>
      <c r="AT193" t="s">
        <v>74</v>
      </c>
      <c r="AU193">
        <v>1968</v>
      </c>
      <c r="AV193">
        <v>5</v>
      </c>
      <c r="AW193">
        <v>3</v>
      </c>
      <c r="AX193" t="s">
        <v>74</v>
      </c>
      <c r="AY193" t="s">
        <v>74</v>
      </c>
      <c r="AZ193" t="s">
        <v>74</v>
      </c>
      <c r="BA193" t="s">
        <v>74</v>
      </c>
      <c r="BB193">
        <v>159</v>
      </c>
      <c r="BC193" t="s">
        <v>84</v>
      </c>
      <c r="BD193" t="s">
        <v>74</v>
      </c>
      <c r="BE193" t="s">
        <v>1074</v>
      </c>
      <c r="BF193" t="str">
        <f>HYPERLINK("http://dx.doi.org/10.1016/S0012-821X(68)80033-0","http://dx.doi.org/10.1016/S0012-821X(68)80033-0")</f>
        <v>http://dx.doi.org/10.1016/S0012-821X(68)80033-0</v>
      </c>
      <c r="BG193" t="s">
        <v>74</v>
      </c>
      <c r="BH193" t="s">
        <v>74</v>
      </c>
      <c r="BI193">
        <v>0</v>
      </c>
      <c r="BJ193" t="s">
        <v>544</v>
      </c>
      <c r="BK193" t="s">
        <v>86</v>
      </c>
      <c r="BL193" t="s">
        <v>544</v>
      </c>
      <c r="BM193" t="s">
        <v>1075</v>
      </c>
      <c r="BN193" t="s">
        <v>74</v>
      </c>
      <c r="BO193" t="s">
        <v>74</v>
      </c>
      <c r="BP193" t="s">
        <v>74</v>
      </c>
      <c r="BQ193" t="s">
        <v>74</v>
      </c>
      <c r="BR193" t="s">
        <v>89</v>
      </c>
      <c r="BS193" t="s">
        <v>1076</v>
      </c>
      <c r="BT193" t="str">
        <f>HYPERLINK("https%3A%2F%2Fwww.webofscience.com%2Fwos%2Fwoscc%2Ffull-record%2FWOS:A1968C421800004","View Full Record in Web of Science")</f>
        <v>View Full Record in Web of Science</v>
      </c>
    </row>
    <row r="194" spans="1:72" x14ac:dyDescent="0.15">
      <c r="A194" t="s">
        <v>72</v>
      </c>
      <c r="B194" t="s">
        <v>1077</v>
      </c>
      <c r="C194" t="s">
        <v>74</v>
      </c>
      <c r="D194" t="s">
        <v>74</v>
      </c>
      <c r="E194" t="s">
        <v>74</v>
      </c>
      <c r="F194" t="s">
        <v>1077</v>
      </c>
      <c r="G194" t="s">
        <v>74</v>
      </c>
      <c r="H194" t="s">
        <v>74</v>
      </c>
      <c r="I194" t="s">
        <v>1078</v>
      </c>
      <c r="J194" t="s">
        <v>535</v>
      </c>
      <c r="K194" t="s">
        <v>74</v>
      </c>
      <c r="L194" t="s">
        <v>74</v>
      </c>
      <c r="M194" t="s">
        <v>77</v>
      </c>
      <c r="N194" t="s">
        <v>536</v>
      </c>
      <c r="O194" t="s">
        <v>74</v>
      </c>
      <c r="P194" t="s">
        <v>74</v>
      </c>
      <c r="Q194" t="s">
        <v>74</v>
      </c>
      <c r="R194" t="s">
        <v>74</v>
      </c>
      <c r="S194" t="s">
        <v>74</v>
      </c>
      <c r="T194" t="s">
        <v>74</v>
      </c>
      <c r="U194" t="s">
        <v>74</v>
      </c>
      <c r="V194" t="s">
        <v>74</v>
      </c>
      <c r="W194" t="s">
        <v>74</v>
      </c>
      <c r="X194" t="s">
        <v>74</v>
      </c>
      <c r="Y194" t="s">
        <v>74</v>
      </c>
      <c r="Z194" t="s">
        <v>74</v>
      </c>
      <c r="AA194" t="s">
        <v>74</v>
      </c>
      <c r="AB194" t="s">
        <v>74</v>
      </c>
      <c r="AC194" t="s">
        <v>74</v>
      </c>
      <c r="AD194" t="s">
        <v>74</v>
      </c>
      <c r="AE194" t="s">
        <v>74</v>
      </c>
      <c r="AF194" t="s">
        <v>74</v>
      </c>
      <c r="AG194">
        <v>30</v>
      </c>
      <c r="AH194">
        <v>1</v>
      </c>
      <c r="AI194">
        <v>1</v>
      </c>
      <c r="AJ194">
        <v>1</v>
      </c>
      <c r="AK194">
        <v>3</v>
      </c>
      <c r="AL194" t="s">
        <v>537</v>
      </c>
      <c r="AM194" t="s">
        <v>538</v>
      </c>
      <c r="AN194" t="s">
        <v>539</v>
      </c>
      <c r="AO194" t="s">
        <v>540</v>
      </c>
      <c r="AP194" t="s">
        <v>74</v>
      </c>
      <c r="AQ194" t="s">
        <v>74</v>
      </c>
      <c r="AR194" t="s">
        <v>541</v>
      </c>
      <c r="AS194" t="s">
        <v>542</v>
      </c>
      <c r="AT194" t="s">
        <v>74</v>
      </c>
      <c r="AU194">
        <v>1968</v>
      </c>
      <c r="AV194">
        <v>4</v>
      </c>
      <c r="AW194">
        <v>3</v>
      </c>
      <c r="AX194" t="s">
        <v>74</v>
      </c>
      <c r="AY194" t="s">
        <v>74</v>
      </c>
      <c r="AZ194" t="s">
        <v>74</v>
      </c>
      <c r="BA194" t="s">
        <v>74</v>
      </c>
      <c r="BB194">
        <v>237</v>
      </c>
      <c r="BC194" t="s">
        <v>84</v>
      </c>
      <c r="BD194" t="s">
        <v>74</v>
      </c>
      <c r="BE194" t="s">
        <v>1079</v>
      </c>
      <c r="BF194" t="str">
        <f>HYPERLINK("http://dx.doi.org/10.1016/0012-821X(68)90041-1","http://dx.doi.org/10.1016/0012-821X(68)90041-1")</f>
        <v>http://dx.doi.org/10.1016/0012-821X(68)90041-1</v>
      </c>
      <c r="BG194" t="s">
        <v>74</v>
      </c>
      <c r="BH194" t="s">
        <v>74</v>
      </c>
      <c r="BI194">
        <v>0</v>
      </c>
      <c r="BJ194" t="s">
        <v>544</v>
      </c>
      <c r="BK194" t="s">
        <v>86</v>
      </c>
      <c r="BL194" t="s">
        <v>544</v>
      </c>
      <c r="BM194" t="s">
        <v>1080</v>
      </c>
      <c r="BN194" t="s">
        <v>74</v>
      </c>
      <c r="BO194" t="s">
        <v>74</v>
      </c>
      <c r="BP194" t="s">
        <v>74</v>
      </c>
      <c r="BQ194" t="s">
        <v>74</v>
      </c>
      <c r="BR194" t="s">
        <v>89</v>
      </c>
      <c r="BS194" t="s">
        <v>1081</v>
      </c>
      <c r="BT194" t="str">
        <f>HYPERLINK("https%3A%2F%2Fwww.webofscience.com%2Fwos%2Fwoscc%2Ffull-record%2FWOS:A1968B226400009","View Full Record in Web of Science")</f>
        <v>View Full Record in Web of Science</v>
      </c>
    </row>
    <row r="195" spans="1:72" x14ac:dyDescent="0.15">
      <c r="A195" t="s">
        <v>72</v>
      </c>
      <c r="B195" t="s">
        <v>1082</v>
      </c>
      <c r="C195" t="s">
        <v>74</v>
      </c>
      <c r="D195" t="s">
        <v>74</v>
      </c>
      <c r="E195" t="s">
        <v>74</v>
      </c>
      <c r="F195" t="s">
        <v>1082</v>
      </c>
      <c r="G195" t="s">
        <v>74</v>
      </c>
      <c r="H195" t="s">
        <v>74</v>
      </c>
      <c r="I195" t="s">
        <v>1083</v>
      </c>
      <c r="J195" t="s">
        <v>535</v>
      </c>
      <c r="K195" t="s">
        <v>74</v>
      </c>
      <c r="L195" t="s">
        <v>74</v>
      </c>
      <c r="M195" t="s">
        <v>77</v>
      </c>
      <c r="N195" t="s">
        <v>536</v>
      </c>
      <c r="O195" t="s">
        <v>74</v>
      </c>
      <c r="P195" t="s">
        <v>74</v>
      </c>
      <c r="Q195" t="s">
        <v>74</v>
      </c>
      <c r="R195" t="s">
        <v>74</v>
      </c>
      <c r="S195" t="s">
        <v>74</v>
      </c>
      <c r="T195" t="s">
        <v>74</v>
      </c>
      <c r="U195" t="s">
        <v>74</v>
      </c>
      <c r="V195" t="s">
        <v>74</v>
      </c>
      <c r="W195" t="s">
        <v>74</v>
      </c>
      <c r="X195" t="s">
        <v>74</v>
      </c>
      <c r="Y195" t="s">
        <v>74</v>
      </c>
      <c r="Z195" t="s">
        <v>74</v>
      </c>
      <c r="AA195" t="s">
        <v>74</v>
      </c>
      <c r="AB195" t="s">
        <v>74</v>
      </c>
      <c r="AC195" t="s">
        <v>74</v>
      </c>
      <c r="AD195" t="s">
        <v>74</v>
      </c>
      <c r="AE195" t="s">
        <v>74</v>
      </c>
      <c r="AF195" t="s">
        <v>74</v>
      </c>
      <c r="AG195">
        <v>19</v>
      </c>
      <c r="AH195">
        <v>12</v>
      </c>
      <c r="AI195">
        <v>12</v>
      </c>
      <c r="AJ195">
        <v>0</v>
      </c>
      <c r="AK195">
        <v>0</v>
      </c>
      <c r="AL195" t="s">
        <v>537</v>
      </c>
      <c r="AM195" t="s">
        <v>538</v>
      </c>
      <c r="AN195" t="s">
        <v>539</v>
      </c>
      <c r="AO195" t="s">
        <v>540</v>
      </c>
      <c r="AP195" t="s">
        <v>74</v>
      </c>
      <c r="AQ195" t="s">
        <v>74</v>
      </c>
      <c r="AR195" t="s">
        <v>541</v>
      </c>
      <c r="AS195" t="s">
        <v>542</v>
      </c>
      <c r="AT195" t="s">
        <v>74</v>
      </c>
      <c r="AU195">
        <v>1968</v>
      </c>
      <c r="AV195">
        <v>4</v>
      </c>
      <c r="AW195">
        <v>6</v>
      </c>
      <c r="AX195" t="s">
        <v>74</v>
      </c>
      <c r="AY195" t="s">
        <v>74</v>
      </c>
      <c r="AZ195" t="s">
        <v>74</v>
      </c>
      <c r="BA195" t="s">
        <v>74</v>
      </c>
      <c r="BB195">
        <v>487</v>
      </c>
      <c r="BC195" t="s">
        <v>84</v>
      </c>
      <c r="BD195" t="s">
        <v>74</v>
      </c>
      <c r="BE195" t="s">
        <v>1084</v>
      </c>
      <c r="BF195" t="str">
        <f>HYPERLINK("http://dx.doi.org/10.1016/0012-821X(68)90030-7","http://dx.doi.org/10.1016/0012-821X(68)90030-7")</f>
        <v>http://dx.doi.org/10.1016/0012-821X(68)90030-7</v>
      </c>
      <c r="BG195" t="s">
        <v>74</v>
      </c>
      <c r="BH195" t="s">
        <v>74</v>
      </c>
      <c r="BI195">
        <v>0</v>
      </c>
      <c r="BJ195" t="s">
        <v>544</v>
      </c>
      <c r="BK195" t="s">
        <v>86</v>
      </c>
      <c r="BL195" t="s">
        <v>544</v>
      </c>
      <c r="BM195" t="s">
        <v>1085</v>
      </c>
      <c r="BN195" t="s">
        <v>74</v>
      </c>
      <c r="BO195" t="s">
        <v>74</v>
      </c>
      <c r="BP195" t="s">
        <v>74</v>
      </c>
      <c r="BQ195" t="s">
        <v>74</v>
      </c>
      <c r="BR195" t="s">
        <v>89</v>
      </c>
      <c r="BS195" t="s">
        <v>1086</v>
      </c>
      <c r="BT195" t="str">
        <f>HYPERLINK("https%3A%2F%2Fwww.webofscience.com%2Fwos%2Fwoscc%2Ffull-record%2FWOS:A1968B735300016","View Full Record in Web of Science")</f>
        <v>View Full Record in Web of Science</v>
      </c>
    </row>
    <row r="196" spans="1:72" x14ac:dyDescent="0.15">
      <c r="A196" t="s">
        <v>72</v>
      </c>
      <c r="B196" t="s">
        <v>1087</v>
      </c>
      <c r="C196" t="s">
        <v>74</v>
      </c>
      <c r="D196" t="s">
        <v>74</v>
      </c>
      <c r="E196" t="s">
        <v>74</v>
      </c>
      <c r="F196" t="s">
        <v>1087</v>
      </c>
      <c r="G196" t="s">
        <v>74</v>
      </c>
      <c r="H196" t="s">
        <v>74</v>
      </c>
      <c r="I196" t="s">
        <v>1088</v>
      </c>
      <c r="J196" t="s">
        <v>1089</v>
      </c>
      <c r="K196" t="s">
        <v>74</v>
      </c>
      <c r="L196" t="s">
        <v>74</v>
      </c>
      <c r="M196" t="s">
        <v>77</v>
      </c>
      <c r="N196" t="s">
        <v>482</v>
      </c>
      <c r="O196" t="s">
        <v>74</v>
      </c>
      <c r="P196" t="s">
        <v>74</v>
      </c>
      <c r="Q196" t="s">
        <v>74</v>
      </c>
      <c r="R196" t="s">
        <v>74</v>
      </c>
      <c r="S196" t="s">
        <v>74</v>
      </c>
      <c r="T196" t="s">
        <v>74</v>
      </c>
      <c r="U196" t="s">
        <v>74</v>
      </c>
      <c r="V196" t="s">
        <v>74</v>
      </c>
      <c r="W196" t="s">
        <v>74</v>
      </c>
      <c r="X196" t="s">
        <v>74</v>
      </c>
      <c r="Y196" t="s">
        <v>74</v>
      </c>
      <c r="Z196" t="s">
        <v>74</v>
      </c>
      <c r="AA196" t="s">
        <v>1090</v>
      </c>
      <c r="AB196" t="s">
        <v>1091</v>
      </c>
      <c r="AC196" t="s">
        <v>74</v>
      </c>
      <c r="AD196" t="s">
        <v>74</v>
      </c>
      <c r="AE196" t="s">
        <v>74</v>
      </c>
      <c r="AF196" t="s">
        <v>74</v>
      </c>
      <c r="AG196">
        <v>10</v>
      </c>
      <c r="AH196">
        <v>3</v>
      </c>
      <c r="AI196">
        <v>3</v>
      </c>
      <c r="AJ196">
        <v>0</v>
      </c>
      <c r="AK196">
        <v>0</v>
      </c>
      <c r="AL196" t="s">
        <v>1092</v>
      </c>
      <c r="AM196" t="s">
        <v>1093</v>
      </c>
      <c r="AN196" t="s">
        <v>1094</v>
      </c>
      <c r="AO196" t="s">
        <v>1095</v>
      </c>
      <c r="AP196" t="s">
        <v>74</v>
      </c>
      <c r="AQ196" t="s">
        <v>74</v>
      </c>
      <c r="AR196" t="s">
        <v>1089</v>
      </c>
      <c r="AS196" t="s">
        <v>1096</v>
      </c>
      <c r="AT196" t="s">
        <v>74</v>
      </c>
      <c r="AU196">
        <v>1968</v>
      </c>
      <c r="AV196">
        <v>24</v>
      </c>
      <c r="AW196">
        <v>4</v>
      </c>
      <c r="AX196" t="s">
        <v>74</v>
      </c>
      <c r="AY196" t="s">
        <v>74</v>
      </c>
      <c r="AZ196" t="s">
        <v>74</v>
      </c>
      <c r="BA196" t="s">
        <v>74</v>
      </c>
      <c r="BB196">
        <v>399</v>
      </c>
      <c r="BC196" t="s">
        <v>84</v>
      </c>
      <c r="BD196" t="s">
        <v>74</v>
      </c>
      <c r="BE196" t="s">
        <v>1097</v>
      </c>
      <c r="BF196" t="str">
        <f>HYPERLINK("http://dx.doi.org/10.1007/BF02140845","http://dx.doi.org/10.1007/BF02140845")</f>
        <v>http://dx.doi.org/10.1007/BF02140845</v>
      </c>
      <c r="BG196" t="s">
        <v>74</v>
      </c>
      <c r="BH196" t="s">
        <v>74</v>
      </c>
      <c r="BI196">
        <v>0</v>
      </c>
      <c r="BJ196" t="s">
        <v>775</v>
      </c>
      <c r="BK196" t="s">
        <v>86</v>
      </c>
      <c r="BL196" t="s">
        <v>776</v>
      </c>
      <c r="BM196" t="s">
        <v>1098</v>
      </c>
      <c r="BN196">
        <v>5705205</v>
      </c>
      <c r="BO196" t="s">
        <v>74</v>
      </c>
      <c r="BP196" t="s">
        <v>74</v>
      </c>
      <c r="BQ196" t="s">
        <v>74</v>
      </c>
      <c r="BR196" t="s">
        <v>89</v>
      </c>
      <c r="BS196" t="s">
        <v>1099</v>
      </c>
      <c r="BT196" t="str">
        <f>HYPERLINK("https%3A%2F%2Fwww.webofscience.com%2Fwos%2Fwoscc%2Ffull-record%2FWOS:A1968A954100055","View Full Record in Web of Science")</f>
        <v>View Full Record in Web of Science</v>
      </c>
    </row>
    <row r="197" spans="1:72" x14ac:dyDescent="0.15">
      <c r="A197" t="s">
        <v>72</v>
      </c>
      <c r="B197" t="s">
        <v>208</v>
      </c>
      <c r="C197" t="s">
        <v>74</v>
      </c>
      <c r="D197" t="s">
        <v>74</v>
      </c>
      <c r="E197" t="s">
        <v>74</v>
      </c>
      <c r="F197" t="s">
        <v>208</v>
      </c>
      <c r="G197" t="s">
        <v>74</v>
      </c>
      <c r="H197" t="s">
        <v>74</v>
      </c>
      <c r="I197" t="s">
        <v>1100</v>
      </c>
      <c r="J197" t="s">
        <v>1101</v>
      </c>
      <c r="K197" t="s">
        <v>74</v>
      </c>
      <c r="L197" t="s">
        <v>74</v>
      </c>
      <c r="M197" t="s">
        <v>77</v>
      </c>
      <c r="N197" t="s">
        <v>220</v>
      </c>
      <c r="O197" t="s">
        <v>74</v>
      </c>
      <c r="P197" t="s">
        <v>74</v>
      </c>
      <c r="Q197" t="s">
        <v>74</v>
      </c>
      <c r="R197" t="s">
        <v>74</v>
      </c>
      <c r="S197" t="s">
        <v>74</v>
      </c>
      <c r="T197" t="s">
        <v>74</v>
      </c>
      <c r="U197" t="s">
        <v>74</v>
      </c>
      <c r="V197" t="s">
        <v>74</v>
      </c>
      <c r="W197" t="s">
        <v>74</v>
      </c>
      <c r="X197" t="s">
        <v>74</v>
      </c>
      <c r="Y197" t="s">
        <v>74</v>
      </c>
      <c r="Z197" t="s">
        <v>74</v>
      </c>
      <c r="AA197" t="s">
        <v>74</v>
      </c>
      <c r="AB197" t="s">
        <v>74</v>
      </c>
      <c r="AC197" t="s">
        <v>74</v>
      </c>
      <c r="AD197" t="s">
        <v>74</v>
      </c>
      <c r="AE197" t="s">
        <v>74</v>
      </c>
      <c r="AF197" t="s">
        <v>74</v>
      </c>
      <c r="AG197">
        <v>1</v>
      </c>
      <c r="AH197">
        <v>0</v>
      </c>
      <c r="AI197">
        <v>0</v>
      </c>
      <c r="AJ197">
        <v>0</v>
      </c>
      <c r="AK197">
        <v>0</v>
      </c>
      <c r="AL197" t="s">
        <v>1102</v>
      </c>
      <c r="AM197" t="s">
        <v>564</v>
      </c>
      <c r="AN197" t="s">
        <v>1103</v>
      </c>
      <c r="AO197" t="s">
        <v>1104</v>
      </c>
      <c r="AP197" t="s">
        <v>1105</v>
      </c>
      <c r="AQ197" t="s">
        <v>74</v>
      </c>
      <c r="AR197" t="s">
        <v>1101</v>
      </c>
      <c r="AS197" t="s">
        <v>1106</v>
      </c>
      <c r="AT197" t="s">
        <v>74</v>
      </c>
      <c r="AU197">
        <v>1968</v>
      </c>
      <c r="AV197">
        <v>1</v>
      </c>
      <c r="AW197">
        <v>2</v>
      </c>
      <c r="AX197" t="s">
        <v>74</v>
      </c>
      <c r="AY197" t="s">
        <v>74</v>
      </c>
      <c r="AZ197" t="s">
        <v>74</v>
      </c>
      <c r="BA197" t="s">
        <v>74</v>
      </c>
      <c r="BB197">
        <v>169</v>
      </c>
      <c r="BC197">
        <v>170</v>
      </c>
      <c r="BD197" t="s">
        <v>74</v>
      </c>
      <c r="BE197" t="s">
        <v>74</v>
      </c>
      <c r="BF197" t="s">
        <v>74</v>
      </c>
      <c r="BG197" t="s">
        <v>74</v>
      </c>
      <c r="BH197" t="s">
        <v>74</v>
      </c>
      <c r="BI197">
        <v>2</v>
      </c>
      <c r="BJ197" t="s">
        <v>1107</v>
      </c>
      <c r="BK197" t="s">
        <v>826</v>
      </c>
      <c r="BL197" t="s">
        <v>1108</v>
      </c>
      <c r="BM197" t="s">
        <v>1109</v>
      </c>
      <c r="BN197" t="s">
        <v>74</v>
      </c>
      <c r="BO197" t="s">
        <v>74</v>
      </c>
      <c r="BP197" t="s">
        <v>74</v>
      </c>
      <c r="BQ197" t="s">
        <v>74</v>
      </c>
      <c r="BR197" t="s">
        <v>89</v>
      </c>
      <c r="BS197" t="s">
        <v>1110</v>
      </c>
      <c r="BT197" t="str">
        <f>HYPERLINK("https%3A%2F%2Fwww.webofscience.com%2Fwos%2Fwoscc%2Ffull-record%2FWOS:A1968ZK65000018","View Full Record in Web of Science")</f>
        <v>View Full Record in Web of Science</v>
      </c>
    </row>
    <row r="198" spans="1:72" x14ac:dyDescent="0.15">
      <c r="A198" t="s">
        <v>72</v>
      </c>
      <c r="B198" t="s">
        <v>1111</v>
      </c>
      <c r="C198" t="s">
        <v>74</v>
      </c>
      <c r="D198" t="s">
        <v>74</v>
      </c>
      <c r="E198" t="s">
        <v>74</v>
      </c>
      <c r="F198" t="s">
        <v>1111</v>
      </c>
      <c r="G198" t="s">
        <v>74</v>
      </c>
      <c r="H198" t="s">
        <v>74</v>
      </c>
      <c r="I198" t="s">
        <v>1112</v>
      </c>
      <c r="J198" t="s">
        <v>562</v>
      </c>
      <c r="K198" t="s">
        <v>74</v>
      </c>
      <c r="L198" t="s">
        <v>74</v>
      </c>
      <c r="M198" t="s">
        <v>77</v>
      </c>
      <c r="N198" t="s">
        <v>482</v>
      </c>
      <c r="O198" t="s">
        <v>74</v>
      </c>
      <c r="P198" t="s">
        <v>74</v>
      </c>
      <c r="Q198" t="s">
        <v>74</v>
      </c>
      <c r="R198" t="s">
        <v>74</v>
      </c>
      <c r="S198" t="s">
        <v>74</v>
      </c>
      <c r="T198" t="s">
        <v>74</v>
      </c>
      <c r="U198" t="s">
        <v>74</v>
      </c>
      <c r="V198" t="s">
        <v>74</v>
      </c>
      <c r="W198" t="s">
        <v>74</v>
      </c>
      <c r="X198" t="s">
        <v>74</v>
      </c>
      <c r="Y198" t="s">
        <v>74</v>
      </c>
      <c r="Z198" t="s">
        <v>74</v>
      </c>
      <c r="AA198" t="s">
        <v>74</v>
      </c>
      <c r="AB198" t="s">
        <v>74</v>
      </c>
      <c r="AC198" t="s">
        <v>74</v>
      </c>
      <c r="AD198" t="s">
        <v>74</v>
      </c>
      <c r="AE198" t="s">
        <v>74</v>
      </c>
      <c r="AF198" t="s">
        <v>74</v>
      </c>
      <c r="AG198">
        <v>12</v>
      </c>
      <c r="AH198">
        <v>12</v>
      </c>
      <c r="AI198">
        <v>12</v>
      </c>
      <c r="AJ198">
        <v>0</v>
      </c>
      <c r="AK198">
        <v>0</v>
      </c>
      <c r="AL198" t="s">
        <v>563</v>
      </c>
      <c r="AM198" t="s">
        <v>564</v>
      </c>
      <c r="AN198" t="s">
        <v>565</v>
      </c>
      <c r="AO198" t="s">
        <v>566</v>
      </c>
      <c r="AP198" t="s">
        <v>74</v>
      </c>
      <c r="AQ198" t="s">
        <v>74</v>
      </c>
      <c r="AR198" t="s">
        <v>568</v>
      </c>
      <c r="AS198" t="s">
        <v>569</v>
      </c>
      <c r="AT198" t="s">
        <v>74</v>
      </c>
      <c r="AU198">
        <v>1968</v>
      </c>
      <c r="AV198">
        <v>32</v>
      </c>
      <c r="AW198">
        <v>1</v>
      </c>
      <c r="AX198" t="s">
        <v>74</v>
      </c>
      <c r="AY198" t="s">
        <v>74</v>
      </c>
      <c r="AZ198" t="s">
        <v>74</v>
      </c>
      <c r="BA198" t="s">
        <v>74</v>
      </c>
      <c r="BB198">
        <v>117</v>
      </c>
      <c r="BC198" t="s">
        <v>84</v>
      </c>
      <c r="BD198" t="s">
        <v>74</v>
      </c>
      <c r="BE198" t="s">
        <v>1113</v>
      </c>
      <c r="BF198" t="str">
        <f>HYPERLINK("http://dx.doi.org/10.1016/0016-7037(68)90091-4","http://dx.doi.org/10.1016/0016-7037(68)90091-4")</f>
        <v>http://dx.doi.org/10.1016/0016-7037(68)90091-4</v>
      </c>
      <c r="BG198" t="s">
        <v>74</v>
      </c>
      <c r="BH198" t="s">
        <v>74</v>
      </c>
      <c r="BI198">
        <v>0</v>
      </c>
      <c r="BJ198" t="s">
        <v>544</v>
      </c>
      <c r="BK198" t="s">
        <v>86</v>
      </c>
      <c r="BL198" t="s">
        <v>544</v>
      </c>
      <c r="BM198" t="s">
        <v>1114</v>
      </c>
      <c r="BN198" t="s">
        <v>74</v>
      </c>
      <c r="BO198" t="s">
        <v>74</v>
      </c>
      <c r="BP198" t="s">
        <v>74</v>
      </c>
      <c r="BQ198" t="s">
        <v>74</v>
      </c>
      <c r="BR198" t="s">
        <v>89</v>
      </c>
      <c r="BS198" t="s">
        <v>1115</v>
      </c>
      <c r="BT198" t="str">
        <f>HYPERLINK("https%3A%2F%2Fwww.webofscience.com%2Fwos%2Fwoscc%2Ffull-record%2FWOS:A1968A349400007","View Full Record in Web of Science")</f>
        <v>View Full Record in Web of Science</v>
      </c>
    </row>
    <row r="199" spans="1:72" x14ac:dyDescent="0.15">
      <c r="A199" t="s">
        <v>72</v>
      </c>
      <c r="B199" t="s">
        <v>1116</v>
      </c>
      <c r="C199" t="s">
        <v>74</v>
      </c>
      <c r="D199" t="s">
        <v>74</v>
      </c>
      <c r="E199" t="s">
        <v>74</v>
      </c>
      <c r="F199" t="s">
        <v>1116</v>
      </c>
      <c r="G199" t="s">
        <v>74</v>
      </c>
      <c r="H199" t="s">
        <v>74</v>
      </c>
      <c r="I199" t="s">
        <v>1117</v>
      </c>
      <c r="J199" t="s">
        <v>1118</v>
      </c>
      <c r="K199" t="s">
        <v>74</v>
      </c>
      <c r="L199" t="s">
        <v>74</v>
      </c>
      <c r="M199" t="s">
        <v>77</v>
      </c>
      <c r="N199" t="s">
        <v>220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T199" t="s">
        <v>74</v>
      </c>
      <c r="U199" t="s">
        <v>74</v>
      </c>
      <c r="V199" t="s">
        <v>74</v>
      </c>
      <c r="W199" t="s">
        <v>74</v>
      </c>
      <c r="X199" t="s">
        <v>74</v>
      </c>
      <c r="Y199" t="s">
        <v>74</v>
      </c>
      <c r="Z199" t="s">
        <v>74</v>
      </c>
      <c r="AA199" t="s">
        <v>74</v>
      </c>
      <c r="AB199" t="s">
        <v>74</v>
      </c>
      <c r="AC199" t="s">
        <v>74</v>
      </c>
      <c r="AD199" t="s">
        <v>74</v>
      </c>
      <c r="AE199" t="s">
        <v>74</v>
      </c>
      <c r="AF199" t="s">
        <v>74</v>
      </c>
      <c r="AG199">
        <v>2</v>
      </c>
      <c r="AH199">
        <v>0</v>
      </c>
      <c r="AI199">
        <v>0</v>
      </c>
      <c r="AJ199">
        <v>0</v>
      </c>
      <c r="AK199">
        <v>0</v>
      </c>
      <c r="AL199" t="s">
        <v>1119</v>
      </c>
      <c r="AM199" t="s">
        <v>782</v>
      </c>
      <c r="AN199" t="s">
        <v>1120</v>
      </c>
      <c r="AO199" t="s">
        <v>1121</v>
      </c>
      <c r="AP199" t="s">
        <v>74</v>
      </c>
      <c r="AQ199" t="s">
        <v>74</v>
      </c>
      <c r="AR199" t="s">
        <v>1122</v>
      </c>
      <c r="AS199" t="s">
        <v>1123</v>
      </c>
      <c r="AT199" t="s">
        <v>74</v>
      </c>
      <c r="AU199">
        <v>1968</v>
      </c>
      <c r="AV199">
        <v>134</v>
      </c>
      <c r="AW199" t="s">
        <v>74</v>
      </c>
      <c r="AX199">
        <v>2</v>
      </c>
      <c r="AY199" t="s">
        <v>74</v>
      </c>
      <c r="AZ199" t="s">
        <v>74</v>
      </c>
      <c r="BA199" t="s">
        <v>74</v>
      </c>
      <c r="BB199">
        <v>303</v>
      </c>
      <c r="BC199" t="s">
        <v>84</v>
      </c>
      <c r="BD199" t="s">
        <v>74</v>
      </c>
      <c r="BE199" t="s">
        <v>74</v>
      </c>
      <c r="BF199" t="s">
        <v>74</v>
      </c>
      <c r="BG199" t="s">
        <v>74</v>
      </c>
      <c r="BH199" t="s">
        <v>74</v>
      </c>
      <c r="BI199">
        <v>0</v>
      </c>
      <c r="BJ199" t="s">
        <v>825</v>
      </c>
      <c r="BK199" t="s">
        <v>516</v>
      </c>
      <c r="BL199" t="s">
        <v>825</v>
      </c>
      <c r="BM199" t="s">
        <v>1124</v>
      </c>
      <c r="BN199" t="s">
        <v>74</v>
      </c>
      <c r="BO199" t="s">
        <v>74</v>
      </c>
      <c r="BP199" t="s">
        <v>74</v>
      </c>
      <c r="BQ199" t="s">
        <v>74</v>
      </c>
      <c r="BR199" t="s">
        <v>89</v>
      </c>
      <c r="BS199" t="s">
        <v>1125</v>
      </c>
      <c r="BT199" t="str">
        <f>HYPERLINK("https%3A%2F%2Fwww.webofscience.com%2Fwos%2Fwoscc%2Ffull-record%2FWOS:A1968B523400007","View Full Record in Web of Science")</f>
        <v>View Full Record in Web of Science</v>
      </c>
    </row>
    <row r="200" spans="1:72" x14ac:dyDescent="0.15">
      <c r="A200" t="s">
        <v>72</v>
      </c>
      <c r="B200" t="s">
        <v>1126</v>
      </c>
      <c r="C200" t="s">
        <v>74</v>
      </c>
      <c r="D200" t="s">
        <v>74</v>
      </c>
      <c r="E200" t="s">
        <v>74</v>
      </c>
      <c r="F200" t="s">
        <v>1126</v>
      </c>
      <c r="G200" t="s">
        <v>74</v>
      </c>
      <c r="H200" t="s">
        <v>74</v>
      </c>
      <c r="I200" t="s">
        <v>1127</v>
      </c>
      <c r="J200" t="s">
        <v>1128</v>
      </c>
      <c r="K200" t="s">
        <v>74</v>
      </c>
      <c r="L200" t="s">
        <v>74</v>
      </c>
      <c r="M200" t="s">
        <v>77</v>
      </c>
      <c r="N200" t="s">
        <v>482</v>
      </c>
      <c r="O200" t="s">
        <v>74</v>
      </c>
      <c r="P200" t="s">
        <v>74</v>
      </c>
      <c r="Q200" t="s">
        <v>74</v>
      </c>
      <c r="R200" t="s">
        <v>74</v>
      </c>
      <c r="S200" t="s">
        <v>74</v>
      </c>
      <c r="T200" t="s">
        <v>74</v>
      </c>
      <c r="U200" t="s">
        <v>74</v>
      </c>
      <c r="V200" t="s">
        <v>74</v>
      </c>
      <c r="W200" t="s">
        <v>74</v>
      </c>
      <c r="X200" t="s">
        <v>74</v>
      </c>
      <c r="Y200" t="s">
        <v>74</v>
      </c>
      <c r="Z200" t="s">
        <v>74</v>
      </c>
      <c r="AA200" t="s">
        <v>74</v>
      </c>
      <c r="AB200" t="s">
        <v>74</v>
      </c>
      <c r="AC200" t="s">
        <v>74</v>
      </c>
      <c r="AD200" t="s">
        <v>74</v>
      </c>
      <c r="AE200" t="s">
        <v>74</v>
      </c>
      <c r="AF200" t="s">
        <v>74</v>
      </c>
      <c r="AG200">
        <v>4</v>
      </c>
      <c r="AH200">
        <v>0</v>
      </c>
      <c r="AI200">
        <v>0</v>
      </c>
      <c r="AJ200">
        <v>0</v>
      </c>
      <c r="AK200">
        <v>3</v>
      </c>
      <c r="AL200" t="s">
        <v>1129</v>
      </c>
      <c r="AM200" t="s">
        <v>671</v>
      </c>
      <c r="AN200" t="s">
        <v>1130</v>
      </c>
      <c r="AO200" t="s">
        <v>1131</v>
      </c>
      <c r="AP200" t="s">
        <v>74</v>
      </c>
      <c r="AQ200" t="s">
        <v>74</v>
      </c>
      <c r="AR200" t="s">
        <v>1132</v>
      </c>
      <c r="AS200" t="s">
        <v>1133</v>
      </c>
      <c r="AT200" t="s">
        <v>74</v>
      </c>
      <c r="AU200">
        <v>1968</v>
      </c>
      <c r="AV200">
        <v>58</v>
      </c>
      <c r="AW200">
        <v>4</v>
      </c>
      <c r="AX200" t="s">
        <v>74</v>
      </c>
      <c r="AY200" t="s">
        <v>74</v>
      </c>
      <c r="AZ200" t="s">
        <v>74</v>
      </c>
      <c r="BA200" t="s">
        <v>74</v>
      </c>
      <c r="BB200">
        <v>669</v>
      </c>
      <c r="BC200">
        <v>670</v>
      </c>
      <c r="BD200" t="s">
        <v>74</v>
      </c>
      <c r="BE200" t="s">
        <v>74</v>
      </c>
      <c r="BF200" t="s">
        <v>74</v>
      </c>
      <c r="BG200" t="s">
        <v>74</v>
      </c>
      <c r="BH200" t="s">
        <v>74</v>
      </c>
      <c r="BI200">
        <v>2</v>
      </c>
      <c r="BJ200" t="s">
        <v>825</v>
      </c>
      <c r="BK200" t="s">
        <v>826</v>
      </c>
      <c r="BL200" t="s">
        <v>825</v>
      </c>
      <c r="BM200" t="s">
        <v>1134</v>
      </c>
      <c r="BN200" t="s">
        <v>74</v>
      </c>
      <c r="BO200" t="s">
        <v>74</v>
      </c>
      <c r="BP200" t="s">
        <v>74</v>
      </c>
      <c r="BQ200" t="s">
        <v>74</v>
      </c>
      <c r="BR200" t="s">
        <v>89</v>
      </c>
      <c r="BS200" t="s">
        <v>1135</v>
      </c>
      <c r="BT200" t="str">
        <f>HYPERLINK("https%3A%2F%2Fwww.webofscience.com%2Fwos%2Fwoscc%2Ffull-record%2FWOS:A1968ZC84700012","View Full Record in Web of Science")</f>
        <v>View Full Record in Web of Science</v>
      </c>
    </row>
    <row r="201" spans="1:72" x14ac:dyDescent="0.15">
      <c r="A201" t="s">
        <v>72</v>
      </c>
      <c r="B201" t="s">
        <v>1136</v>
      </c>
      <c r="C201" t="s">
        <v>74</v>
      </c>
      <c r="D201" t="s">
        <v>74</v>
      </c>
      <c r="E201" t="s">
        <v>74</v>
      </c>
      <c r="F201" t="s">
        <v>1136</v>
      </c>
      <c r="G201" t="s">
        <v>74</v>
      </c>
      <c r="H201" t="s">
        <v>74</v>
      </c>
      <c r="I201" t="s">
        <v>1137</v>
      </c>
      <c r="J201" t="s">
        <v>1138</v>
      </c>
      <c r="K201" t="s">
        <v>74</v>
      </c>
      <c r="L201" t="s">
        <v>74</v>
      </c>
      <c r="M201" t="s">
        <v>816</v>
      </c>
      <c r="N201" t="s">
        <v>817</v>
      </c>
      <c r="O201" t="s">
        <v>74</v>
      </c>
      <c r="P201" t="s">
        <v>74</v>
      </c>
      <c r="Q201" t="s">
        <v>74</v>
      </c>
      <c r="R201" t="s">
        <v>74</v>
      </c>
      <c r="S201" t="s">
        <v>74</v>
      </c>
      <c r="T201" t="s">
        <v>74</v>
      </c>
      <c r="U201" t="s">
        <v>74</v>
      </c>
      <c r="V201" t="s">
        <v>74</v>
      </c>
      <c r="W201" t="s">
        <v>74</v>
      </c>
      <c r="X201" t="s">
        <v>74</v>
      </c>
      <c r="Y201" t="s">
        <v>74</v>
      </c>
      <c r="Z201" t="s">
        <v>74</v>
      </c>
      <c r="AA201" t="s">
        <v>74</v>
      </c>
      <c r="AB201" t="s">
        <v>74</v>
      </c>
      <c r="AC201" t="s">
        <v>74</v>
      </c>
      <c r="AD201" t="s">
        <v>74</v>
      </c>
      <c r="AE201" t="s">
        <v>74</v>
      </c>
      <c r="AF201" t="s">
        <v>74</v>
      </c>
      <c r="AG201">
        <v>1</v>
      </c>
      <c r="AH201">
        <v>0</v>
      </c>
      <c r="AI201">
        <v>0</v>
      </c>
      <c r="AJ201">
        <v>0</v>
      </c>
      <c r="AK201">
        <v>0</v>
      </c>
      <c r="AL201" t="s">
        <v>1139</v>
      </c>
      <c r="AM201" t="s">
        <v>1140</v>
      </c>
      <c r="AN201" t="s">
        <v>1141</v>
      </c>
      <c r="AO201" t="s">
        <v>1142</v>
      </c>
      <c r="AP201" t="s">
        <v>74</v>
      </c>
      <c r="AQ201" t="s">
        <v>74</v>
      </c>
      <c r="AR201" t="s">
        <v>1143</v>
      </c>
      <c r="AS201" t="s">
        <v>1144</v>
      </c>
      <c r="AT201" t="s">
        <v>74</v>
      </c>
      <c r="AU201">
        <v>1968</v>
      </c>
      <c r="AV201">
        <v>56</v>
      </c>
      <c r="AW201">
        <v>1</v>
      </c>
      <c r="AX201" t="s">
        <v>74</v>
      </c>
      <c r="AY201" t="s">
        <v>74</v>
      </c>
      <c r="AZ201" t="s">
        <v>74</v>
      </c>
      <c r="BA201" t="s">
        <v>74</v>
      </c>
      <c r="BB201">
        <v>77</v>
      </c>
      <c r="BC201">
        <v>77</v>
      </c>
      <c r="BD201" t="s">
        <v>74</v>
      </c>
      <c r="BE201" t="s">
        <v>74</v>
      </c>
      <c r="BF201" t="s">
        <v>74</v>
      </c>
      <c r="BG201" t="s">
        <v>74</v>
      </c>
      <c r="BH201" t="s">
        <v>74</v>
      </c>
      <c r="BI201">
        <v>1</v>
      </c>
      <c r="BJ201" t="s">
        <v>825</v>
      </c>
      <c r="BK201" t="s">
        <v>826</v>
      </c>
      <c r="BL201" t="s">
        <v>825</v>
      </c>
      <c r="BM201" t="s">
        <v>1145</v>
      </c>
      <c r="BN201" t="s">
        <v>74</v>
      </c>
      <c r="BO201" t="s">
        <v>74</v>
      </c>
      <c r="BP201" t="s">
        <v>74</v>
      </c>
      <c r="BQ201" t="s">
        <v>74</v>
      </c>
      <c r="BR201" t="s">
        <v>89</v>
      </c>
      <c r="BS201" t="s">
        <v>1146</v>
      </c>
      <c r="BT201" t="str">
        <f>HYPERLINK("https%3A%2F%2Fwww.webofscience.com%2Fwos%2Fwoscc%2Ffull-record%2FWOS:A1968ZC27000020","View Full Record in Web of Science")</f>
        <v>View Full Record in Web of Science</v>
      </c>
    </row>
    <row r="202" spans="1:72" x14ac:dyDescent="0.15">
      <c r="A202" t="s">
        <v>72</v>
      </c>
      <c r="B202" t="s">
        <v>1147</v>
      </c>
      <c r="C202" t="s">
        <v>74</v>
      </c>
      <c r="D202" t="s">
        <v>74</v>
      </c>
      <c r="E202" t="s">
        <v>74</v>
      </c>
      <c r="F202" t="s">
        <v>1147</v>
      </c>
      <c r="G202" t="s">
        <v>74</v>
      </c>
      <c r="H202" t="s">
        <v>74</v>
      </c>
      <c r="I202" t="s">
        <v>1148</v>
      </c>
      <c r="J202" t="s">
        <v>1149</v>
      </c>
      <c r="K202" t="s">
        <v>74</v>
      </c>
      <c r="L202" t="s">
        <v>74</v>
      </c>
      <c r="M202" t="s">
        <v>77</v>
      </c>
      <c r="N202" t="s">
        <v>78</v>
      </c>
      <c r="O202" t="s">
        <v>74</v>
      </c>
      <c r="P202" t="s">
        <v>74</v>
      </c>
      <c r="Q202" t="s">
        <v>74</v>
      </c>
      <c r="R202" t="s">
        <v>74</v>
      </c>
      <c r="S202" t="s">
        <v>74</v>
      </c>
      <c r="T202" t="s">
        <v>74</v>
      </c>
      <c r="U202" t="s">
        <v>74</v>
      </c>
      <c r="V202" t="s">
        <v>74</v>
      </c>
      <c r="W202" t="s">
        <v>74</v>
      </c>
      <c r="X202" t="s">
        <v>74</v>
      </c>
      <c r="Y202" t="s">
        <v>74</v>
      </c>
      <c r="Z202" t="s">
        <v>74</v>
      </c>
      <c r="AA202" t="s">
        <v>74</v>
      </c>
      <c r="AB202" t="s">
        <v>74</v>
      </c>
      <c r="AC202" t="s">
        <v>74</v>
      </c>
      <c r="AD202" t="s">
        <v>74</v>
      </c>
      <c r="AE202" t="s">
        <v>74</v>
      </c>
      <c r="AF202" t="s">
        <v>74</v>
      </c>
      <c r="AG202">
        <v>23</v>
      </c>
      <c r="AH202">
        <v>9</v>
      </c>
      <c r="AI202">
        <v>9</v>
      </c>
      <c r="AJ202">
        <v>0</v>
      </c>
      <c r="AK202">
        <v>0</v>
      </c>
      <c r="AL202" t="s">
        <v>1150</v>
      </c>
      <c r="AM202" t="s">
        <v>671</v>
      </c>
      <c r="AN202" t="s">
        <v>1151</v>
      </c>
      <c r="AO202" t="s">
        <v>1152</v>
      </c>
      <c r="AP202" t="s">
        <v>74</v>
      </c>
      <c r="AQ202" t="s">
        <v>74</v>
      </c>
      <c r="AR202" t="s">
        <v>1153</v>
      </c>
      <c r="AS202" t="s">
        <v>1154</v>
      </c>
      <c r="AT202" t="s">
        <v>74</v>
      </c>
      <c r="AU202">
        <v>1968</v>
      </c>
      <c r="AV202" t="s">
        <v>1155</v>
      </c>
      <c r="AW202">
        <v>2</v>
      </c>
      <c r="AX202" t="s">
        <v>74</v>
      </c>
      <c r="AY202" t="s">
        <v>74</v>
      </c>
      <c r="AZ202" t="s">
        <v>74</v>
      </c>
      <c r="BA202" t="s">
        <v>74</v>
      </c>
      <c r="BB202">
        <v>201</v>
      </c>
      <c r="BC202" t="s">
        <v>84</v>
      </c>
      <c r="BD202" t="s">
        <v>74</v>
      </c>
      <c r="BE202" t="s">
        <v>1156</v>
      </c>
      <c r="BF202" t="str">
        <f>HYPERLINK("http://dx.doi.org/10.1109/TAP.1968.1139145","http://dx.doi.org/10.1109/TAP.1968.1139145")</f>
        <v>http://dx.doi.org/10.1109/TAP.1968.1139145</v>
      </c>
      <c r="BG202" t="s">
        <v>74</v>
      </c>
      <c r="BH202" t="s">
        <v>74</v>
      </c>
      <c r="BI202">
        <v>0</v>
      </c>
      <c r="BJ202" t="s">
        <v>1157</v>
      </c>
      <c r="BK202" t="s">
        <v>86</v>
      </c>
      <c r="BL202" t="s">
        <v>1158</v>
      </c>
      <c r="BM202" t="s">
        <v>1159</v>
      </c>
      <c r="BN202" t="s">
        <v>74</v>
      </c>
      <c r="BO202" t="s">
        <v>74</v>
      </c>
      <c r="BP202" t="s">
        <v>74</v>
      </c>
      <c r="BQ202" t="s">
        <v>74</v>
      </c>
      <c r="BR202" t="s">
        <v>89</v>
      </c>
      <c r="BS202" t="s">
        <v>1160</v>
      </c>
      <c r="BT202" t="str">
        <f>HYPERLINK("https%3A%2F%2Fwww.webofscience.com%2Fwos%2Fwoscc%2Ffull-record%2FWOS:A1968A839400008","View Full Record in Web of Science")</f>
        <v>View Full Record in Web of Science</v>
      </c>
    </row>
    <row r="203" spans="1:72" x14ac:dyDescent="0.15">
      <c r="A203" t="s">
        <v>72</v>
      </c>
      <c r="B203" t="s">
        <v>1161</v>
      </c>
      <c r="C203" t="s">
        <v>74</v>
      </c>
      <c r="D203" t="s">
        <v>74</v>
      </c>
      <c r="E203" t="s">
        <v>74</v>
      </c>
      <c r="F203" t="s">
        <v>1161</v>
      </c>
      <c r="G203" t="s">
        <v>74</v>
      </c>
      <c r="H203" t="s">
        <v>74</v>
      </c>
      <c r="I203" t="s">
        <v>1162</v>
      </c>
      <c r="J203" t="s">
        <v>1149</v>
      </c>
      <c r="K203" t="s">
        <v>74</v>
      </c>
      <c r="L203" t="s">
        <v>74</v>
      </c>
      <c r="M203" t="s">
        <v>77</v>
      </c>
      <c r="N203" t="s">
        <v>78</v>
      </c>
      <c r="O203" t="s">
        <v>74</v>
      </c>
      <c r="P203" t="s">
        <v>74</v>
      </c>
      <c r="Q203" t="s">
        <v>74</v>
      </c>
      <c r="R203" t="s">
        <v>74</v>
      </c>
      <c r="S203" t="s">
        <v>74</v>
      </c>
      <c r="T203" t="s">
        <v>74</v>
      </c>
      <c r="U203" t="s">
        <v>74</v>
      </c>
      <c r="V203" t="s">
        <v>74</v>
      </c>
      <c r="W203" t="s">
        <v>74</v>
      </c>
      <c r="X203" t="s">
        <v>74</v>
      </c>
      <c r="Y203" t="s">
        <v>74</v>
      </c>
      <c r="Z203" t="s">
        <v>74</v>
      </c>
      <c r="AA203" t="s">
        <v>74</v>
      </c>
      <c r="AB203" t="s">
        <v>74</v>
      </c>
      <c r="AC203" t="s">
        <v>74</v>
      </c>
      <c r="AD203" t="s">
        <v>74</v>
      </c>
      <c r="AE203" t="s">
        <v>74</v>
      </c>
      <c r="AF203" t="s">
        <v>74</v>
      </c>
      <c r="AG203">
        <v>6</v>
      </c>
      <c r="AH203">
        <v>7</v>
      </c>
      <c r="AI203">
        <v>8</v>
      </c>
      <c r="AJ203">
        <v>0</v>
      </c>
      <c r="AK203">
        <v>0</v>
      </c>
      <c r="AL203" t="s">
        <v>1150</v>
      </c>
      <c r="AM203" t="s">
        <v>671</v>
      </c>
      <c r="AN203" t="s">
        <v>1151</v>
      </c>
      <c r="AO203" t="s">
        <v>1152</v>
      </c>
      <c r="AP203" t="s">
        <v>74</v>
      </c>
      <c r="AQ203" t="s">
        <v>74</v>
      </c>
      <c r="AR203" t="s">
        <v>1153</v>
      </c>
      <c r="AS203" t="s">
        <v>1154</v>
      </c>
      <c r="AT203" t="s">
        <v>74</v>
      </c>
      <c r="AU203">
        <v>1968</v>
      </c>
      <c r="AV203" t="s">
        <v>1155</v>
      </c>
      <c r="AW203">
        <v>4</v>
      </c>
      <c r="AX203" t="s">
        <v>74</v>
      </c>
      <c r="AY203" t="s">
        <v>74</v>
      </c>
      <c r="AZ203" t="s">
        <v>74</v>
      </c>
      <c r="BA203" t="s">
        <v>74</v>
      </c>
      <c r="BB203">
        <v>445</v>
      </c>
      <c r="BC203" t="s">
        <v>84</v>
      </c>
      <c r="BD203" t="s">
        <v>74</v>
      </c>
      <c r="BE203" t="s">
        <v>1163</v>
      </c>
      <c r="BF203" t="str">
        <f>HYPERLINK("http://dx.doi.org/10.1109/TAP.1968.1139227","http://dx.doi.org/10.1109/TAP.1968.1139227")</f>
        <v>http://dx.doi.org/10.1109/TAP.1968.1139227</v>
      </c>
      <c r="BG203" t="s">
        <v>74</v>
      </c>
      <c r="BH203" t="s">
        <v>74</v>
      </c>
      <c r="BI203">
        <v>0</v>
      </c>
      <c r="BJ203" t="s">
        <v>1157</v>
      </c>
      <c r="BK203" t="s">
        <v>86</v>
      </c>
      <c r="BL203" t="s">
        <v>1158</v>
      </c>
      <c r="BM203" t="s">
        <v>1164</v>
      </c>
      <c r="BN203" t="s">
        <v>74</v>
      </c>
      <c r="BO203" t="s">
        <v>74</v>
      </c>
      <c r="BP203" t="s">
        <v>74</v>
      </c>
      <c r="BQ203" t="s">
        <v>74</v>
      </c>
      <c r="BR203" t="s">
        <v>89</v>
      </c>
      <c r="BS203" t="s">
        <v>1165</v>
      </c>
      <c r="BT203" t="str">
        <f>HYPERLINK("https%3A%2F%2Fwww.webofscience.com%2Fwos%2Fwoscc%2Ffull-record%2FWOS:A1968B676500010","View Full Record in Web of Science")</f>
        <v>View Full Record in Web of Science</v>
      </c>
    </row>
    <row r="204" spans="1:72" x14ac:dyDescent="0.15">
      <c r="A204" t="s">
        <v>72</v>
      </c>
      <c r="B204" t="s">
        <v>1166</v>
      </c>
      <c r="C204" t="s">
        <v>74</v>
      </c>
      <c r="D204" t="s">
        <v>74</v>
      </c>
      <c r="E204" t="s">
        <v>74</v>
      </c>
      <c r="F204" t="s">
        <v>1166</v>
      </c>
      <c r="G204" t="s">
        <v>74</v>
      </c>
      <c r="H204" t="s">
        <v>74</v>
      </c>
      <c r="I204" t="s">
        <v>1167</v>
      </c>
      <c r="J204" t="s">
        <v>1168</v>
      </c>
      <c r="K204" t="s">
        <v>74</v>
      </c>
      <c r="L204" t="s">
        <v>74</v>
      </c>
      <c r="M204" t="s">
        <v>1169</v>
      </c>
      <c r="N204" t="s">
        <v>78</v>
      </c>
      <c r="O204" t="s">
        <v>74</v>
      </c>
      <c r="P204" t="s">
        <v>74</v>
      </c>
      <c r="Q204" t="s">
        <v>74</v>
      </c>
      <c r="R204" t="s">
        <v>74</v>
      </c>
      <c r="S204" t="s">
        <v>74</v>
      </c>
      <c r="T204" t="s">
        <v>74</v>
      </c>
      <c r="U204" t="s">
        <v>74</v>
      </c>
      <c r="V204" t="s">
        <v>74</v>
      </c>
      <c r="W204" t="s">
        <v>74</v>
      </c>
      <c r="X204" t="s">
        <v>74</v>
      </c>
      <c r="Y204" t="s">
        <v>74</v>
      </c>
      <c r="Z204" t="s">
        <v>74</v>
      </c>
      <c r="AA204" t="s">
        <v>74</v>
      </c>
      <c r="AB204" t="s">
        <v>74</v>
      </c>
      <c r="AC204" t="s">
        <v>74</v>
      </c>
      <c r="AD204" t="s">
        <v>74</v>
      </c>
      <c r="AE204" t="s">
        <v>74</v>
      </c>
      <c r="AF204" t="s">
        <v>74</v>
      </c>
      <c r="AG204">
        <v>0</v>
      </c>
      <c r="AH204">
        <v>0</v>
      </c>
      <c r="AI204">
        <v>0</v>
      </c>
      <c r="AJ204">
        <v>0</v>
      </c>
      <c r="AK204">
        <v>1</v>
      </c>
      <c r="AL204" t="s">
        <v>1170</v>
      </c>
      <c r="AM204" t="s">
        <v>1171</v>
      </c>
      <c r="AN204" t="s">
        <v>1172</v>
      </c>
      <c r="AO204" t="s">
        <v>1173</v>
      </c>
      <c r="AP204" t="s">
        <v>74</v>
      </c>
      <c r="AQ204" t="s">
        <v>74</v>
      </c>
      <c r="AR204" t="s">
        <v>1174</v>
      </c>
      <c r="AS204" t="s">
        <v>1175</v>
      </c>
      <c r="AT204" t="s">
        <v>74</v>
      </c>
      <c r="AU204">
        <v>1968</v>
      </c>
      <c r="AV204" t="s">
        <v>74</v>
      </c>
      <c r="AW204">
        <v>3</v>
      </c>
      <c r="AX204" t="s">
        <v>74</v>
      </c>
      <c r="AY204" t="s">
        <v>74</v>
      </c>
      <c r="AZ204" t="s">
        <v>74</v>
      </c>
      <c r="BA204" t="s">
        <v>74</v>
      </c>
      <c r="BB204">
        <v>256</v>
      </c>
      <c r="BC204">
        <v>273</v>
      </c>
      <c r="BD204" t="s">
        <v>74</v>
      </c>
      <c r="BE204" t="s">
        <v>74</v>
      </c>
      <c r="BF204" t="s">
        <v>74</v>
      </c>
      <c r="BG204" t="s">
        <v>74</v>
      </c>
      <c r="BH204" t="s">
        <v>74</v>
      </c>
      <c r="BI204">
        <v>18</v>
      </c>
      <c r="BJ204" t="s">
        <v>1176</v>
      </c>
      <c r="BK204" t="s">
        <v>826</v>
      </c>
      <c r="BL204" t="s">
        <v>1177</v>
      </c>
      <c r="BM204" t="s">
        <v>1178</v>
      </c>
      <c r="BN204" t="s">
        <v>74</v>
      </c>
      <c r="BO204" t="s">
        <v>74</v>
      </c>
      <c r="BP204" t="s">
        <v>74</v>
      </c>
      <c r="BQ204" t="s">
        <v>74</v>
      </c>
      <c r="BR204" t="s">
        <v>89</v>
      </c>
      <c r="BS204" t="s">
        <v>1179</v>
      </c>
      <c r="BT204" t="str">
        <f>HYPERLINK("https%3A%2F%2Fwww.webofscience.com%2Fwos%2Fwoscc%2Ffull-record%2FWOS:A1968ZP45000001","View Full Record in Web of Science")</f>
        <v>View Full Record in Web of Science</v>
      </c>
    </row>
    <row r="205" spans="1:72" x14ac:dyDescent="0.15">
      <c r="A205" t="s">
        <v>72</v>
      </c>
      <c r="B205" t="s">
        <v>1180</v>
      </c>
      <c r="C205" t="s">
        <v>74</v>
      </c>
      <c r="D205" t="s">
        <v>74</v>
      </c>
      <c r="E205" t="s">
        <v>74</v>
      </c>
      <c r="F205" t="s">
        <v>1180</v>
      </c>
      <c r="G205" t="s">
        <v>74</v>
      </c>
      <c r="H205" t="s">
        <v>74</v>
      </c>
      <c r="I205" t="s">
        <v>1181</v>
      </c>
      <c r="J205" t="s">
        <v>1168</v>
      </c>
      <c r="K205" t="s">
        <v>74</v>
      </c>
      <c r="L205" t="s">
        <v>74</v>
      </c>
      <c r="M205" t="s">
        <v>1169</v>
      </c>
      <c r="N205" t="s">
        <v>78</v>
      </c>
      <c r="O205" t="s">
        <v>74</v>
      </c>
      <c r="P205" t="s">
        <v>74</v>
      </c>
      <c r="Q205" t="s">
        <v>74</v>
      </c>
      <c r="R205" t="s">
        <v>74</v>
      </c>
      <c r="S205" t="s">
        <v>74</v>
      </c>
      <c r="T205" t="s">
        <v>74</v>
      </c>
      <c r="U205" t="s">
        <v>74</v>
      </c>
      <c r="V205" t="s">
        <v>74</v>
      </c>
      <c r="W205" t="s">
        <v>74</v>
      </c>
      <c r="X205" t="s">
        <v>74</v>
      </c>
      <c r="Y205" t="s">
        <v>74</v>
      </c>
      <c r="Z205" t="s">
        <v>74</v>
      </c>
      <c r="AA205" t="s">
        <v>74</v>
      </c>
      <c r="AB205" t="s">
        <v>74</v>
      </c>
      <c r="AC205" t="s">
        <v>74</v>
      </c>
      <c r="AD205" t="s">
        <v>74</v>
      </c>
      <c r="AE205" t="s">
        <v>74</v>
      </c>
      <c r="AF205" t="s">
        <v>74</v>
      </c>
      <c r="AG205">
        <v>0</v>
      </c>
      <c r="AH205">
        <v>0</v>
      </c>
      <c r="AI205">
        <v>0</v>
      </c>
      <c r="AJ205">
        <v>0</v>
      </c>
      <c r="AK205">
        <v>0</v>
      </c>
      <c r="AL205" t="s">
        <v>1170</v>
      </c>
      <c r="AM205" t="s">
        <v>1171</v>
      </c>
      <c r="AN205" t="s">
        <v>1172</v>
      </c>
      <c r="AO205" t="s">
        <v>1173</v>
      </c>
      <c r="AP205" t="s">
        <v>74</v>
      </c>
      <c r="AQ205" t="s">
        <v>74</v>
      </c>
      <c r="AR205" t="s">
        <v>1174</v>
      </c>
      <c r="AS205" t="s">
        <v>1175</v>
      </c>
      <c r="AT205" t="s">
        <v>74</v>
      </c>
      <c r="AU205">
        <v>1968</v>
      </c>
      <c r="AV205" t="s">
        <v>74</v>
      </c>
      <c r="AW205">
        <v>3</v>
      </c>
      <c r="AX205" t="s">
        <v>74</v>
      </c>
      <c r="AY205" t="s">
        <v>74</v>
      </c>
      <c r="AZ205" t="s">
        <v>74</v>
      </c>
      <c r="BA205" t="s">
        <v>74</v>
      </c>
      <c r="BB205">
        <v>274</v>
      </c>
      <c r="BC205">
        <v>284</v>
      </c>
      <c r="BD205" t="s">
        <v>74</v>
      </c>
      <c r="BE205" t="s">
        <v>74</v>
      </c>
      <c r="BF205" t="s">
        <v>74</v>
      </c>
      <c r="BG205" t="s">
        <v>74</v>
      </c>
      <c r="BH205" t="s">
        <v>74</v>
      </c>
      <c r="BI205">
        <v>11</v>
      </c>
      <c r="BJ205" t="s">
        <v>1176</v>
      </c>
      <c r="BK205" t="s">
        <v>826</v>
      </c>
      <c r="BL205" t="s">
        <v>1177</v>
      </c>
      <c r="BM205" t="s">
        <v>1178</v>
      </c>
      <c r="BN205" t="s">
        <v>74</v>
      </c>
      <c r="BO205" t="s">
        <v>74</v>
      </c>
      <c r="BP205" t="s">
        <v>74</v>
      </c>
      <c r="BQ205" t="s">
        <v>74</v>
      </c>
      <c r="BR205" t="s">
        <v>89</v>
      </c>
      <c r="BS205" t="s">
        <v>1182</v>
      </c>
      <c r="BT205" t="str">
        <f>HYPERLINK("https%3A%2F%2Fwww.webofscience.com%2Fwos%2Fwoscc%2Ffull-record%2FWOS:A1968ZP45000002","View Full Record in Web of Science")</f>
        <v>View Full Record in Web of Science</v>
      </c>
    </row>
    <row r="206" spans="1:72" x14ac:dyDescent="0.15">
      <c r="A206" t="s">
        <v>72</v>
      </c>
      <c r="B206" t="s">
        <v>1183</v>
      </c>
      <c r="C206" t="s">
        <v>74</v>
      </c>
      <c r="D206" t="s">
        <v>74</v>
      </c>
      <c r="E206" t="s">
        <v>74</v>
      </c>
      <c r="F206" t="s">
        <v>1183</v>
      </c>
      <c r="G206" t="s">
        <v>74</v>
      </c>
      <c r="H206" t="s">
        <v>74</v>
      </c>
      <c r="I206" t="s">
        <v>1184</v>
      </c>
      <c r="J206" t="s">
        <v>575</v>
      </c>
      <c r="K206" t="s">
        <v>74</v>
      </c>
      <c r="L206" t="s">
        <v>74</v>
      </c>
      <c r="M206" t="s">
        <v>77</v>
      </c>
      <c r="N206" t="s">
        <v>78</v>
      </c>
      <c r="O206" t="s">
        <v>74</v>
      </c>
      <c r="P206" t="s">
        <v>74</v>
      </c>
      <c r="Q206" t="s">
        <v>74</v>
      </c>
      <c r="R206" t="s">
        <v>74</v>
      </c>
      <c r="S206" t="s">
        <v>74</v>
      </c>
      <c r="T206" t="s">
        <v>74</v>
      </c>
      <c r="U206" t="s">
        <v>74</v>
      </c>
      <c r="V206" t="s">
        <v>74</v>
      </c>
      <c r="W206" t="s">
        <v>74</v>
      </c>
      <c r="X206" t="s">
        <v>74</v>
      </c>
      <c r="Y206" t="s">
        <v>74</v>
      </c>
      <c r="Z206" t="s">
        <v>74</v>
      </c>
      <c r="AA206" t="s">
        <v>74</v>
      </c>
      <c r="AB206" t="s">
        <v>74</v>
      </c>
      <c r="AC206" t="s">
        <v>74</v>
      </c>
      <c r="AD206" t="s">
        <v>74</v>
      </c>
      <c r="AE206" t="s">
        <v>74</v>
      </c>
      <c r="AF206" t="s">
        <v>74</v>
      </c>
      <c r="AG206">
        <v>12</v>
      </c>
      <c r="AH206">
        <v>3</v>
      </c>
      <c r="AI206">
        <v>3</v>
      </c>
      <c r="AJ206">
        <v>0</v>
      </c>
      <c r="AK206">
        <v>0</v>
      </c>
      <c r="AL206" t="s">
        <v>577</v>
      </c>
      <c r="AM206" t="s">
        <v>578</v>
      </c>
      <c r="AN206" t="s">
        <v>1185</v>
      </c>
      <c r="AO206" t="s">
        <v>580</v>
      </c>
      <c r="AP206" t="s">
        <v>74</v>
      </c>
      <c r="AQ206" t="s">
        <v>74</v>
      </c>
      <c r="AR206" t="s">
        <v>581</v>
      </c>
      <c r="AS206" t="s">
        <v>74</v>
      </c>
      <c r="AT206" t="s">
        <v>74</v>
      </c>
      <c r="AU206">
        <v>1968</v>
      </c>
      <c r="AV206">
        <v>4</v>
      </c>
      <c r="AW206">
        <v>10</v>
      </c>
      <c r="AX206" t="s">
        <v>74</v>
      </c>
      <c r="AY206" t="s">
        <v>74</v>
      </c>
      <c r="AZ206" t="s">
        <v>74</v>
      </c>
      <c r="BA206" t="s">
        <v>74</v>
      </c>
      <c r="BB206">
        <v>1070</v>
      </c>
      <c r="BC206" t="s">
        <v>95</v>
      </c>
      <c r="BD206" t="s">
        <v>74</v>
      </c>
      <c r="BE206" t="s">
        <v>74</v>
      </c>
      <c r="BF206" t="s">
        <v>74</v>
      </c>
      <c r="BG206" t="s">
        <v>74</v>
      </c>
      <c r="BH206" t="s">
        <v>74</v>
      </c>
      <c r="BI206">
        <v>1</v>
      </c>
      <c r="BJ206" t="s">
        <v>582</v>
      </c>
      <c r="BK206" t="s">
        <v>86</v>
      </c>
      <c r="BL206" t="s">
        <v>582</v>
      </c>
      <c r="BM206" t="s">
        <v>1186</v>
      </c>
      <c r="BN206" t="s">
        <v>74</v>
      </c>
      <c r="BO206" t="s">
        <v>74</v>
      </c>
      <c r="BP206" t="s">
        <v>74</v>
      </c>
      <c r="BQ206" t="s">
        <v>74</v>
      </c>
      <c r="BR206" t="s">
        <v>89</v>
      </c>
      <c r="BS206" t="s">
        <v>1187</v>
      </c>
      <c r="BT206" t="str">
        <f>HYPERLINK("https%3A%2F%2Fwww.webofscience.com%2Fwos%2Fwoscc%2Ffull-record%2FWOS:A1968C057200006","View Full Record in Web of Science")</f>
        <v>View Full Record in Web of Science</v>
      </c>
    </row>
    <row r="207" spans="1:72" x14ac:dyDescent="0.15">
      <c r="A207" t="s">
        <v>72</v>
      </c>
      <c r="B207" t="s">
        <v>1188</v>
      </c>
      <c r="C207" t="s">
        <v>74</v>
      </c>
      <c r="D207" t="s">
        <v>74</v>
      </c>
      <c r="E207" t="s">
        <v>74</v>
      </c>
      <c r="F207" t="s">
        <v>1188</v>
      </c>
      <c r="G207" t="s">
        <v>74</v>
      </c>
      <c r="H207" t="s">
        <v>74</v>
      </c>
      <c r="I207" t="s">
        <v>1189</v>
      </c>
      <c r="J207" t="s">
        <v>1190</v>
      </c>
      <c r="K207" t="s">
        <v>74</v>
      </c>
      <c r="L207" t="s">
        <v>74</v>
      </c>
      <c r="M207" t="s">
        <v>77</v>
      </c>
      <c r="N207" t="s">
        <v>78</v>
      </c>
      <c r="O207" t="s">
        <v>74</v>
      </c>
      <c r="P207" t="s">
        <v>74</v>
      </c>
      <c r="Q207" t="s">
        <v>74</v>
      </c>
      <c r="R207" t="s">
        <v>74</v>
      </c>
      <c r="S207" t="s">
        <v>74</v>
      </c>
      <c r="T207" t="s">
        <v>74</v>
      </c>
      <c r="U207" t="s">
        <v>74</v>
      </c>
      <c r="V207" t="s">
        <v>74</v>
      </c>
      <c r="W207" t="s">
        <v>74</v>
      </c>
      <c r="X207" t="s">
        <v>74</v>
      </c>
      <c r="Y207" t="s">
        <v>74</v>
      </c>
      <c r="Z207" t="s">
        <v>74</v>
      </c>
      <c r="AA207" t="s">
        <v>74</v>
      </c>
      <c r="AB207" t="s">
        <v>74</v>
      </c>
      <c r="AC207" t="s">
        <v>74</v>
      </c>
      <c r="AD207" t="s">
        <v>74</v>
      </c>
      <c r="AE207" t="s">
        <v>74</v>
      </c>
      <c r="AF207" t="s">
        <v>74</v>
      </c>
      <c r="AG207">
        <v>6</v>
      </c>
      <c r="AH207">
        <v>2</v>
      </c>
      <c r="AI207">
        <v>2</v>
      </c>
      <c r="AJ207">
        <v>0</v>
      </c>
      <c r="AK207">
        <v>3</v>
      </c>
      <c r="AL207" t="s">
        <v>1191</v>
      </c>
      <c r="AM207" t="s">
        <v>782</v>
      </c>
      <c r="AN207" t="s">
        <v>1192</v>
      </c>
      <c r="AO207" t="s">
        <v>1193</v>
      </c>
      <c r="AP207" t="s">
        <v>74</v>
      </c>
      <c r="AQ207" t="s">
        <v>74</v>
      </c>
      <c r="AR207" t="s">
        <v>1194</v>
      </c>
      <c r="AS207" t="s">
        <v>74</v>
      </c>
      <c r="AT207" t="s">
        <v>74</v>
      </c>
      <c r="AU207">
        <v>1968</v>
      </c>
      <c r="AV207">
        <v>31</v>
      </c>
      <c r="AW207">
        <v>3</v>
      </c>
      <c r="AX207" t="s">
        <v>74</v>
      </c>
      <c r="AY207" t="s">
        <v>74</v>
      </c>
      <c r="AZ207" t="s">
        <v>74</v>
      </c>
      <c r="BA207" t="s">
        <v>74</v>
      </c>
      <c r="BB207">
        <v>330</v>
      </c>
      <c r="BC207" t="s">
        <v>84</v>
      </c>
      <c r="BD207" t="s">
        <v>74</v>
      </c>
      <c r="BE207" t="s">
        <v>74</v>
      </c>
      <c r="BF207" t="s">
        <v>74</v>
      </c>
      <c r="BG207" t="s">
        <v>74</v>
      </c>
      <c r="BH207" t="s">
        <v>74</v>
      </c>
      <c r="BI207">
        <v>0</v>
      </c>
      <c r="BJ207" t="s">
        <v>1195</v>
      </c>
      <c r="BK207" t="s">
        <v>86</v>
      </c>
      <c r="BL207" t="s">
        <v>1196</v>
      </c>
      <c r="BM207" t="s">
        <v>1197</v>
      </c>
      <c r="BN207" t="s">
        <v>74</v>
      </c>
      <c r="BO207" t="s">
        <v>74</v>
      </c>
      <c r="BP207" t="s">
        <v>74</v>
      </c>
      <c r="BQ207" t="s">
        <v>74</v>
      </c>
      <c r="BR207" t="s">
        <v>89</v>
      </c>
      <c r="BS207" t="s">
        <v>1198</v>
      </c>
      <c r="BT207" t="str">
        <f>HYPERLINK("https%3A%2F%2Fwww.webofscience.com%2Fwos%2Fwoscc%2Ffull-record%2FWOS:A1968A845700006","View Full Record in Web of Science")</f>
        <v>View Full Record in Web of Science</v>
      </c>
    </row>
    <row r="208" spans="1:72" x14ac:dyDescent="0.15">
      <c r="A208" t="s">
        <v>72</v>
      </c>
      <c r="B208" t="s">
        <v>610</v>
      </c>
      <c r="C208" t="s">
        <v>74</v>
      </c>
      <c r="D208" t="s">
        <v>74</v>
      </c>
      <c r="E208" t="s">
        <v>74</v>
      </c>
      <c r="F208" t="s">
        <v>610</v>
      </c>
      <c r="G208" t="s">
        <v>74</v>
      </c>
      <c r="H208" t="s">
        <v>74</v>
      </c>
      <c r="I208" t="s">
        <v>1199</v>
      </c>
      <c r="J208" t="s">
        <v>587</v>
      </c>
      <c r="K208" t="s">
        <v>74</v>
      </c>
      <c r="L208" t="s">
        <v>74</v>
      </c>
      <c r="M208" t="s">
        <v>77</v>
      </c>
      <c r="N208" t="s">
        <v>78</v>
      </c>
      <c r="O208" t="s">
        <v>74</v>
      </c>
      <c r="P208" t="s">
        <v>74</v>
      </c>
      <c r="Q208" t="s">
        <v>74</v>
      </c>
      <c r="R208" t="s">
        <v>74</v>
      </c>
      <c r="S208" t="s">
        <v>74</v>
      </c>
      <c r="T208" t="s">
        <v>74</v>
      </c>
      <c r="U208" t="s">
        <v>74</v>
      </c>
      <c r="V208" t="s">
        <v>74</v>
      </c>
      <c r="W208" t="s">
        <v>74</v>
      </c>
      <c r="X208" t="s">
        <v>74</v>
      </c>
      <c r="Y208" t="s">
        <v>74</v>
      </c>
      <c r="Z208" t="s">
        <v>74</v>
      </c>
      <c r="AA208" t="s">
        <v>74</v>
      </c>
      <c r="AB208" t="s">
        <v>74</v>
      </c>
      <c r="AC208" t="s">
        <v>74</v>
      </c>
      <c r="AD208" t="s">
        <v>74</v>
      </c>
      <c r="AE208" t="s">
        <v>74</v>
      </c>
      <c r="AF208" t="s">
        <v>74</v>
      </c>
      <c r="AG208">
        <v>20</v>
      </c>
      <c r="AH208">
        <v>17</v>
      </c>
      <c r="AI208">
        <v>17</v>
      </c>
      <c r="AJ208">
        <v>0</v>
      </c>
      <c r="AK208">
        <v>0</v>
      </c>
      <c r="AL208" t="s">
        <v>563</v>
      </c>
      <c r="AM208" t="s">
        <v>564</v>
      </c>
      <c r="AN208" t="s">
        <v>565</v>
      </c>
      <c r="AO208" t="s">
        <v>588</v>
      </c>
      <c r="AP208" t="s">
        <v>74</v>
      </c>
      <c r="AQ208" t="s">
        <v>74</v>
      </c>
      <c r="AR208" t="s">
        <v>589</v>
      </c>
      <c r="AS208" t="s">
        <v>590</v>
      </c>
      <c r="AT208" t="s">
        <v>74</v>
      </c>
      <c r="AU208">
        <v>1968</v>
      </c>
      <c r="AV208">
        <v>30</v>
      </c>
      <c r="AW208">
        <v>1</v>
      </c>
      <c r="AX208" t="s">
        <v>74</v>
      </c>
      <c r="AY208" t="s">
        <v>74</v>
      </c>
      <c r="AZ208" t="s">
        <v>74</v>
      </c>
      <c r="BA208" t="s">
        <v>74</v>
      </c>
      <c r="BB208">
        <v>85</v>
      </c>
      <c r="BC208" t="s">
        <v>95</v>
      </c>
      <c r="BD208" t="s">
        <v>74</v>
      </c>
      <c r="BE208" t="s">
        <v>1200</v>
      </c>
      <c r="BF208" t="str">
        <f>HYPERLINK("http://dx.doi.org/10.1016/0021-9169(68)90043-3","http://dx.doi.org/10.1016/0021-9169(68)90043-3")</f>
        <v>http://dx.doi.org/10.1016/0021-9169(68)90043-3</v>
      </c>
      <c r="BG208" t="s">
        <v>74</v>
      </c>
      <c r="BH208" t="s">
        <v>74</v>
      </c>
      <c r="BI208">
        <v>1</v>
      </c>
      <c r="BJ208" t="s">
        <v>592</v>
      </c>
      <c r="BK208" t="s">
        <v>86</v>
      </c>
      <c r="BL208" t="s">
        <v>592</v>
      </c>
      <c r="BM208" t="s">
        <v>1201</v>
      </c>
      <c r="BN208" t="s">
        <v>74</v>
      </c>
      <c r="BO208" t="s">
        <v>74</v>
      </c>
      <c r="BP208" t="s">
        <v>74</v>
      </c>
      <c r="BQ208" t="s">
        <v>74</v>
      </c>
      <c r="BR208" t="s">
        <v>89</v>
      </c>
      <c r="BS208" t="s">
        <v>1202</v>
      </c>
      <c r="BT208" t="str">
        <f>HYPERLINK("https%3A%2F%2Fwww.webofscience.com%2Fwos%2Fwoscc%2Ffull-record%2FWOS:A1968A309200008","View Full Record in Web of Science")</f>
        <v>View Full Record in Web of Science</v>
      </c>
    </row>
    <row r="209" spans="1:72" x14ac:dyDescent="0.15">
      <c r="A209" t="s">
        <v>72</v>
      </c>
      <c r="B209" t="s">
        <v>1203</v>
      </c>
      <c r="C209" t="s">
        <v>74</v>
      </c>
      <c r="D209" t="s">
        <v>74</v>
      </c>
      <c r="E209" t="s">
        <v>74</v>
      </c>
      <c r="F209" t="s">
        <v>1203</v>
      </c>
      <c r="G209" t="s">
        <v>74</v>
      </c>
      <c r="H209" t="s">
        <v>74</v>
      </c>
      <c r="I209" t="s">
        <v>1204</v>
      </c>
      <c r="J209" t="s">
        <v>1205</v>
      </c>
      <c r="K209" t="s">
        <v>74</v>
      </c>
      <c r="L209" t="s">
        <v>74</v>
      </c>
      <c r="M209" t="s">
        <v>77</v>
      </c>
      <c r="N209" t="s">
        <v>78</v>
      </c>
      <c r="O209" t="s">
        <v>74</v>
      </c>
      <c r="P209" t="s">
        <v>74</v>
      </c>
      <c r="Q209" t="s">
        <v>74</v>
      </c>
      <c r="R209" t="s">
        <v>74</v>
      </c>
      <c r="S209" t="s">
        <v>74</v>
      </c>
      <c r="T209" t="s">
        <v>74</v>
      </c>
      <c r="U209" t="s">
        <v>74</v>
      </c>
      <c r="V209" t="s">
        <v>74</v>
      </c>
      <c r="W209" t="s">
        <v>74</v>
      </c>
      <c r="X209" t="s">
        <v>74</v>
      </c>
      <c r="Y209" t="s">
        <v>74</v>
      </c>
      <c r="Z209" t="s">
        <v>74</v>
      </c>
      <c r="AA209" t="s">
        <v>74</v>
      </c>
      <c r="AB209" t="s">
        <v>74</v>
      </c>
      <c r="AC209" t="s">
        <v>74</v>
      </c>
      <c r="AD209" t="s">
        <v>74</v>
      </c>
      <c r="AE209" t="s">
        <v>74</v>
      </c>
      <c r="AF209" t="s">
        <v>74</v>
      </c>
      <c r="AG209">
        <v>21</v>
      </c>
      <c r="AH209">
        <v>68</v>
      </c>
      <c r="AI209">
        <v>71</v>
      </c>
      <c r="AJ209">
        <v>0</v>
      </c>
      <c r="AK209">
        <v>3</v>
      </c>
      <c r="AL209" t="s">
        <v>670</v>
      </c>
      <c r="AM209" t="s">
        <v>671</v>
      </c>
      <c r="AN209" t="s">
        <v>672</v>
      </c>
      <c r="AO209" t="s">
        <v>1206</v>
      </c>
      <c r="AP209" t="s">
        <v>74</v>
      </c>
      <c r="AQ209" t="s">
        <v>74</v>
      </c>
      <c r="AR209" t="s">
        <v>1207</v>
      </c>
      <c r="AS209" t="s">
        <v>1208</v>
      </c>
      <c r="AT209" t="s">
        <v>74</v>
      </c>
      <c r="AU209">
        <v>1968</v>
      </c>
      <c r="AV209">
        <v>32</v>
      </c>
      <c r="AW209" t="s">
        <v>74</v>
      </c>
      <c r="AX209">
        <v>3</v>
      </c>
      <c r="AY209" t="s">
        <v>74</v>
      </c>
      <c r="AZ209" t="s">
        <v>74</v>
      </c>
      <c r="BA209" t="s">
        <v>74</v>
      </c>
      <c r="BB209">
        <v>465</v>
      </c>
      <c r="BC209" t="s">
        <v>84</v>
      </c>
      <c r="BD209" t="s">
        <v>74</v>
      </c>
      <c r="BE209" t="s">
        <v>1209</v>
      </c>
      <c r="BF209" t="str">
        <f>HYPERLINK("http://dx.doi.org/10.1017/S0022112068000868","http://dx.doi.org/10.1017/S0022112068000868")</f>
        <v>http://dx.doi.org/10.1017/S0022112068000868</v>
      </c>
      <c r="BG209" t="s">
        <v>74</v>
      </c>
      <c r="BH209" t="s">
        <v>74</v>
      </c>
      <c r="BI209">
        <v>0</v>
      </c>
      <c r="BJ209" t="s">
        <v>1210</v>
      </c>
      <c r="BK209" t="s">
        <v>86</v>
      </c>
      <c r="BL209" t="s">
        <v>1211</v>
      </c>
      <c r="BM209" t="s">
        <v>1212</v>
      </c>
      <c r="BN209" t="s">
        <v>74</v>
      </c>
      <c r="BO209" t="s">
        <v>74</v>
      </c>
      <c r="BP209" t="s">
        <v>74</v>
      </c>
      <c r="BQ209" t="s">
        <v>74</v>
      </c>
      <c r="BR209" t="s">
        <v>89</v>
      </c>
      <c r="BS209" t="s">
        <v>1213</v>
      </c>
      <c r="BT209" t="str">
        <f>HYPERLINK("https%3A%2F%2Fwww.webofscience.com%2Fwos%2Fwoscc%2Ffull-record%2FWOS:A1968B164100004","View Full Record in Web of Science")</f>
        <v>View Full Record in Web of Science</v>
      </c>
    </row>
    <row r="210" spans="1:72" x14ac:dyDescent="0.15">
      <c r="A210" t="s">
        <v>72</v>
      </c>
      <c r="B210" t="s">
        <v>1214</v>
      </c>
      <c r="C210" t="s">
        <v>74</v>
      </c>
      <c r="D210" t="s">
        <v>74</v>
      </c>
      <c r="E210" t="s">
        <v>74</v>
      </c>
      <c r="F210" t="s">
        <v>1214</v>
      </c>
      <c r="G210" t="s">
        <v>74</v>
      </c>
      <c r="H210" t="s">
        <v>74</v>
      </c>
      <c r="I210" t="s">
        <v>1215</v>
      </c>
      <c r="J210" t="s">
        <v>612</v>
      </c>
      <c r="K210" t="s">
        <v>74</v>
      </c>
      <c r="L210" t="s">
        <v>74</v>
      </c>
      <c r="M210" t="s">
        <v>77</v>
      </c>
      <c r="N210" t="s">
        <v>78</v>
      </c>
      <c r="O210" t="s">
        <v>74</v>
      </c>
      <c r="P210" t="s">
        <v>74</v>
      </c>
      <c r="Q210" t="s">
        <v>74</v>
      </c>
      <c r="R210" t="s">
        <v>74</v>
      </c>
      <c r="S210" t="s">
        <v>74</v>
      </c>
      <c r="T210" t="s">
        <v>74</v>
      </c>
      <c r="U210" t="s">
        <v>74</v>
      </c>
      <c r="V210" t="s">
        <v>74</v>
      </c>
      <c r="W210" t="s">
        <v>74</v>
      </c>
      <c r="X210" t="s">
        <v>74</v>
      </c>
      <c r="Y210" t="s">
        <v>74</v>
      </c>
      <c r="Z210" t="s">
        <v>74</v>
      </c>
      <c r="AA210" t="s">
        <v>74</v>
      </c>
      <c r="AB210" t="s">
        <v>74</v>
      </c>
      <c r="AC210" t="s">
        <v>74</v>
      </c>
      <c r="AD210" t="s">
        <v>74</v>
      </c>
      <c r="AE210" t="s">
        <v>74</v>
      </c>
      <c r="AF210" t="s">
        <v>74</v>
      </c>
      <c r="AG210">
        <v>10</v>
      </c>
      <c r="AH210">
        <v>1</v>
      </c>
      <c r="AI210">
        <v>1</v>
      </c>
      <c r="AJ210">
        <v>0</v>
      </c>
      <c r="AK210">
        <v>1</v>
      </c>
      <c r="AL210" t="s">
        <v>613</v>
      </c>
      <c r="AM210" t="s">
        <v>80</v>
      </c>
      <c r="AN210" t="s">
        <v>614</v>
      </c>
      <c r="AO210" t="s">
        <v>615</v>
      </c>
      <c r="AP210" t="s">
        <v>74</v>
      </c>
      <c r="AQ210" t="s">
        <v>74</v>
      </c>
      <c r="AR210" t="s">
        <v>616</v>
      </c>
      <c r="AS210" t="s">
        <v>617</v>
      </c>
      <c r="AT210" t="s">
        <v>74</v>
      </c>
      <c r="AU210">
        <v>1968</v>
      </c>
      <c r="AV210">
        <v>73</v>
      </c>
      <c r="AW210">
        <v>1</v>
      </c>
      <c r="AX210" t="s">
        <v>74</v>
      </c>
      <c r="AY210" t="s">
        <v>74</v>
      </c>
      <c r="AZ210" t="s">
        <v>74</v>
      </c>
      <c r="BA210" t="s">
        <v>74</v>
      </c>
      <c r="BB210">
        <v>393</v>
      </c>
      <c r="BC210" t="s">
        <v>95</v>
      </c>
      <c r="BD210" t="s">
        <v>74</v>
      </c>
      <c r="BE210" t="s">
        <v>1216</v>
      </c>
      <c r="BF210" t="str">
        <f>HYPERLINK("http://dx.doi.org/10.1029/JA073i001p00393","http://dx.doi.org/10.1029/JA073i001p00393")</f>
        <v>http://dx.doi.org/10.1029/JA073i001p00393</v>
      </c>
      <c r="BG210" t="s">
        <v>74</v>
      </c>
      <c r="BH210" t="s">
        <v>74</v>
      </c>
      <c r="BI210">
        <v>1</v>
      </c>
      <c r="BJ210" t="s">
        <v>619</v>
      </c>
      <c r="BK210" t="s">
        <v>86</v>
      </c>
      <c r="BL210" t="s">
        <v>620</v>
      </c>
      <c r="BM210" t="s">
        <v>1217</v>
      </c>
      <c r="BN210" t="s">
        <v>74</v>
      </c>
      <c r="BO210" t="s">
        <v>74</v>
      </c>
      <c r="BP210" t="s">
        <v>74</v>
      </c>
      <c r="BQ210" t="s">
        <v>74</v>
      </c>
      <c r="BR210" t="s">
        <v>89</v>
      </c>
      <c r="BS210" t="s">
        <v>1218</v>
      </c>
      <c r="BT210" t="str">
        <f>HYPERLINK("https%3A%2F%2Fwww.webofscience.com%2Fwos%2Fwoscc%2Ffull-record%2FWOS:A1968A456800037","View Full Record in Web of Science")</f>
        <v>View Full Record in Web of Science</v>
      </c>
    </row>
    <row r="211" spans="1:72" x14ac:dyDescent="0.15">
      <c r="A211" t="s">
        <v>72</v>
      </c>
      <c r="B211" t="s">
        <v>1219</v>
      </c>
      <c r="C211" t="s">
        <v>74</v>
      </c>
      <c r="D211" t="s">
        <v>74</v>
      </c>
      <c r="E211" t="s">
        <v>74</v>
      </c>
      <c r="F211" t="s">
        <v>1219</v>
      </c>
      <c r="G211" t="s">
        <v>74</v>
      </c>
      <c r="H211" t="s">
        <v>74</v>
      </c>
      <c r="I211" t="s">
        <v>1220</v>
      </c>
      <c r="J211" t="s">
        <v>1221</v>
      </c>
      <c r="K211" t="s">
        <v>74</v>
      </c>
      <c r="L211" t="s">
        <v>74</v>
      </c>
      <c r="M211" t="s">
        <v>77</v>
      </c>
      <c r="N211" t="s">
        <v>78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T211" t="s">
        <v>74</v>
      </c>
      <c r="U211" t="s">
        <v>74</v>
      </c>
      <c r="V211" t="s">
        <v>74</v>
      </c>
      <c r="W211" t="s">
        <v>74</v>
      </c>
      <c r="X211" t="s">
        <v>74</v>
      </c>
      <c r="Y211" t="s">
        <v>74</v>
      </c>
      <c r="Z211" t="s">
        <v>74</v>
      </c>
      <c r="AA211" t="s">
        <v>74</v>
      </c>
      <c r="AB211" t="s">
        <v>74</v>
      </c>
      <c r="AC211" t="s">
        <v>74</v>
      </c>
      <c r="AD211" t="s">
        <v>74</v>
      </c>
      <c r="AE211" t="s">
        <v>74</v>
      </c>
      <c r="AF211" t="s">
        <v>74</v>
      </c>
      <c r="AG211">
        <v>36</v>
      </c>
      <c r="AH211">
        <v>19</v>
      </c>
      <c r="AI211">
        <v>19</v>
      </c>
      <c r="AJ211">
        <v>0</v>
      </c>
      <c r="AK211">
        <v>1</v>
      </c>
      <c r="AL211" t="s">
        <v>74</v>
      </c>
      <c r="AM211" t="s">
        <v>74</v>
      </c>
      <c r="AN211" t="s">
        <v>74</v>
      </c>
      <c r="AO211" t="s">
        <v>74</v>
      </c>
      <c r="AP211" t="s">
        <v>74</v>
      </c>
      <c r="AQ211" t="s">
        <v>74</v>
      </c>
      <c r="AR211" t="s">
        <v>1222</v>
      </c>
      <c r="AS211" t="s">
        <v>74</v>
      </c>
      <c r="AT211" t="s">
        <v>74</v>
      </c>
      <c r="AU211">
        <v>1968</v>
      </c>
      <c r="AV211">
        <v>66</v>
      </c>
      <c r="AW211">
        <v>3</v>
      </c>
      <c r="AX211" t="s">
        <v>74</v>
      </c>
      <c r="AY211" t="s">
        <v>74</v>
      </c>
      <c r="AZ211" t="s">
        <v>74</v>
      </c>
      <c r="BA211" t="s">
        <v>74</v>
      </c>
      <c r="BB211">
        <v>427</v>
      </c>
      <c r="BC211" t="s">
        <v>84</v>
      </c>
      <c r="BD211" t="s">
        <v>74</v>
      </c>
      <c r="BE211" t="s">
        <v>1223</v>
      </c>
      <c r="BF211" t="str">
        <f>HYPERLINK("http://dx.doi.org/10.1017/S0022172400041292","http://dx.doi.org/10.1017/S0022172400041292")</f>
        <v>http://dx.doi.org/10.1017/S0022172400041292</v>
      </c>
      <c r="BG211" t="s">
        <v>74</v>
      </c>
      <c r="BH211" t="s">
        <v>74</v>
      </c>
      <c r="BI211">
        <v>0</v>
      </c>
      <c r="BJ211" t="s">
        <v>1224</v>
      </c>
      <c r="BK211" t="s">
        <v>86</v>
      </c>
      <c r="BL211" t="s">
        <v>1224</v>
      </c>
      <c r="BM211" t="s">
        <v>1225</v>
      </c>
      <c r="BN211">
        <v>5245224</v>
      </c>
      <c r="BO211" t="s">
        <v>1226</v>
      </c>
      <c r="BP211" t="s">
        <v>74</v>
      </c>
      <c r="BQ211" t="s">
        <v>74</v>
      </c>
      <c r="BR211" t="s">
        <v>89</v>
      </c>
      <c r="BS211" t="s">
        <v>1227</v>
      </c>
      <c r="BT211" t="str">
        <f>HYPERLINK("https%3A%2F%2Fwww.webofscience.com%2Fwos%2Fwoscc%2Ffull-record%2FWOS:A1968B801200012","View Full Record in Web of Science")</f>
        <v>View Full Record in Web of Science</v>
      </c>
    </row>
    <row r="212" spans="1:72" x14ac:dyDescent="0.15">
      <c r="A212" t="s">
        <v>72</v>
      </c>
      <c r="B212" t="s">
        <v>255</v>
      </c>
      <c r="C212" t="s">
        <v>74</v>
      </c>
      <c r="D212" t="s">
        <v>74</v>
      </c>
      <c r="E212" t="s">
        <v>74</v>
      </c>
      <c r="F212" t="s">
        <v>255</v>
      </c>
      <c r="G212" t="s">
        <v>74</v>
      </c>
      <c r="H212" t="s">
        <v>74</v>
      </c>
      <c r="I212" t="s">
        <v>1228</v>
      </c>
      <c r="J212" t="s">
        <v>1229</v>
      </c>
      <c r="K212" t="s">
        <v>74</v>
      </c>
      <c r="L212" t="s">
        <v>74</v>
      </c>
      <c r="M212" t="s">
        <v>77</v>
      </c>
      <c r="N212" t="s">
        <v>482</v>
      </c>
      <c r="O212" t="s">
        <v>74</v>
      </c>
      <c r="P212" t="s">
        <v>74</v>
      </c>
      <c r="Q212" t="s">
        <v>74</v>
      </c>
      <c r="R212" t="s">
        <v>74</v>
      </c>
      <c r="S212" t="s">
        <v>74</v>
      </c>
      <c r="T212" t="s">
        <v>74</v>
      </c>
      <c r="U212" t="s">
        <v>74</v>
      </c>
      <c r="V212" t="s">
        <v>74</v>
      </c>
      <c r="W212" t="s">
        <v>74</v>
      </c>
      <c r="X212" t="s">
        <v>74</v>
      </c>
      <c r="Y212" t="s">
        <v>74</v>
      </c>
      <c r="Z212" t="s">
        <v>74</v>
      </c>
      <c r="AA212" t="s">
        <v>257</v>
      </c>
      <c r="AB212" t="s">
        <v>74</v>
      </c>
      <c r="AC212" t="s">
        <v>74</v>
      </c>
      <c r="AD212" t="s">
        <v>74</v>
      </c>
      <c r="AE212" t="s">
        <v>74</v>
      </c>
      <c r="AF212" t="s">
        <v>74</v>
      </c>
      <c r="AG212">
        <v>4</v>
      </c>
      <c r="AH212">
        <v>1</v>
      </c>
      <c r="AI212">
        <v>1</v>
      </c>
      <c r="AJ212">
        <v>0</v>
      </c>
      <c r="AK212">
        <v>0</v>
      </c>
      <c r="AL212" t="s">
        <v>1230</v>
      </c>
      <c r="AM212" t="s">
        <v>1231</v>
      </c>
      <c r="AN212" t="s">
        <v>1232</v>
      </c>
      <c r="AO212" t="s">
        <v>1233</v>
      </c>
      <c r="AP212" t="s">
        <v>74</v>
      </c>
      <c r="AQ212" t="s">
        <v>74</v>
      </c>
      <c r="AR212" t="s">
        <v>1234</v>
      </c>
      <c r="AS212" t="s">
        <v>1235</v>
      </c>
      <c r="AT212" t="s">
        <v>74</v>
      </c>
      <c r="AU212">
        <v>1968</v>
      </c>
      <c r="AV212">
        <v>26</v>
      </c>
      <c r="AW212">
        <v>1</v>
      </c>
      <c r="AX212" t="s">
        <v>74</v>
      </c>
      <c r="AY212" t="s">
        <v>74</v>
      </c>
      <c r="AZ212" t="s">
        <v>74</v>
      </c>
      <c r="BA212" t="s">
        <v>74</v>
      </c>
      <c r="BB212">
        <v>78</v>
      </c>
      <c r="BC212" t="s">
        <v>84</v>
      </c>
      <c r="BD212" t="s">
        <v>74</v>
      </c>
      <c r="BE212" t="s">
        <v>74</v>
      </c>
      <c r="BF212" t="s">
        <v>74</v>
      </c>
      <c r="BG212" t="s">
        <v>74</v>
      </c>
      <c r="BH212" t="s">
        <v>74</v>
      </c>
      <c r="BI212">
        <v>0</v>
      </c>
      <c r="BJ212" t="s">
        <v>806</v>
      </c>
      <c r="BK212" t="s">
        <v>86</v>
      </c>
      <c r="BL212" t="s">
        <v>806</v>
      </c>
      <c r="BM212" t="s">
        <v>1236</v>
      </c>
      <c r="BN212" t="s">
        <v>74</v>
      </c>
      <c r="BO212" t="s">
        <v>74</v>
      </c>
      <c r="BP212" t="s">
        <v>74</v>
      </c>
      <c r="BQ212" t="s">
        <v>74</v>
      </c>
      <c r="BR212" t="s">
        <v>89</v>
      </c>
      <c r="BS212" t="s">
        <v>1237</v>
      </c>
      <c r="BT212" t="str">
        <f>HYPERLINK("https%3A%2F%2Fwww.webofscience.com%2Fwos%2Fwoscc%2Ffull-record%2FWOS:A1968A569100009","View Full Record in Web of Science")</f>
        <v>View Full Record in Web of Science</v>
      </c>
    </row>
    <row r="213" spans="1:72" x14ac:dyDescent="0.15">
      <c r="A213" t="s">
        <v>72</v>
      </c>
      <c r="B213" t="s">
        <v>1238</v>
      </c>
      <c r="C213" t="s">
        <v>74</v>
      </c>
      <c r="D213" t="s">
        <v>74</v>
      </c>
      <c r="E213" t="s">
        <v>74</v>
      </c>
      <c r="F213" t="s">
        <v>1238</v>
      </c>
      <c r="G213" t="s">
        <v>74</v>
      </c>
      <c r="H213" t="s">
        <v>74</v>
      </c>
      <c r="I213" t="s">
        <v>1239</v>
      </c>
      <c r="J213" t="s">
        <v>656</v>
      </c>
      <c r="K213" t="s">
        <v>74</v>
      </c>
      <c r="L213" t="s">
        <v>74</v>
      </c>
      <c r="M213" t="s">
        <v>77</v>
      </c>
      <c r="N213" t="s">
        <v>78</v>
      </c>
      <c r="O213" t="s">
        <v>74</v>
      </c>
      <c r="P213" t="s">
        <v>74</v>
      </c>
      <c r="Q213" t="s">
        <v>74</v>
      </c>
      <c r="R213" t="s">
        <v>74</v>
      </c>
      <c r="S213" t="s">
        <v>74</v>
      </c>
      <c r="T213" t="s">
        <v>74</v>
      </c>
      <c r="U213" t="s">
        <v>74</v>
      </c>
      <c r="V213" t="s">
        <v>74</v>
      </c>
      <c r="W213" t="s">
        <v>74</v>
      </c>
      <c r="X213" t="s">
        <v>74</v>
      </c>
      <c r="Y213" t="s">
        <v>74</v>
      </c>
      <c r="Z213" t="s">
        <v>74</v>
      </c>
      <c r="AA213" t="s">
        <v>74</v>
      </c>
      <c r="AB213" t="s">
        <v>74</v>
      </c>
      <c r="AC213" t="s">
        <v>74</v>
      </c>
      <c r="AD213" t="s">
        <v>74</v>
      </c>
      <c r="AE213" t="s">
        <v>74</v>
      </c>
      <c r="AF213" t="s">
        <v>74</v>
      </c>
      <c r="AG213">
        <v>14</v>
      </c>
      <c r="AH213">
        <v>52</v>
      </c>
      <c r="AI213">
        <v>53</v>
      </c>
      <c r="AJ213">
        <v>0</v>
      </c>
      <c r="AK213">
        <v>2</v>
      </c>
      <c r="AL213" t="s">
        <v>657</v>
      </c>
      <c r="AM213" t="s">
        <v>658</v>
      </c>
      <c r="AN213" t="s">
        <v>659</v>
      </c>
      <c r="AO213" t="s">
        <v>660</v>
      </c>
      <c r="AP213" t="s">
        <v>74</v>
      </c>
      <c r="AQ213" t="s">
        <v>74</v>
      </c>
      <c r="AR213" t="s">
        <v>661</v>
      </c>
      <c r="AS213" t="s">
        <v>662</v>
      </c>
      <c r="AT213" t="s">
        <v>74</v>
      </c>
      <c r="AU213">
        <v>1968</v>
      </c>
      <c r="AV213">
        <v>25</v>
      </c>
      <c r="AW213">
        <v>1</v>
      </c>
      <c r="AX213" t="s">
        <v>74</v>
      </c>
      <c r="AY213" t="s">
        <v>74</v>
      </c>
      <c r="AZ213" t="s">
        <v>74</v>
      </c>
      <c r="BA213" t="s">
        <v>74</v>
      </c>
      <c r="BB213">
        <v>100</v>
      </c>
      <c r="BC213" t="s">
        <v>84</v>
      </c>
      <c r="BD213" t="s">
        <v>74</v>
      </c>
      <c r="BE213" t="s">
        <v>1240</v>
      </c>
      <c r="BF213" t="str">
        <f>HYPERLINK("http://dx.doi.org/10.1175/1520-0469(1968)025&lt;0100:PITAA&gt;2.0.CO;2","http://dx.doi.org/10.1175/1520-0469(1968)025&lt;0100:PITAA&gt;2.0.CO;2")</f>
        <v>http://dx.doi.org/10.1175/1520-0469(1968)025&lt;0100:PITAA&gt;2.0.CO;2</v>
      </c>
      <c r="BG213" t="s">
        <v>74</v>
      </c>
      <c r="BH213" t="s">
        <v>74</v>
      </c>
      <c r="BI213">
        <v>0</v>
      </c>
      <c r="BJ213" t="s">
        <v>592</v>
      </c>
      <c r="BK213" t="s">
        <v>86</v>
      </c>
      <c r="BL213" t="s">
        <v>592</v>
      </c>
      <c r="BM213" t="s">
        <v>1241</v>
      </c>
      <c r="BN213" t="s">
        <v>74</v>
      </c>
      <c r="BO213" t="s">
        <v>608</v>
      </c>
      <c r="BP213" t="s">
        <v>74</v>
      </c>
      <c r="BQ213" t="s">
        <v>74</v>
      </c>
      <c r="BR213" t="s">
        <v>89</v>
      </c>
      <c r="BS213" t="s">
        <v>1242</v>
      </c>
      <c r="BT213" t="str">
        <f>HYPERLINK("https%3A%2F%2Fwww.webofscience.com%2Fwos%2Fwoscc%2Ffull-record%2FWOS:A1968A586500011","View Full Record in Web of Science")</f>
        <v>View Full Record in Web of Science</v>
      </c>
    </row>
    <row r="214" spans="1:72" x14ac:dyDescent="0.15">
      <c r="A214" t="s">
        <v>72</v>
      </c>
      <c r="B214" t="s">
        <v>1243</v>
      </c>
      <c r="C214" t="s">
        <v>74</v>
      </c>
      <c r="D214" t="s">
        <v>74</v>
      </c>
      <c r="E214" t="s">
        <v>74</v>
      </c>
      <c r="F214" t="s">
        <v>1243</v>
      </c>
      <c r="G214" t="s">
        <v>74</v>
      </c>
      <c r="H214" t="s">
        <v>74</v>
      </c>
      <c r="I214" t="s">
        <v>1244</v>
      </c>
      <c r="J214" t="s">
        <v>656</v>
      </c>
      <c r="K214" t="s">
        <v>74</v>
      </c>
      <c r="L214" t="s">
        <v>74</v>
      </c>
      <c r="M214" t="s">
        <v>77</v>
      </c>
      <c r="N214" t="s">
        <v>78</v>
      </c>
      <c r="O214" t="s">
        <v>74</v>
      </c>
      <c r="P214" t="s">
        <v>74</v>
      </c>
      <c r="Q214" t="s">
        <v>74</v>
      </c>
      <c r="R214" t="s">
        <v>74</v>
      </c>
      <c r="S214" t="s">
        <v>74</v>
      </c>
      <c r="T214" t="s">
        <v>74</v>
      </c>
      <c r="U214" t="s">
        <v>74</v>
      </c>
      <c r="V214" t="s">
        <v>74</v>
      </c>
      <c r="W214" t="s">
        <v>74</v>
      </c>
      <c r="X214" t="s">
        <v>74</v>
      </c>
      <c r="Y214" t="s">
        <v>74</v>
      </c>
      <c r="Z214" t="s">
        <v>74</v>
      </c>
      <c r="AA214" t="s">
        <v>74</v>
      </c>
      <c r="AB214" t="s">
        <v>74</v>
      </c>
      <c r="AC214" t="s">
        <v>74</v>
      </c>
      <c r="AD214" t="s">
        <v>74</v>
      </c>
      <c r="AE214" t="s">
        <v>74</v>
      </c>
      <c r="AF214" t="s">
        <v>74</v>
      </c>
      <c r="AG214">
        <v>19</v>
      </c>
      <c r="AH214">
        <v>4</v>
      </c>
      <c r="AI214">
        <v>4</v>
      </c>
      <c r="AJ214">
        <v>0</v>
      </c>
      <c r="AK214">
        <v>1</v>
      </c>
      <c r="AL214" t="s">
        <v>657</v>
      </c>
      <c r="AM214" t="s">
        <v>658</v>
      </c>
      <c r="AN214" t="s">
        <v>659</v>
      </c>
      <c r="AO214" t="s">
        <v>660</v>
      </c>
      <c r="AP214" t="s">
        <v>74</v>
      </c>
      <c r="AQ214" t="s">
        <v>74</v>
      </c>
      <c r="AR214" t="s">
        <v>661</v>
      </c>
      <c r="AS214" t="s">
        <v>662</v>
      </c>
      <c r="AT214" t="s">
        <v>74</v>
      </c>
      <c r="AU214">
        <v>1968</v>
      </c>
      <c r="AV214">
        <v>25</v>
      </c>
      <c r="AW214">
        <v>3</v>
      </c>
      <c r="AX214" t="s">
        <v>74</v>
      </c>
      <c r="AY214" t="s">
        <v>74</v>
      </c>
      <c r="AZ214" t="s">
        <v>74</v>
      </c>
      <c r="BA214" t="s">
        <v>74</v>
      </c>
      <c r="BB214">
        <v>341</v>
      </c>
      <c r="BC214" t="s">
        <v>84</v>
      </c>
      <c r="BD214" t="s">
        <v>74</v>
      </c>
      <c r="BE214" t="s">
        <v>1245</v>
      </c>
      <c r="BF214" t="str">
        <f>HYPERLINK("http://dx.doi.org/10.1175/1520-0469(1968)025&lt;0341:ROTSCO&gt;2.0.CO;2","http://dx.doi.org/10.1175/1520-0469(1968)025&lt;0341:ROTSCO&gt;2.0.CO;2")</f>
        <v>http://dx.doi.org/10.1175/1520-0469(1968)025&lt;0341:ROTSCO&gt;2.0.CO;2</v>
      </c>
      <c r="BG214" t="s">
        <v>74</v>
      </c>
      <c r="BH214" t="s">
        <v>74</v>
      </c>
      <c r="BI214">
        <v>0</v>
      </c>
      <c r="BJ214" t="s">
        <v>592</v>
      </c>
      <c r="BK214" t="s">
        <v>86</v>
      </c>
      <c r="BL214" t="s">
        <v>592</v>
      </c>
      <c r="BM214" t="s">
        <v>1246</v>
      </c>
      <c r="BN214" t="s">
        <v>74</v>
      </c>
      <c r="BO214" t="s">
        <v>665</v>
      </c>
      <c r="BP214" t="s">
        <v>74</v>
      </c>
      <c r="BQ214" t="s">
        <v>74</v>
      </c>
      <c r="BR214" t="s">
        <v>89</v>
      </c>
      <c r="BS214" t="s">
        <v>1247</v>
      </c>
      <c r="BT214" t="str">
        <f>HYPERLINK("https%3A%2F%2Fwww.webofscience.com%2Fwos%2Fwoscc%2Ffull-record%2FWOS:A1968B219800001","View Full Record in Web of Science")</f>
        <v>View Full Record in Web of Science</v>
      </c>
    </row>
    <row r="215" spans="1:72" x14ac:dyDescent="0.15">
      <c r="A215" t="s">
        <v>72</v>
      </c>
      <c r="B215" t="s">
        <v>1248</v>
      </c>
      <c r="C215" t="s">
        <v>74</v>
      </c>
      <c r="D215" t="s">
        <v>74</v>
      </c>
      <c r="E215" t="s">
        <v>74</v>
      </c>
      <c r="F215" t="s">
        <v>1248</v>
      </c>
      <c r="G215" t="s">
        <v>74</v>
      </c>
      <c r="H215" t="s">
        <v>74</v>
      </c>
      <c r="I215" t="s">
        <v>1249</v>
      </c>
      <c r="J215" t="s">
        <v>656</v>
      </c>
      <c r="K215" t="s">
        <v>74</v>
      </c>
      <c r="L215" t="s">
        <v>74</v>
      </c>
      <c r="M215" t="s">
        <v>77</v>
      </c>
      <c r="N215" t="s">
        <v>78</v>
      </c>
      <c r="O215" t="s">
        <v>74</v>
      </c>
      <c r="P215" t="s">
        <v>74</v>
      </c>
      <c r="Q215" t="s">
        <v>74</v>
      </c>
      <c r="R215" t="s">
        <v>74</v>
      </c>
      <c r="S215" t="s">
        <v>74</v>
      </c>
      <c r="T215" t="s">
        <v>74</v>
      </c>
      <c r="U215" t="s">
        <v>74</v>
      </c>
      <c r="V215" t="s">
        <v>74</v>
      </c>
      <c r="W215" t="s">
        <v>74</v>
      </c>
      <c r="X215" t="s">
        <v>74</v>
      </c>
      <c r="Y215" t="s">
        <v>74</v>
      </c>
      <c r="Z215" t="s">
        <v>74</v>
      </c>
      <c r="AA215" t="s">
        <v>74</v>
      </c>
      <c r="AB215" t="s">
        <v>74</v>
      </c>
      <c r="AC215" t="s">
        <v>74</v>
      </c>
      <c r="AD215" t="s">
        <v>74</v>
      </c>
      <c r="AE215" t="s">
        <v>74</v>
      </c>
      <c r="AF215" t="s">
        <v>74</v>
      </c>
      <c r="AG215">
        <v>10</v>
      </c>
      <c r="AH215">
        <v>2</v>
      </c>
      <c r="AI215">
        <v>2</v>
      </c>
      <c r="AJ215">
        <v>0</v>
      </c>
      <c r="AK215">
        <v>0</v>
      </c>
      <c r="AL215" t="s">
        <v>657</v>
      </c>
      <c r="AM215" t="s">
        <v>658</v>
      </c>
      <c r="AN215" t="s">
        <v>659</v>
      </c>
      <c r="AO215" t="s">
        <v>660</v>
      </c>
      <c r="AP215" t="s">
        <v>74</v>
      </c>
      <c r="AQ215" t="s">
        <v>74</v>
      </c>
      <c r="AR215" t="s">
        <v>661</v>
      </c>
      <c r="AS215" t="s">
        <v>662</v>
      </c>
      <c r="AT215" t="s">
        <v>74</v>
      </c>
      <c r="AU215">
        <v>1968</v>
      </c>
      <c r="AV215">
        <v>25</v>
      </c>
      <c r="AW215">
        <v>5</v>
      </c>
      <c r="AX215" t="s">
        <v>74</v>
      </c>
      <c r="AY215" t="s">
        <v>74</v>
      </c>
      <c r="AZ215" t="s">
        <v>74</v>
      </c>
      <c r="BA215" t="s">
        <v>74</v>
      </c>
      <c r="BB215">
        <v>908</v>
      </c>
      <c r="BC215" t="s">
        <v>84</v>
      </c>
      <c r="BD215" t="s">
        <v>74</v>
      </c>
      <c r="BE215" t="s">
        <v>1250</v>
      </c>
      <c r="BF215" t="str">
        <f>HYPERLINK("http://dx.doi.org/10.1175/1520-0469(1968)025&lt;0908:NIABIR&gt;2.0.CO;2","http://dx.doi.org/10.1175/1520-0469(1968)025&lt;0908:NIABIR&gt;2.0.CO;2")</f>
        <v>http://dx.doi.org/10.1175/1520-0469(1968)025&lt;0908:NIABIR&gt;2.0.CO;2</v>
      </c>
      <c r="BG215" t="s">
        <v>74</v>
      </c>
      <c r="BH215" t="s">
        <v>74</v>
      </c>
      <c r="BI215">
        <v>0</v>
      </c>
      <c r="BJ215" t="s">
        <v>592</v>
      </c>
      <c r="BK215" t="s">
        <v>86</v>
      </c>
      <c r="BL215" t="s">
        <v>592</v>
      </c>
      <c r="BM215" t="s">
        <v>1251</v>
      </c>
      <c r="BN215" t="s">
        <v>74</v>
      </c>
      <c r="BO215" t="s">
        <v>665</v>
      </c>
      <c r="BP215" t="s">
        <v>74</v>
      </c>
      <c r="BQ215" t="s">
        <v>74</v>
      </c>
      <c r="BR215" t="s">
        <v>89</v>
      </c>
      <c r="BS215" t="s">
        <v>1252</v>
      </c>
      <c r="BT215" t="str">
        <f>HYPERLINK("https%3A%2F%2Fwww.webofscience.com%2Fwos%2Fwoscc%2Ffull-record%2FWOS:A1968B848800027","View Full Record in Web of Science")</f>
        <v>View Full Record in Web of Science</v>
      </c>
    </row>
    <row r="216" spans="1:72" x14ac:dyDescent="0.15">
      <c r="A216" t="s">
        <v>72</v>
      </c>
      <c r="B216" t="s">
        <v>1253</v>
      </c>
      <c r="C216" t="s">
        <v>74</v>
      </c>
      <c r="D216" t="s">
        <v>74</v>
      </c>
      <c r="E216" t="s">
        <v>74</v>
      </c>
      <c r="F216" t="s">
        <v>1253</v>
      </c>
      <c r="G216" t="s">
        <v>74</v>
      </c>
      <c r="H216" t="s">
        <v>74</v>
      </c>
      <c r="I216" t="s">
        <v>1254</v>
      </c>
      <c r="J216" t="s">
        <v>711</v>
      </c>
      <c r="K216" t="s">
        <v>74</v>
      </c>
      <c r="L216" t="s">
        <v>74</v>
      </c>
      <c r="M216" t="s">
        <v>77</v>
      </c>
      <c r="N216" t="s">
        <v>78</v>
      </c>
      <c r="O216" t="s">
        <v>74</v>
      </c>
      <c r="P216" t="s">
        <v>74</v>
      </c>
      <c r="Q216" t="s">
        <v>74</v>
      </c>
      <c r="R216" t="s">
        <v>74</v>
      </c>
      <c r="S216" t="s">
        <v>74</v>
      </c>
      <c r="T216" t="s">
        <v>74</v>
      </c>
      <c r="U216" t="s">
        <v>74</v>
      </c>
      <c r="V216" t="s">
        <v>74</v>
      </c>
      <c r="W216" t="s">
        <v>74</v>
      </c>
      <c r="X216" t="s">
        <v>74</v>
      </c>
      <c r="Y216" t="s">
        <v>74</v>
      </c>
      <c r="Z216" t="s">
        <v>74</v>
      </c>
      <c r="AA216" t="s">
        <v>74</v>
      </c>
      <c r="AB216" t="s">
        <v>74</v>
      </c>
      <c r="AC216" t="s">
        <v>74</v>
      </c>
      <c r="AD216" t="s">
        <v>74</v>
      </c>
      <c r="AE216" t="s">
        <v>74</v>
      </c>
      <c r="AF216" t="s">
        <v>74</v>
      </c>
      <c r="AG216">
        <v>12</v>
      </c>
      <c r="AH216">
        <v>7</v>
      </c>
      <c r="AI216">
        <v>7</v>
      </c>
      <c r="AJ216">
        <v>0</v>
      </c>
      <c r="AK216">
        <v>0</v>
      </c>
      <c r="AL216" t="s">
        <v>712</v>
      </c>
      <c r="AM216" t="s">
        <v>671</v>
      </c>
      <c r="AN216" t="s">
        <v>713</v>
      </c>
      <c r="AO216" t="s">
        <v>714</v>
      </c>
      <c r="AP216" t="s">
        <v>74</v>
      </c>
      <c r="AQ216" t="s">
        <v>74</v>
      </c>
      <c r="AR216" t="s">
        <v>715</v>
      </c>
      <c r="AS216" t="s">
        <v>716</v>
      </c>
      <c r="AT216" t="s">
        <v>74</v>
      </c>
      <c r="AU216">
        <v>1968</v>
      </c>
      <c r="AV216">
        <v>1</v>
      </c>
      <c r="AW216">
        <v>4</v>
      </c>
      <c r="AX216" t="s">
        <v>74</v>
      </c>
      <c r="AY216" t="s">
        <v>74</v>
      </c>
      <c r="AZ216" t="s">
        <v>74</v>
      </c>
      <c r="BA216" t="s">
        <v>74</v>
      </c>
      <c r="BB216">
        <v>269</v>
      </c>
      <c r="BC216" t="s">
        <v>84</v>
      </c>
      <c r="BD216" t="s">
        <v>74</v>
      </c>
      <c r="BE216" t="s">
        <v>1255</v>
      </c>
      <c r="BF216" t="str">
        <f>HYPERLINK("http://dx.doi.org/10.1007/BF00360775","http://dx.doi.org/10.1007/BF00360775")</f>
        <v>http://dx.doi.org/10.1007/BF00360775</v>
      </c>
      <c r="BG216" t="s">
        <v>74</v>
      </c>
      <c r="BH216" t="s">
        <v>74</v>
      </c>
      <c r="BI216">
        <v>0</v>
      </c>
      <c r="BJ216" t="s">
        <v>677</v>
      </c>
      <c r="BK216" t="s">
        <v>86</v>
      </c>
      <c r="BL216" t="s">
        <v>677</v>
      </c>
      <c r="BM216" t="s">
        <v>1256</v>
      </c>
      <c r="BN216" t="s">
        <v>74</v>
      </c>
      <c r="BO216" t="s">
        <v>74</v>
      </c>
      <c r="BP216" t="s">
        <v>74</v>
      </c>
      <c r="BQ216" t="s">
        <v>74</v>
      </c>
      <c r="BR216" t="s">
        <v>89</v>
      </c>
      <c r="BS216" t="s">
        <v>1257</v>
      </c>
      <c r="BT216" t="str">
        <f>HYPERLINK("https%3A%2F%2Fwww.webofscience.com%2Fwos%2Fwoscc%2Ffull-record%2FWOS:A1968B356600003","View Full Record in Web of Science")</f>
        <v>View Full Record in Web of Science</v>
      </c>
    </row>
    <row r="217" spans="1:72" x14ac:dyDescent="0.15">
      <c r="A217" t="s">
        <v>72</v>
      </c>
      <c r="B217" t="s">
        <v>1258</v>
      </c>
      <c r="C217" t="s">
        <v>74</v>
      </c>
      <c r="D217" t="s">
        <v>74</v>
      </c>
      <c r="E217" t="s">
        <v>74</v>
      </c>
      <c r="F217" t="s">
        <v>1258</v>
      </c>
      <c r="G217" t="s">
        <v>74</v>
      </c>
      <c r="H217" t="s">
        <v>74</v>
      </c>
      <c r="I217" t="s">
        <v>1259</v>
      </c>
      <c r="J217" t="s">
        <v>1260</v>
      </c>
      <c r="K217" t="s">
        <v>74</v>
      </c>
      <c r="L217" t="s">
        <v>74</v>
      </c>
      <c r="M217" t="s">
        <v>77</v>
      </c>
      <c r="N217" t="s">
        <v>78</v>
      </c>
      <c r="O217" t="s">
        <v>74</v>
      </c>
      <c r="P217" t="s">
        <v>74</v>
      </c>
      <c r="Q217" t="s">
        <v>74</v>
      </c>
      <c r="R217" t="s">
        <v>74</v>
      </c>
      <c r="S217" t="s">
        <v>74</v>
      </c>
      <c r="T217" t="s">
        <v>74</v>
      </c>
      <c r="U217" t="s">
        <v>74</v>
      </c>
      <c r="V217" t="s">
        <v>74</v>
      </c>
      <c r="W217" t="s">
        <v>74</v>
      </c>
      <c r="X217" t="s">
        <v>74</v>
      </c>
      <c r="Y217" t="s">
        <v>74</v>
      </c>
      <c r="Z217" t="s">
        <v>74</v>
      </c>
      <c r="AA217" t="s">
        <v>74</v>
      </c>
      <c r="AB217" t="s">
        <v>74</v>
      </c>
      <c r="AC217" t="s">
        <v>74</v>
      </c>
      <c r="AD217" t="s">
        <v>74</v>
      </c>
      <c r="AE217" t="s">
        <v>74</v>
      </c>
      <c r="AF217" t="s">
        <v>74</v>
      </c>
      <c r="AG217">
        <v>3</v>
      </c>
      <c r="AH217">
        <v>1</v>
      </c>
      <c r="AI217">
        <v>1</v>
      </c>
      <c r="AJ217">
        <v>0</v>
      </c>
      <c r="AK217">
        <v>0</v>
      </c>
      <c r="AL217" t="s">
        <v>1261</v>
      </c>
      <c r="AM217" t="s">
        <v>564</v>
      </c>
      <c r="AN217" t="s">
        <v>1262</v>
      </c>
      <c r="AO217" t="s">
        <v>1263</v>
      </c>
      <c r="AP217" t="s">
        <v>1264</v>
      </c>
      <c r="AQ217" t="s">
        <v>74</v>
      </c>
      <c r="AR217" t="s">
        <v>1265</v>
      </c>
      <c r="AS217" t="s">
        <v>1266</v>
      </c>
      <c r="AT217" t="s">
        <v>74</v>
      </c>
      <c r="AU217">
        <v>1968</v>
      </c>
      <c r="AV217">
        <v>133</v>
      </c>
      <c r="AW217">
        <v>1</v>
      </c>
      <c r="AX217" t="s">
        <v>74</v>
      </c>
      <c r="AY217" t="s">
        <v>74</v>
      </c>
      <c r="AZ217" t="s">
        <v>74</v>
      </c>
      <c r="BA217" t="s">
        <v>74</v>
      </c>
      <c r="BB217">
        <v>54</v>
      </c>
      <c r="BC217" t="s">
        <v>95</v>
      </c>
      <c r="BD217" t="s">
        <v>74</v>
      </c>
      <c r="BE217" t="s">
        <v>74</v>
      </c>
      <c r="BF217" t="s">
        <v>74</v>
      </c>
      <c r="BG217" t="s">
        <v>74</v>
      </c>
      <c r="BH217" t="s">
        <v>74</v>
      </c>
      <c r="BI217">
        <v>1</v>
      </c>
      <c r="BJ217" t="s">
        <v>741</v>
      </c>
      <c r="BK217" t="s">
        <v>86</v>
      </c>
      <c r="BL217" t="s">
        <v>742</v>
      </c>
      <c r="BM217" t="s">
        <v>1267</v>
      </c>
      <c r="BN217" t="s">
        <v>74</v>
      </c>
      <c r="BO217" t="s">
        <v>74</v>
      </c>
      <c r="BP217" t="s">
        <v>74</v>
      </c>
      <c r="BQ217" t="s">
        <v>74</v>
      </c>
      <c r="BR217" t="s">
        <v>89</v>
      </c>
      <c r="BS217" t="s">
        <v>1268</v>
      </c>
      <c r="BT217" t="str">
        <f>HYPERLINK("https%3A%2F%2Fwww.webofscience.com%2Fwos%2Fwoscc%2Ffull-record%2FWOS:A1968A445700010","View Full Record in Web of Science")</f>
        <v>View Full Record in Web of Science</v>
      </c>
    </row>
    <row r="218" spans="1:72" x14ac:dyDescent="0.15">
      <c r="A218" t="s">
        <v>72</v>
      </c>
      <c r="B218" t="s">
        <v>1269</v>
      </c>
      <c r="C218" t="s">
        <v>74</v>
      </c>
      <c r="D218" t="s">
        <v>74</v>
      </c>
      <c r="E218" t="s">
        <v>74</v>
      </c>
      <c r="F218" t="s">
        <v>1269</v>
      </c>
      <c r="G218" t="s">
        <v>74</v>
      </c>
      <c r="H218" t="s">
        <v>74</v>
      </c>
      <c r="I218" t="s">
        <v>1270</v>
      </c>
      <c r="J218" t="s">
        <v>1260</v>
      </c>
      <c r="K218" t="s">
        <v>74</v>
      </c>
      <c r="L218" t="s">
        <v>74</v>
      </c>
      <c r="M218" t="s">
        <v>77</v>
      </c>
      <c r="N218" t="s">
        <v>78</v>
      </c>
      <c r="O218" t="s">
        <v>74</v>
      </c>
      <c r="P218" t="s">
        <v>74</v>
      </c>
      <c r="Q218" t="s">
        <v>74</v>
      </c>
      <c r="R218" t="s">
        <v>74</v>
      </c>
      <c r="S218" t="s">
        <v>74</v>
      </c>
      <c r="T218" t="s">
        <v>74</v>
      </c>
      <c r="U218" t="s">
        <v>74</v>
      </c>
      <c r="V218" t="s">
        <v>74</v>
      </c>
      <c r="W218" t="s">
        <v>74</v>
      </c>
      <c r="X218" t="s">
        <v>74</v>
      </c>
      <c r="Y218" t="s">
        <v>74</v>
      </c>
      <c r="Z218" t="s">
        <v>74</v>
      </c>
      <c r="AA218" t="s">
        <v>74</v>
      </c>
      <c r="AB218" t="s">
        <v>74</v>
      </c>
      <c r="AC218" t="s">
        <v>74</v>
      </c>
      <c r="AD218" t="s">
        <v>74</v>
      </c>
      <c r="AE218" t="s">
        <v>74</v>
      </c>
      <c r="AF218" t="s">
        <v>74</v>
      </c>
      <c r="AG218">
        <v>4</v>
      </c>
      <c r="AH218">
        <v>0</v>
      </c>
      <c r="AI218">
        <v>0</v>
      </c>
      <c r="AJ218">
        <v>0</v>
      </c>
      <c r="AK218">
        <v>0</v>
      </c>
      <c r="AL218" t="s">
        <v>1271</v>
      </c>
      <c r="AM218" t="s">
        <v>555</v>
      </c>
      <c r="AN218" t="s">
        <v>1272</v>
      </c>
      <c r="AO218" t="s">
        <v>1263</v>
      </c>
      <c r="AP218" t="s">
        <v>74</v>
      </c>
      <c r="AQ218" t="s">
        <v>74</v>
      </c>
      <c r="AR218" t="s">
        <v>1265</v>
      </c>
      <c r="AS218" t="s">
        <v>1266</v>
      </c>
      <c r="AT218" t="s">
        <v>74</v>
      </c>
      <c r="AU218">
        <v>1968</v>
      </c>
      <c r="AV218">
        <v>133</v>
      </c>
      <c r="AW218">
        <v>8</v>
      </c>
      <c r="AX218" t="s">
        <v>74</v>
      </c>
      <c r="AY218" t="s">
        <v>74</v>
      </c>
      <c r="AZ218" t="s">
        <v>74</v>
      </c>
      <c r="BA218" t="s">
        <v>74</v>
      </c>
      <c r="BB218">
        <v>625</v>
      </c>
      <c r="BC218" t="s">
        <v>84</v>
      </c>
      <c r="BD218" t="s">
        <v>74</v>
      </c>
      <c r="BE218" t="s">
        <v>1273</v>
      </c>
      <c r="BF218" t="str">
        <f>HYPERLINK("http://dx.doi.org/10.1093/milmed/133.8.625","http://dx.doi.org/10.1093/milmed/133.8.625")</f>
        <v>http://dx.doi.org/10.1093/milmed/133.8.625</v>
      </c>
      <c r="BG218" t="s">
        <v>74</v>
      </c>
      <c r="BH218" t="s">
        <v>74</v>
      </c>
      <c r="BI218">
        <v>0</v>
      </c>
      <c r="BJ218" t="s">
        <v>741</v>
      </c>
      <c r="BK218" t="s">
        <v>86</v>
      </c>
      <c r="BL218" t="s">
        <v>742</v>
      </c>
      <c r="BM218" t="s">
        <v>1274</v>
      </c>
      <c r="BN218">
        <v>4977090</v>
      </c>
      <c r="BO218" t="s">
        <v>74</v>
      </c>
      <c r="BP218" t="s">
        <v>74</v>
      </c>
      <c r="BQ218" t="s">
        <v>74</v>
      </c>
      <c r="BR218" t="s">
        <v>89</v>
      </c>
      <c r="BS218" t="s">
        <v>1275</v>
      </c>
      <c r="BT218" t="str">
        <f>HYPERLINK("https%3A%2F%2Fwww.webofscience.com%2Fwos%2Fwoscc%2Ffull-record%2FWOS:A1968B590700005","View Full Record in Web of Science")</f>
        <v>View Full Record in Web of Science</v>
      </c>
    </row>
    <row r="219" spans="1:72" x14ac:dyDescent="0.15">
      <c r="A219" t="s">
        <v>72</v>
      </c>
      <c r="B219" t="s">
        <v>1276</v>
      </c>
      <c r="C219" t="s">
        <v>74</v>
      </c>
      <c r="D219" t="s">
        <v>74</v>
      </c>
      <c r="E219" t="s">
        <v>74</v>
      </c>
      <c r="F219" t="s">
        <v>1276</v>
      </c>
      <c r="G219" t="s">
        <v>74</v>
      </c>
      <c r="H219" t="s">
        <v>74</v>
      </c>
      <c r="I219" t="s">
        <v>1277</v>
      </c>
      <c r="J219" t="s">
        <v>767</v>
      </c>
      <c r="K219" t="s">
        <v>74</v>
      </c>
      <c r="L219" t="s">
        <v>74</v>
      </c>
      <c r="M219" t="s">
        <v>77</v>
      </c>
      <c r="N219" t="s">
        <v>536</v>
      </c>
      <c r="O219" t="s">
        <v>74</v>
      </c>
      <c r="P219" t="s">
        <v>74</v>
      </c>
      <c r="Q219" t="s">
        <v>74</v>
      </c>
      <c r="R219" t="s">
        <v>74</v>
      </c>
      <c r="S219" t="s">
        <v>74</v>
      </c>
      <c r="T219" t="s">
        <v>74</v>
      </c>
      <c r="U219" t="s">
        <v>74</v>
      </c>
      <c r="V219" t="s">
        <v>74</v>
      </c>
      <c r="W219" t="s">
        <v>74</v>
      </c>
      <c r="X219" t="s">
        <v>74</v>
      </c>
      <c r="Y219" t="s">
        <v>74</v>
      </c>
      <c r="Z219" t="s">
        <v>74</v>
      </c>
      <c r="AA219" t="s">
        <v>74</v>
      </c>
      <c r="AB219" t="s">
        <v>74</v>
      </c>
      <c r="AC219" t="s">
        <v>74</v>
      </c>
      <c r="AD219" t="s">
        <v>74</v>
      </c>
      <c r="AE219" t="s">
        <v>74</v>
      </c>
      <c r="AF219" t="s">
        <v>74</v>
      </c>
      <c r="AG219">
        <v>10</v>
      </c>
      <c r="AH219">
        <v>133</v>
      </c>
      <c r="AI219">
        <v>139</v>
      </c>
      <c r="AJ219">
        <v>4</v>
      </c>
      <c r="AK219">
        <v>31</v>
      </c>
      <c r="AL219" t="s">
        <v>781</v>
      </c>
      <c r="AM219" t="s">
        <v>782</v>
      </c>
      <c r="AN219" t="s">
        <v>783</v>
      </c>
      <c r="AO219" t="s">
        <v>771</v>
      </c>
      <c r="AP219" t="s">
        <v>74</v>
      </c>
      <c r="AQ219" t="s">
        <v>74</v>
      </c>
      <c r="AR219" t="s">
        <v>767</v>
      </c>
      <c r="AS219" t="s">
        <v>773</v>
      </c>
      <c r="AT219" t="s">
        <v>74</v>
      </c>
      <c r="AU219">
        <v>1968</v>
      </c>
      <c r="AV219">
        <v>219</v>
      </c>
      <c r="AW219">
        <v>5150</v>
      </c>
      <c r="AX219" t="s">
        <v>74</v>
      </c>
      <c r="AY219" t="s">
        <v>74</v>
      </c>
      <c r="AZ219" t="s">
        <v>74</v>
      </c>
      <c r="BA219" t="s">
        <v>74</v>
      </c>
      <c r="BB219">
        <v>166</v>
      </c>
      <c r="BC219" t="s">
        <v>84</v>
      </c>
      <c r="BD219" t="s">
        <v>74</v>
      </c>
      <c r="BE219" t="s">
        <v>1278</v>
      </c>
      <c r="BF219" t="str">
        <f>HYPERLINK("http://dx.doi.org/10.1038/219166a0","http://dx.doi.org/10.1038/219166a0")</f>
        <v>http://dx.doi.org/10.1038/219166a0</v>
      </c>
      <c r="BG219" t="s">
        <v>74</v>
      </c>
      <c r="BH219" t="s">
        <v>74</v>
      </c>
      <c r="BI219">
        <v>0</v>
      </c>
      <c r="BJ219" t="s">
        <v>775</v>
      </c>
      <c r="BK219" t="s">
        <v>86</v>
      </c>
      <c r="BL219" t="s">
        <v>776</v>
      </c>
      <c r="BM219" t="s">
        <v>1279</v>
      </c>
      <c r="BN219">
        <v>5659642</v>
      </c>
      <c r="BO219" t="s">
        <v>74</v>
      </c>
      <c r="BP219" t="s">
        <v>74</v>
      </c>
      <c r="BQ219" t="s">
        <v>74</v>
      </c>
      <c r="BR219" t="s">
        <v>89</v>
      </c>
      <c r="BS219" t="s">
        <v>1280</v>
      </c>
      <c r="BT219" t="str">
        <f>HYPERLINK("https%3A%2F%2Fwww.webofscience.com%2Fwos%2Fwoscc%2Ffull-record%2FWOS:A1968B417100027","View Full Record in Web of Science")</f>
        <v>View Full Record in Web of Science</v>
      </c>
    </row>
    <row r="220" spans="1:72" x14ac:dyDescent="0.15">
      <c r="A220" t="s">
        <v>72</v>
      </c>
      <c r="B220" t="s">
        <v>1281</v>
      </c>
      <c r="C220" t="s">
        <v>74</v>
      </c>
      <c r="D220" t="s">
        <v>74</v>
      </c>
      <c r="E220" t="s">
        <v>74</v>
      </c>
      <c r="F220" t="s">
        <v>1281</v>
      </c>
      <c r="G220" t="s">
        <v>74</v>
      </c>
      <c r="H220" t="s">
        <v>74</v>
      </c>
      <c r="I220" t="s">
        <v>1282</v>
      </c>
      <c r="J220" t="s">
        <v>767</v>
      </c>
      <c r="K220" t="s">
        <v>74</v>
      </c>
      <c r="L220" t="s">
        <v>74</v>
      </c>
      <c r="M220" t="s">
        <v>77</v>
      </c>
      <c r="N220" t="s">
        <v>536</v>
      </c>
      <c r="O220" t="s">
        <v>74</v>
      </c>
      <c r="P220" t="s">
        <v>74</v>
      </c>
      <c r="Q220" t="s">
        <v>74</v>
      </c>
      <c r="R220" t="s">
        <v>74</v>
      </c>
      <c r="S220" t="s">
        <v>74</v>
      </c>
      <c r="T220" t="s">
        <v>74</v>
      </c>
      <c r="U220" t="s">
        <v>74</v>
      </c>
      <c r="V220" t="s">
        <v>74</v>
      </c>
      <c r="W220" t="s">
        <v>74</v>
      </c>
      <c r="X220" t="s">
        <v>74</v>
      </c>
      <c r="Y220" t="s">
        <v>74</v>
      </c>
      <c r="Z220" t="s">
        <v>74</v>
      </c>
      <c r="AA220" t="s">
        <v>74</v>
      </c>
      <c r="AB220" t="s">
        <v>74</v>
      </c>
      <c r="AC220" t="s">
        <v>74</v>
      </c>
      <c r="AD220" t="s">
        <v>74</v>
      </c>
      <c r="AE220" t="s">
        <v>74</v>
      </c>
      <c r="AF220" t="s">
        <v>74</v>
      </c>
      <c r="AG220">
        <v>6</v>
      </c>
      <c r="AH220">
        <v>3</v>
      </c>
      <c r="AI220">
        <v>3</v>
      </c>
      <c r="AJ220">
        <v>0</v>
      </c>
      <c r="AK220">
        <v>0</v>
      </c>
      <c r="AL220" t="s">
        <v>781</v>
      </c>
      <c r="AM220" t="s">
        <v>782</v>
      </c>
      <c r="AN220" t="s">
        <v>783</v>
      </c>
      <c r="AO220" t="s">
        <v>771</v>
      </c>
      <c r="AP220" t="s">
        <v>74</v>
      </c>
      <c r="AQ220" t="s">
        <v>74</v>
      </c>
      <c r="AR220" t="s">
        <v>767</v>
      </c>
      <c r="AS220" t="s">
        <v>773</v>
      </c>
      <c r="AT220" t="s">
        <v>74</v>
      </c>
      <c r="AU220">
        <v>1968</v>
      </c>
      <c r="AV220">
        <v>218</v>
      </c>
      <c r="AW220">
        <v>5137</v>
      </c>
      <c r="AX220" t="s">
        <v>74</v>
      </c>
      <c r="AY220" t="s">
        <v>74</v>
      </c>
      <c r="AZ220" t="s">
        <v>74</v>
      </c>
      <c r="BA220" t="s">
        <v>74</v>
      </c>
      <c r="BB220">
        <v>154</v>
      </c>
      <c r="BC220" t="s">
        <v>84</v>
      </c>
      <c r="BD220" t="s">
        <v>74</v>
      </c>
      <c r="BE220" t="s">
        <v>1283</v>
      </c>
      <c r="BF220" t="str">
        <f>HYPERLINK("http://dx.doi.org/10.1038/218154a0","http://dx.doi.org/10.1038/218154a0")</f>
        <v>http://dx.doi.org/10.1038/218154a0</v>
      </c>
      <c r="BG220" t="s">
        <v>74</v>
      </c>
      <c r="BH220" t="s">
        <v>74</v>
      </c>
      <c r="BI220">
        <v>0</v>
      </c>
      <c r="BJ220" t="s">
        <v>775</v>
      </c>
      <c r="BK220" t="s">
        <v>86</v>
      </c>
      <c r="BL220" t="s">
        <v>776</v>
      </c>
      <c r="BM220" t="s">
        <v>1284</v>
      </c>
      <c r="BN220" t="s">
        <v>74</v>
      </c>
      <c r="BO220" t="s">
        <v>74</v>
      </c>
      <c r="BP220" t="s">
        <v>74</v>
      </c>
      <c r="BQ220" t="s">
        <v>74</v>
      </c>
      <c r="BR220" t="s">
        <v>89</v>
      </c>
      <c r="BS220" t="s">
        <v>1285</v>
      </c>
      <c r="BT220" t="str">
        <f>HYPERLINK("https%3A%2F%2Fwww.webofscience.com%2Fwos%2Fwoscc%2Ffull-record%2FWOS:A1968A935500014","View Full Record in Web of Science")</f>
        <v>View Full Record in Web of Science</v>
      </c>
    </row>
    <row r="221" spans="1:72" x14ac:dyDescent="0.15">
      <c r="A221" t="s">
        <v>72</v>
      </c>
      <c r="B221" t="s">
        <v>1286</v>
      </c>
      <c r="C221" t="s">
        <v>74</v>
      </c>
      <c r="D221" t="s">
        <v>74</v>
      </c>
      <c r="E221" t="s">
        <v>74</v>
      </c>
      <c r="F221" t="s">
        <v>1286</v>
      </c>
      <c r="G221" t="s">
        <v>74</v>
      </c>
      <c r="H221" t="s">
        <v>74</v>
      </c>
      <c r="I221" t="s">
        <v>1287</v>
      </c>
      <c r="J221" t="s">
        <v>794</v>
      </c>
      <c r="K221" t="s">
        <v>74</v>
      </c>
      <c r="L221" t="s">
        <v>74</v>
      </c>
      <c r="M221" t="s">
        <v>77</v>
      </c>
      <c r="N221" t="s">
        <v>78</v>
      </c>
      <c r="O221" t="s">
        <v>74</v>
      </c>
      <c r="P221" t="s">
        <v>74</v>
      </c>
      <c r="Q221" t="s">
        <v>74</v>
      </c>
      <c r="R221" t="s">
        <v>74</v>
      </c>
      <c r="S221" t="s">
        <v>74</v>
      </c>
      <c r="T221" t="s">
        <v>74</v>
      </c>
      <c r="U221" t="s">
        <v>74</v>
      </c>
      <c r="V221" t="s">
        <v>74</v>
      </c>
      <c r="W221" t="s">
        <v>74</v>
      </c>
      <c r="X221" t="s">
        <v>74</v>
      </c>
      <c r="Y221" t="s">
        <v>74</v>
      </c>
      <c r="Z221" t="s">
        <v>74</v>
      </c>
      <c r="AA221" t="s">
        <v>74</v>
      </c>
      <c r="AB221" t="s">
        <v>74</v>
      </c>
      <c r="AC221" t="s">
        <v>74</v>
      </c>
      <c r="AD221" t="s">
        <v>74</v>
      </c>
      <c r="AE221" t="s">
        <v>74</v>
      </c>
      <c r="AF221" t="s">
        <v>74</v>
      </c>
      <c r="AG221">
        <v>30</v>
      </c>
      <c r="AH221">
        <v>30</v>
      </c>
      <c r="AI221">
        <v>30</v>
      </c>
      <c r="AJ221">
        <v>0</v>
      </c>
      <c r="AK221">
        <v>1</v>
      </c>
      <c r="AL221" t="s">
        <v>795</v>
      </c>
      <c r="AM221" t="s">
        <v>796</v>
      </c>
      <c r="AN221" t="s">
        <v>797</v>
      </c>
      <c r="AO221" t="s">
        <v>798</v>
      </c>
      <c r="AP221" t="s">
        <v>74</v>
      </c>
      <c r="AQ221" t="s">
        <v>74</v>
      </c>
      <c r="AR221" t="s">
        <v>799</v>
      </c>
      <c r="AS221" t="s">
        <v>74</v>
      </c>
      <c r="AT221" t="s">
        <v>74</v>
      </c>
      <c r="AU221">
        <v>1968</v>
      </c>
      <c r="AV221">
        <v>11</v>
      </c>
      <c r="AW221">
        <v>4</v>
      </c>
      <c r="AX221" t="s">
        <v>74</v>
      </c>
      <c r="AY221" t="s">
        <v>74</v>
      </c>
      <c r="AZ221" t="s">
        <v>74</v>
      </c>
      <c r="BA221" t="s">
        <v>74</v>
      </c>
      <c r="BB221">
        <v>551</v>
      </c>
      <c r="BC221" t="s">
        <v>84</v>
      </c>
      <c r="BD221" t="s">
        <v>74</v>
      </c>
      <c r="BE221" t="s">
        <v>74</v>
      </c>
      <c r="BF221" t="s">
        <v>74</v>
      </c>
      <c r="BG221" t="s">
        <v>74</v>
      </c>
      <c r="BH221" t="s">
        <v>74</v>
      </c>
      <c r="BI221">
        <v>0</v>
      </c>
      <c r="BJ221" t="s">
        <v>775</v>
      </c>
      <c r="BK221" t="s">
        <v>86</v>
      </c>
      <c r="BL221" t="s">
        <v>776</v>
      </c>
      <c r="BM221" t="s">
        <v>1288</v>
      </c>
      <c r="BN221" t="s">
        <v>74</v>
      </c>
      <c r="BO221" t="s">
        <v>74</v>
      </c>
      <c r="BP221" t="s">
        <v>74</v>
      </c>
      <c r="BQ221" t="s">
        <v>74</v>
      </c>
      <c r="BR221" t="s">
        <v>89</v>
      </c>
      <c r="BS221" t="s">
        <v>1289</v>
      </c>
      <c r="BT221" t="str">
        <f>HYPERLINK("https%3A%2F%2Fwww.webofscience.com%2Fwos%2Fwoscc%2Ffull-record%2FWOS:A1968C790500001","View Full Record in Web of Science")</f>
        <v>View Full Record in Web of Science</v>
      </c>
    </row>
    <row r="222" spans="1:72" x14ac:dyDescent="0.15">
      <c r="A222" t="s">
        <v>72</v>
      </c>
      <c r="B222" t="s">
        <v>255</v>
      </c>
      <c r="C222" t="s">
        <v>74</v>
      </c>
      <c r="D222" t="s">
        <v>74</v>
      </c>
      <c r="E222" t="s">
        <v>74</v>
      </c>
      <c r="F222" t="s">
        <v>255</v>
      </c>
      <c r="G222" t="s">
        <v>74</v>
      </c>
      <c r="H222" t="s">
        <v>74</v>
      </c>
      <c r="I222" t="s">
        <v>1290</v>
      </c>
      <c r="J222" t="s">
        <v>1291</v>
      </c>
      <c r="K222" t="s">
        <v>74</v>
      </c>
      <c r="L222" t="s">
        <v>74</v>
      </c>
      <c r="M222" t="s">
        <v>77</v>
      </c>
      <c r="N222" t="s">
        <v>78</v>
      </c>
      <c r="O222" t="s">
        <v>74</v>
      </c>
      <c r="P222" t="s">
        <v>74</v>
      </c>
      <c r="Q222" t="s">
        <v>74</v>
      </c>
      <c r="R222" t="s">
        <v>74</v>
      </c>
      <c r="S222" t="s">
        <v>74</v>
      </c>
      <c r="T222" t="s">
        <v>74</v>
      </c>
      <c r="U222" t="s">
        <v>74</v>
      </c>
      <c r="V222" t="s">
        <v>74</v>
      </c>
      <c r="W222" t="s">
        <v>74</v>
      </c>
      <c r="X222" t="s">
        <v>74</v>
      </c>
      <c r="Y222" t="s">
        <v>74</v>
      </c>
      <c r="Z222" t="s">
        <v>74</v>
      </c>
      <c r="AA222" t="s">
        <v>257</v>
      </c>
      <c r="AB222" t="s">
        <v>74</v>
      </c>
      <c r="AC222" t="s">
        <v>74</v>
      </c>
      <c r="AD222" t="s">
        <v>74</v>
      </c>
      <c r="AE222" t="s">
        <v>74</v>
      </c>
      <c r="AF222" t="s">
        <v>74</v>
      </c>
      <c r="AG222">
        <v>0</v>
      </c>
      <c r="AH222">
        <v>0</v>
      </c>
      <c r="AI222">
        <v>0</v>
      </c>
      <c r="AJ222">
        <v>0</v>
      </c>
      <c r="AK222">
        <v>0</v>
      </c>
      <c r="AL222" t="s">
        <v>74</v>
      </c>
      <c r="AM222" t="s">
        <v>74</v>
      </c>
      <c r="AN222" t="s">
        <v>74</v>
      </c>
      <c r="AO222" t="s">
        <v>74</v>
      </c>
      <c r="AP222" t="s">
        <v>74</v>
      </c>
      <c r="AQ222" t="s">
        <v>74</v>
      </c>
      <c r="AR222" t="s">
        <v>1292</v>
      </c>
      <c r="AS222" t="s">
        <v>74</v>
      </c>
      <c r="AT222" t="s">
        <v>74</v>
      </c>
      <c r="AU222">
        <v>1968</v>
      </c>
      <c r="AV222">
        <v>3</v>
      </c>
      <c r="AW222">
        <v>4</v>
      </c>
      <c r="AX222" t="s">
        <v>74</v>
      </c>
      <c r="AY222" t="s">
        <v>74</v>
      </c>
      <c r="AZ222" t="s">
        <v>74</v>
      </c>
      <c r="BA222" t="s">
        <v>74</v>
      </c>
      <c r="BB222">
        <v>30</v>
      </c>
      <c r="BC222" t="s">
        <v>84</v>
      </c>
      <c r="BD222" t="s">
        <v>74</v>
      </c>
      <c r="BE222" t="s">
        <v>74</v>
      </c>
      <c r="BF222" t="s">
        <v>74</v>
      </c>
      <c r="BG222" t="s">
        <v>74</v>
      </c>
      <c r="BH222" t="s">
        <v>74</v>
      </c>
      <c r="BI222">
        <v>0</v>
      </c>
      <c r="BJ222" t="s">
        <v>1293</v>
      </c>
      <c r="BK222" t="s">
        <v>86</v>
      </c>
      <c r="BL222" t="s">
        <v>1293</v>
      </c>
      <c r="BM222" t="s">
        <v>1294</v>
      </c>
      <c r="BN222" t="s">
        <v>74</v>
      </c>
      <c r="BO222" t="s">
        <v>74</v>
      </c>
      <c r="BP222" t="s">
        <v>74</v>
      </c>
      <c r="BQ222" t="s">
        <v>74</v>
      </c>
      <c r="BR222" t="s">
        <v>89</v>
      </c>
      <c r="BS222" t="s">
        <v>1295</v>
      </c>
      <c r="BT222" t="str">
        <f>HYPERLINK("https%3A%2F%2Fwww.webofscience.com%2Fwos%2Fwoscc%2Ffull-record%2FWOS:A1968B539700003","View Full Record in Web of Science")</f>
        <v>View Full Record in Web of Science</v>
      </c>
    </row>
    <row r="223" spans="1:72" x14ac:dyDescent="0.15">
      <c r="A223" t="s">
        <v>72</v>
      </c>
      <c r="B223" t="s">
        <v>1296</v>
      </c>
      <c r="C223" t="s">
        <v>74</v>
      </c>
      <c r="D223" t="s">
        <v>74</v>
      </c>
      <c r="E223" t="s">
        <v>74</v>
      </c>
      <c r="F223" t="s">
        <v>1296</v>
      </c>
      <c r="G223" t="s">
        <v>74</v>
      </c>
      <c r="H223" t="s">
        <v>74</v>
      </c>
      <c r="I223" t="s">
        <v>1297</v>
      </c>
      <c r="J223" t="s">
        <v>804</v>
      </c>
      <c r="K223" t="s">
        <v>74</v>
      </c>
      <c r="L223" t="s">
        <v>74</v>
      </c>
      <c r="M223" t="s">
        <v>77</v>
      </c>
      <c r="N223" t="s">
        <v>78</v>
      </c>
      <c r="O223" t="s">
        <v>74</v>
      </c>
      <c r="P223" t="s">
        <v>74</v>
      </c>
      <c r="Q223" t="s">
        <v>74</v>
      </c>
      <c r="R223" t="s">
        <v>74</v>
      </c>
      <c r="S223" t="s">
        <v>74</v>
      </c>
      <c r="T223" t="s">
        <v>74</v>
      </c>
      <c r="U223" t="s">
        <v>74</v>
      </c>
      <c r="V223" t="s">
        <v>74</v>
      </c>
      <c r="W223" t="s">
        <v>74</v>
      </c>
      <c r="X223" t="s">
        <v>74</v>
      </c>
      <c r="Y223" t="s">
        <v>74</v>
      </c>
      <c r="Z223" t="s">
        <v>74</v>
      </c>
      <c r="AA223" t="s">
        <v>74</v>
      </c>
      <c r="AB223" t="s">
        <v>74</v>
      </c>
      <c r="AC223" t="s">
        <v>74</v>
      </c>
      <c r="AD223" t="s">
        <v>74</v>
      </c>
      <c r="AE223" t="s">
        <v>74</v>
      </c>
      <c r="AF223" t="s">
        <v>74</v>
      </c>
      <c r="AG223">
        <v>14</v>
      </c>
      <c r="AH223">
        <v>0</v>
      </c>
      <c r="AI223">
        <v>0</v>
      </c>
      <c r="AJ223">
        <v>0</v>
      </c>
      <c r="AK223">
        <v>0</v>
      </c>
      <c r="AL223" t="s">
        <v>613</v>
      </c>
      <c r="AM223" t="s">
        <v>80</v>
      </c>
      <c r="AN223" t="s">
        <v>805</v>
      </c>
      <c r="AO223" t="s">
        <v>74</v>
      </c>
      <c r="AP223" t="s">
        <v>74</v>
      </c>
      <c r="AQ223" t="s">
        <v>74</v>
      </c>
      <c r="AR223" t="s">
        <v>804</v>
      </c>
      <c r="AS223" t="s">
        <v>74</v>
      </c>
      <c r="AT223" t="s">
        <v>74</v>
      </c>
      <c r="AU223">
        <v>1968</v>
      </c>
      <c r="AV223">
        <v>8</v>
      </c>
      <c r="AW223">
        <v>1</v>
      </c>
      <c r="AX223" t="s">
        <v>74</v>
      </c>
      <c r="AY223" t="s">
        <v>74</v>
      </c>
      <c r="AZ223" t="s">
        <v>74</v>
      </c>
      <c r="BA223" t="s">
        <v>74</v>
      </c>
      <c r="BB223">
        <v>54</v>
      </c>
      <c r="BC223" t="s">
        <v>84</v>
      </c>
      <c r="BD223" t="s">
        <v>74</v>
      </c>
      <c r="BE223" t="s">
        <v>74</v>
      </c>
      <c r="BF223" t="s">
        <v>74</v>
      </c>
      <c r="BG223" t="s">
        <v>74</v>
      </c>
      <c r="BH223" t="s">
        <v>74</v>
      </c>
      <c r="BI223">
        <v>0</v>
      </c>
      <c r="BJ223" t="s">
        <v>806</v>
      </c>
      <c r="BK223" t="s">
        <v>86</v>
      </c>
      <c r="BL223" t="s">
        <v>806</v>
      </c>
      <c r="BM223" t="s">
        <v>1298</v>
      </c>
      <c r="BN223" t="s">
        <v>74</v>
      </c>
      <c r="BO223" t="s">
        <v>74</v>
      </c>
      <c r="BP223" t="s">
        <v>74</v>
      </c>
      <c r="BQ223" t="s">
        <v>74</v>
      </c>
      <c r="BR223" t="s">
        <v>89</v>
      </c>
      <c r="BS223" t="s">
        <v>1299</v>
      </c>
      <c r="BT223" t="str">
        <f>HYPERLINK("https%3A%2F%2Fwww.webofscience.com%2Fwos%2Fwoscc%2Ffull-record%2FWOS:A1968C018200009","View Full Record in Web of Science")</f>
        <v>View Full Record in Web of Science</v>
      </c>
    </row>
    <row r="224" spans="1:72" x14ac:dyDescent="0.15">
      <c r="A224" t="s">
        <v>72</v>
      </c>
      <c r="B224" t="s">
        <v>1300</v>
      </c>
      <c r="C224" t="s">
        <v>74</v>
      </c>
      <c r="D224" t="s">
        <v>74</v>
      </c>
      <c r="E224" t="s">
        <v>74</v>
      </c>
      <c r="F224" t="s">
        <v>1300</v>
      </c>
      <c r="G224" t="s">
        <v>74</v>
      </c>
      <c r="H224" t="s">
        <v>74</v>
      </c>
      <c r="I224" t="s">
        <v>1301</v>
      </c>
      <c r="J224" t="s">
        <v>1302</v>
      </c>
      <c r="K224" t="s">
        <v>74</v>
      </c>
      <c r="L224" t="s">
        <v>74</v>
      </c>
      <c r="M224" t="s">
        <v>77</v>
      </c>
      <c r="N224" t="s">
        <v>78</v>
      </c>
      <c r="O224" t="s">
        <v>74</v>
      </c>
      <c r="P224" t="s">
        <v>74</v>
      </c>
      <c r="Q224" t="s">
        <v>74</v>
      </c>
      <c r="R224" t="s">
        <v>74</v>
      </c>
      <c r="S224" t="s">
        <v>74</v>
      </c>
      <c r="T224" t="s">
        <v>74</v>
      </c>
      <c r="U224" t="s">
        <v>74</v>
      </c>
      <c r="V224" t="s">
        <v>74</v>
      </c>
      <c r="W224" t="s">
        <v>74</v>
      </c>
      <c r="X224" t="s">
        <v>74</v>
      </c>
      <c r="Y224" t="s">
        <v>74</v>
      </c>
      <c r="Z224" t="s">
        <v>74</v>
      </c>
      <c r="AA224" t="s">
        <v>74</v>
      </c>
      <c r="AB224" t="s">
        <v>74</v>
      </c>
      <c r="AC224" t="s">
        <v>74</v>
      </c>
      <c r="AD224" t="s">
        <v>74</v>
      </c>
      <c r="AE224" t="s">
        <v>74</v>
      </c>
      <c r="AF224" t="s">
        <v>74</v>
      </c>
      <c r="AG224">
        <v>7</v>
      </c>
      <c r="AH224">
        <v>3</v>
      </c>
      <c r="AI224">
        <v>3</v>
      </c>
      <c r="AJ224">
        <v>0</v>
      </c>
      <c r="AK224">
        <v>0</v>
      </c>
      <c r="AL224" t="s">
        <v>1303</v>
      </c>
      <c r="AM224" t="s">
        <v>1304</v>
      </c>
      <c r="AN224" t="s">
        <v>1305</v>
      </c>
      <c r="AO224" t="s">
        <v>1306</v>
      </c>
      <c r="AP224" t="s">
        <v>74</v>
      </c>
      <c r="AQ224" t="s">
        <v>74</v>
      </c>
      <c r="AR224" t="s">
        <v>1307</v>
      </c>
      <c r="AS224" t="s">
        <v>74</v>
      </c>
      <c r="AT224" t="s">
        <v>74</v>
      </c>
      <c r="AU224">
        <v>1968</v>
      </c>
      <c r="AV224">
        <v>22</v>
      </c>
      <c r="AW224">
        <v>1</v>
      </c>
      <c r="AX224" t="s">
        <v>74</v>
      </c>
      <c r="AY224" t="s">
        <v>74</v>
      </c>
      <c r="AZ224" t="s">
        <v>74</v>
      </c>
      <c r="BA224" t="s">
        <v>74</v>
      </c>
      <c r="BB224">
        <v>45</v>
      </c>
      <c r="BC224" t="s">
        <v>84</v>
      </c>
      <c r="BD224" t="s">
        <v>74</v>
      </c>
      <c r="BE224" t="s">
        <v>74</v>
      </c>
      <c r="BF224" t="s">
        <v>74</v>
      </c>
      <c r="BG224" t="s">
        <v>74</v>
      </c>
      <c r="BH224" t="s">
        <v>74</v>
      </c>
      <c r="BI224">
        <v>0</v>
      </c>
      <c r="BJ224" t="s">
        <v>1308</v>
      </c>
      <c r="BK224" t="s">
        <v>86</v>
      </c>
      <c r="BL224" t="s">
        <v>1308</v>
      </c>
      <c r="BM224" t="s">
        <v>1309</v>
      </c>
      <c r="BN224" t="s">
        <v>74</v>
      </c>
      <c r="BO224" t="s">
        <v>74</v>
      </c>
      <c r="BP224" t="s">
        <v>74</v>
      </c>
      <c r="BQ224" t="s">
        <v>74</v>
      </c>
      <c r="BR224" t="s">
        <v>89</v>
      </c>
      <c r="BS224" t="s">
        <v>1310</v>
      </c>
      <c r="BT224" t="str">
        <f>HYPERLINK("https%3A%2F%2Fwww.webofscience.com%2Fwos%2Fwoscc%2Ffull-record%2FWOS:A1968A485700006","View Full Record in Web of Science")</f>
        <v>View Full Record in Web of Science</v>
      </c>
    </row>
    <row r="225" spans="1:72" x14ac:dyDescent="0.15">
      <c r="A225" t="s">
        <v>72</v>
      </c>
      <c r="B225" t="s">
        <v>1311</v>
      </c>
      <c r="C225" t="s">
        <v>74</v>
      </c>
      <c r="D225" t="s">
        <v>74</v>
      </c>
      <c r="E225" t="s">
        <v>74</v>
      </c>
      <c r="F225" t="s">
        <v>1311</v>
      </c>
      <c r="G225" t="s">
        <v>74</v>
      </c>
      <c r="H225" t="s">
        <v>74</v>
      </c>
      <c r="I225" t="s">
        <v>1312</v>
      </c>
      <c r="J225" t="s">
        <v>1313</v>
      </c>
      <c r="K225" t="s">
        <v>74</v>
      </c>
      <c r="L225" t="s">
        <v>74</v>
      </c>
      <c r="M225" t="s">
        <v>77</v>
      </c>
      <c r="N225" t="s">
        <v>52</v>
      </c>
      <c r="O225" t="s">
        <v>74</v>
      </c>
      <c r="P225" t="s">
        <v>74</v>
      </c>
      <c r="Q225" t="s">
        <v>74</v>
      </c>
      <c r="R225" t="s">
        <v>74</v>
      </c>
      <c r="S225" t="s">
        <v>74</v>
      </c>
      <c r="T225" t="s">
        <v>74</v>
      </c>
      <c r="U225" t="s">
        <v>74</v>
      </c>
      <c r="V225" t="s">
        <v>74</v>
      </c>
      <c r="W225" t="s">
        <v>74</v>
      </c>
      <c r="X225" t="s">
        <v>74</v>
      </c>
      <c r="Y225" t="s">
        <v>74</v>
      </c>
      <c r="Z225" t="s">
        <v>74</v>
      </c>
      <c r="AA225" t="s">
        <v>74</v>
      </c>
      <c r="AB225" t="s">
        <v>74</v>
      </c>
      <c r="AC225" t="s">
        <v>74</v>
      </c>
      <c r="AD225" t="s">
        <v>74</v>
      </c>
      <c r="AE225" t="s">
        <v>74</v>
      </c>
      <c r="AF225" t="s">
        <v>74</v>
      </c>
      <c r="AG225">
        <v>28</v>
      </c>
      <c r="AH225">
        <v>32</v>
      </c>
      <c r="AI225">
        <v>32</v>
      </c>
      <c r="AJ225">
        <v>0</v>
      </c>
      <c r="AK225">
        <v>0</v>
      </c>
      <c r="AL225" t="s">
        <v>537</v>
      </c>
      <c r="AM225" t="s">
        <v>538</v>
      </c>
      <c r="AN225" t="s">
        <v>539</v>
      </c>
      <c r="AO225" t="s">
        <v>1314</v>
      </c>
      <c r="AP225" t="s">
        <v>74</v>
      </c>
      <c r="AQ225" t="s">
        <v>74</v>
      </c>
      <c r="AR225" t="s">
        <v>1315</v>
      </c>
      <c r="AS225" t="s">
        <v>1316</v>
      </c>
      <c r="AT225" t="s">
        <v>74</v>
      </c>
      <c r="AU225">
        <v>1968</v>
      </c>
      <c r="AV225">
        <v>5</v>
      </c>
      <c r="AW225">
        <v>1</v>
      </c>
      <c r="AX225" t="s">
        <v>74</v>
      </c>
      <c r="AY225" t="s">
        <v>74</v>
      </c>
      <c r="AZ225" t="s">
        <v>74</v>
      </c>
      <c r="BA225" t="s">
        <v>74</v>
      </c>
      <c r="BB225">
        <v>41</v>
      </c>
      <c r="BC225" t="s">
        <v>84</v>
      </c>
      <c r="BD225" t="s">
        <v>74</v>
      </c>
      <c r="BE225" t="s">
        <v>1317</v>
      </c>
      <c r="BF225" t="str">
        <f>HYPERLINK("http://dx.doi.org/10.1016/0031-0182(68)90059-X","http://dx.doi.org/10.1016/0031-0182(68)90059-X")</f>
        <v>http://dx.doi.org/10.1016/0031-0182(68)90059-X</v>
      </c>
      <c r="BG225" t="s">
        <v>74</v>
      </c>
      <c r="BH225" t="s">
        <v>74</v>
      </c>
      <c r="BI225">
        <v>0</v>
      </c>
      <c r="BJ225" t="s">
        <v>1318</v>
      </c>
      <c r="BK225" t="s">
        <v>86</v>
      </c>
      <c r="BL225" t="s">
        <v>1319</v>
      </c>
      <c r="BM225" t="s">
        <v>1320</v>
      </c>
      <c r="BN225" t="s">
        <v>74</v>
      </c>
      <c r="BO225" t="s">
        <v>627</v>
      </c>
      <c r="BP225" t="s">
        <v>74</v>
      </c>
      <c r="BQ225" t="s">
        <v>74</v>
      </c>
      <c r="BR225" t="s">
        <v>89</v>
      </c>
      <c r="BS225" t="s">
        <v>1321</v>
      </c>
      <c r="BT225" t="str">
        <f>HYPERLINK("https%3A%2F%2Fwww.webofscience.com%2Fwos%2Fwoscc%2Ffull-record%2FWOS:A1968B564200003","View Full Record in Web of Science")</f>
        <v>View Full Record in Web of Science</v>
      </c>
    </row>
    <row r="226" spans="1:72" x14ac:dyDescent="0.15">
      <c r="A226" t="s">
        <v>72</v>
      </c>
      <c r="B226" t="s">
        <v>1322</v>
      </c>
      <c r="C226" t="s">
        <v>74</v>
      </c>
      <c r="D226" t="s">
        <v>74</v>
      </c>
      <c r="E226" t="s">
        <v>74</v>
      </c>
      <c r="F226" t="s">
        <v>1322</v>
      </c>
      <c r="G226" t="s">
        <v>74</v>
      </c>
      <c r="H226" t="s">
        <v>74</v>
      </c>
      <c r="I226" t="s">
        <v>1323</v>
      </c>
      <c r="J226" t="s">
        <v>1324</v>
      </c>
      <c r="K226" t="s">
        <v>74</v>
      </c>
      <c r="L226" t="s">
        <v>74</v>
      </c>
      <c r="M226" t="s">
        <v>77</v>
      </c>
      <c r="N226" t="s">
        <v>52</v>
      </c>
      <c r="O226" t="s">
        <v>74</v>
      </c>
      <c r="P226" t="s">
        <v>74</v>
      </c>
      <c r="Q226" t="s">
        <v>74</v>
      </c>
      <c r="R226" t="s">
        <v>74</v>
      </c>
      <c r="S226" t="s">
        <v>74</v>
      </c>
      <c r="T226" t="s">
        <v>74</v>
      </c>
      <c r="U226" t="s">
        <v>74</v>
      </c>
      <c r="V226" t="s">
        <v>74</v>
      </c>
      <c r="W226" t="s">
        <v>74</v>
      </c>
      <c r="X226" t="s">
        <v>74</v>
      </c>
      <c r="Y226" t="s">
        <v>74</v>
      </c>
      <c r="Z226" t="s">
        <v>74</v>
      </c>
      <c r="AA226" t="s">
        <v>74</v>
      </c>
      <c r="AB226" t="s">
        <v>74</v>
      </c>
      <c r="AC226" t="s">
        <v>74</v>
      </c>
      <c r="AD226" t="s">
        <v>74</v>
      </c>
      <c r="AE226" t="s">
        <v>74</v>
      </c>
      <c r="AF226" t="s">
        <v>74</v>
      </c>
      <c r="AG226">
        <v>0</v>
      </c>
      <c r="AH226">
        <v>0</v>
      </c>
      <c r="AI226">
        <v>0</v>
      </c>
      <c r="AJ226">
        <v>0</v>
      </c>
      <c r="AK226">
        <v>0</v>
      </c>
      <c r="AL226" t="s">
        <v>1325</v>
      </c>
      <c r="AM226" t="s">
        <v>555</v>
      </c>
      <c r="AN226" t="s">
        <v>1326</v>
      </c>
      <c r="AO226" t="s">
        <v>74</v>
      </c>
      <c r="AP226" t="s">
        <v>74</v>
      </c>
      <c r="AQ226" t="s">
        <v>74</v>
      </c>
      <c r="AR226" t="s">
        <v>1327</v>
      </c>
      <c r="AS226" t="s">
        <v>74</v>
      </c>
      <c r="AT226" t="s">
        <v>74</v>
      </c>
      <c r="AU226">
        <v>1968</v>
      </c>
      <c r="AV226">
        <v>34</v>
      </c>
      <c r="AW226">
        <v>9</v>
      </c>
      <c r="AX226" t="s">
        <v>74</v>
      </c>
      <c r="AY226" t="s">
        <v>74</v>
      </c>
      <c r="AZ226" t="s">
        <v>74</v>
      </c>
      <c r="BA226" t="s">
        <v>74</v>
      </c>
      <c r="BB226">
        <v>988</v>
      </c>
      <c r="BC226" t="s">
        <v>84</v>
      </c>
      <c r="BD226" t="s">
        <v>74</v>
      </c>
      <c r="BE226" t="s">
        <v>74</v>
      </c>
      <c r="BF226" t="s">
        <v>74</v>
      </c>
      <c r="BG226" t="s">
        <v>74</v>
      </c>
      <c r="BH226" t="s">
        <v>74</v>
      </c>
      <c r="BI226">
        <v>0</v>
      </c>
      <c r="BJ226" t="s">
        <v>1328</v>
      </c>
      <c r="BK226" t="s">
        <v>86</v>
      </c>
      <c r="BL226" t="s">
        <v>1329</v>
      </c>
      <c r="BM226" t="s">
        <v>1330</v>
      </c>
      <c r="BN226" t="s">
        <v>74</v>
      </c>
      <c r="BO226" t="s">
        <v>74</v>
      </c>
      <c r="BP226" t="s">
        <v>74</v>
      </c>
      <c r="BQ226" t="s">
        <v>74</v>
      </c>
      <c r="BR226" t="s">
        <v>89</v>
      </c>
      <c r="BS226" t="s">
        <v>1331</v>
      </c>
      <c r="BT226" t="str">
        <f>HYPERLINK("https%3A%2F%2Fwww.webofscience.com%2Fwos%2Fwoscc%2Ffull-record%2FWOS:A1968C261700039","View Full Record in Web of Science")</f>
        <v>View Full Record in Web of Science</v>
      </c>
    </row>
    <row r="227" spans="1:72" x14ac:dyDescent="0.15">
      <c r="A227" t="s">
        <v>72</v>
      </c>
      <c r="B227" t="s">
        <v>1332</v>
      </c>
      <c r="C227" t="s">
        <v>74</v>
      </c>
      <c r="D227" t="s">
        <v>74</v>
      </c>
      <c r="E227" t="s">
        <v>74</v>
      </c>
      <c r="F227" t="s">
        <v>1332</v>
      </c>
      <c r="G227" t="s">
        <v>74</v>
      </c>
      <c r="H227" t="s">
        <v>74</v>
      </c>
      <c r="I227" t="s">
        <v>1333</v>
      </c>
      <c r="J227" t="s">
        <v>1334</v>
      </c>
      <c r="K227" t="s">
        <v>74</v>
      </c>
      <c r="L227" t="s">
        <v>74</v>
      </c>
      <c r="M227" t="s">
        <v>77</v>
      </c>
      <c r="N227" t="s">
        <v>78</v>
      </c>
      <c r="O227" t="s">
        <v>74</v>
      </c>
      <c r="P227" t="s">
        <v>74</v>
      </c>
      <c r="Q227" t="s">
        <v>74</v>
      </c>
      <c r="R227" t="s">
        <v>74</v>
      </c>
      <c r="S227" t="s">
        <v>74</v>
      </c>
      <c r="T227" t="s">
        <v>74</v>
      </c>
      <c r="U227" t="s">
        <v>74</v>
      </c>
      <c r="V227" t="s">
        <v>74</v>
      </c>
      <c r="W227" t="s">
        <v>74</v>
      </c>
      <c r="X227" t="s">
        <v>74</v>
      </c>
      <c r="Y227" t="s">
        <v>74</v>
      </c>
      <c r="Z227" t="s">
        <v>74</v>
      </c>
      <c r="AA227" t="s">
        <v>74</v>
      </c>
      <c r="AB227" t="s">
        <v>74</v>
      </c>
      <c r="AC227" t="s">
        <v>74</v>
      </c>
      <c r="AD227" t="s">
        <v>74</v>
      </c>
      <c r="AE227" t="s">
        <v>74</v>
      </c>
      <c r="AF227" t="s">
        <v>74</v>
      </c>
      <c r="AG227">
        <v>7</v>
      </c>
      <c r="AH227">
        <v>10</v>
      </c>
      <c r="AI227">
        <v>11</v>
      </c>
      <c r="AJ227">
        <v>0</v>
      </c>
      <c r="AK227">
        <v>1</v>
      </c>
      <c r="AL227" t="s">
        <v>1335</v>
      </c>
      <c r="AM227" t="s">
        <v>633</v>
      </c>
      <c r="AN227" t="s">
        <v>1336</v>
      </c>
      <c r="AO227" t="s">
        <v>1337</v>
      </c>
      <c r="AP227" t="s">
        <v>74</v>
      </c>
      <c r="AQ227" t="s">
        <v>74</v>
      </c>
      <c r="AR227" t="s">
        <v>1338</v>
      </c>
      <c r="AS227" t="s">
        <v>74</v>
      </c>
      <c r="AT227" t="s">
        <v>74</v>
      </c>
      <c r="AU227">
        <v>1968</v>
      </c>
      <c r="AV227">
        <v>35</v>
      </c>
      <c r="AW227">
        <v>1</v>
      </c>
      <c r="AX227" t="s">
        <v>74</v>
      </c>
      <c r="AY227" t="s">
        <v>74</v>
      </c>
      <c r="AZ227" t="s">
        <v>74</v>
      </c>
      <c r="BA227" t="s">
        <v>74</v>
      </c>
      <c r="BB227">
        <v>30</v>
      </c>
      <c r="BC227" t="s">
        <v>84</v>
      </c>
      <c r="BD227" t="s">
        <v>74</v>
      </c>
      <c r="BE227" t="s">
        <v>74</v>
      </c>
      <c r="BF227" t="s">
        <v>74</v>
      </c>
      <c r="BG227" t="s">
        <v>74</v>
      </c>
      <c r="BH227" t="s">
        <v>74</v>
      </c>
      <c r="BI227">
        <v>0</v>
      </c>
      <c r="BJ227" t="s">
        <v>1339</v>
      </c>
      <c r="BK227" t="s">
        <v>86</v>
      </c>
      <c r="BL227" t="s">
        <v>1339</v>
      </c>
      <c r="BM227" t="s">
        <v>1340</v>
      </c>
      <c r="BN227" t="s">
        <v>74</v>
      </c>
      <c r="BO227" t="s">
        <v>74</v>
      </c>
      <c r="BP227" t="s">
        <v>74</v>
      </c>
      <c r="BQ227" t="s">
        <v>74</v>
      </c>
      <c r="BR227" t="s">
        <v>89</v>
      </c>
      <c r="BS227" t="s">
        <v>1341</v>
      </c>
      <c r="BT227" t="str">
        <f>HYPERLINK("https%3A%2F%2Fwww.webofscience.com%2Fwos%2Fwoscc%2Ffull-record%2FWOS:A1968A566300005","View Full Record in Web of Science")</f>
        <v>View Full Record in Web of Science</v>
      </c>
    </row>
    <row r="228" spans="1:72" x14ac:dyDescent="0.15">
      <c r="A228" t="s">
        <v>72</v>
      </c>
      <c r="B228" t="s">
        <v>1342</v>
      </c>
      <c r="C228" t="s">
        <v>74</v>
      </c>
      <c r="D228" t="s">
        <v>74</v>
      </c>
      <c r="E228" t="s">
        <v>74</v>
      </c>
      <c r="F228" t="s">
        <v>1342</v>
      </c>
      <c r="G228" t="s">
        <v>74</v>
      </c>
      <c r="H228" t="s">
        <v>74</v>
      </c>
      <c r="I228" t="s">
        <v>1343</v>
      </c>
      <c r="J228" t="s">
        <v>843</v>
      </c>
      <c r="K228" t="s">
        <v>74</v>
      </c>
      <c r="L228" t="s">
        <v>74</v>
      </c>
      <c r="M228" t="s">
        <v>77</v>
      </c>
      <c r="N228" t="s">
        <v>78</v>
      </c>
      <c r="O228" t="s">
        <v>74</v>
      </c>
      <c r="P228" t="s">
        <v>74</v>
      </c>
      <c r="Q228" t="s">
        <v>74</v>
      </c>
      <c r="R228" t="s">
        <v>74</v>
      </c>
      <c r="S228" t="s">
        <v>74</v>
      </c>
      <c r="T228" t="s">
        <v>74</v>
      </c>
      <c r="U228" t="s">
        <v>74</v>
      </c>
      <c r="V228" t="s">
        <v>74</v>
      </c>
      <c r="W228" t="s">
        <v>74</v>
      </c>
      <c r="X228" t="s">
        <v>74</v>
      </c>
      <c r="Y228" t="s">
        <v>74</v>
      </c>
      <c r="Z228" t="s">
        <v>74</v>
      </c>
      <c r="AA228" t="s">
        <v>74</v>
      </c>
      <c r="AB228" t="s">
        <v>74</v>
      </c>
      <c r="AC228" t="s">
        <v>74</v>
      </c>
      <c r="AD228" t="s">
        <v>74</v>
      </c>
      <c r="AE228" t="s">
        <v>74</v>
      </c>
      <c r="AF228" t="s">
        <v>74</v>
      </c>
      <c r="AG228">
        <v>8</v>
      </c>
      <c r="AH228">
        <v>33</v>
      </c>
      <c r="AI228">
        <v>34</v>
      </c>
      <c r="AJ228">
        <v>0</v>
      </c>
      <c r="AK228">
        <v>5</v>
      </c>
      <c r="AL228" t="s">
        <v>844</v>
      </c>
      <c r="AM228" t="s">
        <v>80</v>
      </c>
      <c r="AN228" t="s">
        <v>845</v>
      </c>
      <c r="AO228" t="s">
        <v>846</v>
      </c>
      <c r="AP228" t="s">
        <v>74</v>
      </c>
      <c r="AQ228" t="s">
        <v>74</v>
      </c>
      <c r="AR228" t="s">
        <v>843</v>
      </c>
      <c r="AS228" t="s">
        <v>847</v>
      </c>
      <c r="AT228" t="s">
        <v>74</v>
      </c>
      <c r="AU228">
        <v>1968</v>
      </c>
      <c r="AV228">
        <v>162</v>
      </c>
      <c r="AW228">
        <v>3858</v>
      </c>
      <c r="AX228" t="s">
        <v>74</v>
      </c>
      <c r="AY228" t="s">
        <v>74</v>
      </c>
      <c r="AZ228" t="s">
        <v>74</v>
      </c>
      <c r="BA228" t="s">
        <v>74</v>
      </c>
      <c r="BB228">
        <v>1129</v>
      </c>
      <c r="BC228" t="s">
        <v>84</v>
      </c>
      <c r="BD228" t="s">
        <v>74</v>
      </c>
      <c r="BE228" t="s">
        <v>1344</v>
      </c>
      <c r="BF228" t="str">
        <f>HYPERLINK("http://dx.doi.org/10.1126/science.162.3858.1129","http://dx.doi.org/10.1126/science.162.3858.1129")</f>
        <v>http://dx.doi.org/10.1126/science.162.3858.1129</v>
      </c>
      <c r="BG228" t="s">
        <v>74</v>
      </c>
      <c r="BH228" t="s">
        <v>74</v>
      </c>
      <c r="BI228">
        <v>0</v>
      </c>
      <c r="BJ228" t="s">
        <v>775</v>
      </c>
      <c r="BK228" t="s">
        <v>86</v>
      </c>
      <c r="BL228" t="s">
        <v>776</v>
      </c>
      <c r="BM228" t="s">
        <v>1345</v>
      </c>
      <c r="BN228">
        <v>17746820</v>
      </c>
      <c r="BO228" t="s">
        <v>74</v>
      </c>
      <c r="BP228" t="s">
        <v>74</v>
      </c>
      <c r="BQ228" t="s">
        <v>74</v>
      </c>
      <c r="BR228" t="s">
        <v>89</v>
      </c>
      <c r="BS228" t="s">
        <v>1346</v>
      </c>
      <c r="BT228" t="str">
        <f>HYPERLINK("https%3A%2F%2Fwww.webofscience.com%2Fwos%2Fwoscc%2Ffull-record%2FWOS:A1968C213200017","View Full Record in Web of Science")</f>
        <v>View Full Record in Web of Science</v>
      </c>
    </row>
    <row r="229" spans="1:72" x14ac:dyDescent="0.15">
      <c r="A229" t="s">
        <v>72</v>
      </c>
      <c r="B229" t="s">
        <v>1347</v>
      </c>
      <c r="C229" t="s">
        <v>74</v>
      </c>
      <c r="D229" t="s">
        <v>74</v>
      </c>
      <c r="E229" t="s">
        <v>74</v>
      </c>
      <c r="F229" t="s">
        <v>1347</v>
      </c>
      <c r="G229" t="s">
        <v>74</v>
      </c>
      <c r="H229" t="s">
        <v>74</v>
      </c>
      <c r="I229" t="s">
        <v>1348</v>
      </c>
      <c r="J229" t="s">
        <v>843</v>
      </c>
      <c r="K229" t="s">
        <v>74</v>
      </c>
      <c r="L229" t="s">
        <v>74</v>
      </c>
      <c r="M229" t="s">
        <v>77</v>
      </c>
      <c r="N229" t="s">
        <v>78</v>
      </c>
      <c r="O229" t="s">
        <v>74</v>
      </c>
      <c r="P229" t="s">
        <v>74</v>
      </c>
      <c r="Q229" t="s">
        <v>74</v>
      </c>
      <c r="R229" t="s">
        <v>74</v>
      </c>
      <c r="S229" t="s">
        <v>74</v>
      </c>
      <c r="T229" t="s">
        <v>74</v>
      </c>
      <c r="U229" t="s">
        <v>74</v>
      </c>
      <c r="V229" t="s">
        <v>74</v>
      </c>
      <c r="W229" t="s">
        <v>74</v>
      </c>
      <c r="X229" t="s">
        <v>74</v>
      </c>
      <c r="Y229" t="s">
        <v>74</v>
      </c>
      <c r="Z229" t="s">
        <v>74</v>
      </c>
      <c r="AA229" t="s">
        <v>74</v>
      </c>
      <c r="AB229" t="s">
        <v>74</v>
      </c>
      <c r="AC229" t="s">
        <v>74</v>
      </c>
      <c r="AD229" t="s">
        <v>74</v>
      </c>
      <c r="AE229" t="s">
        <v>74</v>
      </c>
      <c r="AF229" t="s">
        <v>74</v>
      </c>
      <c r="AG229">
        <v>19</v>
      </c>
      <c r="AH229">
        <v>123</v>
      </c>
      <c r="AI229">
        <v>130</v>
      </c>
      <c r="AJ229">
        <v>0</v>
      </c>
      <c r="AK229">
        <v>16</v>
      </c>
      <c r="AL229" t="s">
        <v>844</v>
      </c>
      <c r="AM229" t="s">
        <v>80</v>
      </c>
      <c r="AN229" t="s">
        <v>845</v>
      </c>
      <c r="AO229" t="s">
        <v>846</v>
      </c>
      <c r="AP229" t="s">
        <v>74</v>
      </c>
      <c r="AQ229" t="s">
        <v>74</v>
      </c>
      <c r="AR229" t="s">
        <v>843</v>
      </c>
      <c r="AS229" t="s">
        <v>847</v>
      </c>
      <c r="AT229" t="s">
        <v>74</v>
      </c>
      <c r="AU229">
        <v>1968</v>
      </c>
      <c r="AV229">
        <v>161</v>
      </c>
      <c r="AW229">
        <v>3845</v>
      </c>
      <c r="AX229" t="s">
        <v>74</v>
      </c>
      <c r="AY229" t="s">
        <v>74</v>
      </c>
      <c r="AZ229" t="s">
        <v>74</v>
      </c>
      <c r="BA229" t="s">
        <v>74</v>
      </c>
      <c r="BB229">
        <v>1011</v>
      </c>
      <c r="BC229" t="s">
        <v>84</v>
      </c>
      <c r="BD229" t="s">
        <v>74</v>
      </c>
      <c r="BE229" t="s">
        <v>1349</v>
      </c>
      <c r="BF229" t="str">
        <f>HYPERLINK("http://dx.doi.org/10.1126/science.161.3845.1011","http://dx.doi.org/10.1126/science.161.3845.1011")</f>
        <v>http://dx.doi.org/10.1126/science.161.3845.1011</v>
      </c>
      <c r="BG229" t="s">
        <v>74</v>
      </c>
      <c r="BH229" t="s">
        <v>74</v>
      </c>
      <c r="BI229">
        <v>0</v>
      </c>
      <c r="BJ229" t="s">
        <v>775</v>
      </c>
      <c r="BK229" t="s">
        <v>86</v>
      </c>
      <c r="BL229" t="s">
        <v>776</v>
      </c>
      <c r="BM229" t="s">
        <v>1350</v>
      </c>
      <c r="BN229">
        <v>17812800</v>
      </c>
      <c r="BO229" t="s">
        <v>74</v>
      </c>
      <c r="BP229" t="s">
        <v>74</v>
      </c>
      <c r="BQ229" t="s">
        <v>74</v>
      </c>
      <c r="BR229" t="s">
        <v>89</v>
      </c>
      <c r="BS229" t="s">
        <v>1351</v>
      </c>
      <c r="BT229" t="str">
        <f>HYPERLINK("https%3A%2F%2Fwww.webofscience.com%2Fwos%2Fwoscc%2Ffull-record%2FWOS:A1968B704900014","View Full Record in Web of Science")</f>
        <v>View Full Record in Web of Science</v>
      </c>
    </row>
    <row r="230" spans="1:72" x14ac:dyDescent="0.15">
      <c r="A230" t="s">
        <v>72</v>
      </c>
      <c r="B230" t="s">
        <v>1352</v>
      </c>
      <c r="C230" t="s">
        <v>74</v>
      </c>
      <c r="D230" t="s">
        <v>74</v>
      </c>
      <c r="E230" t="s">
        <v>74</v>
      </c>
      <c r="F230" t="s">
        <v>1352</v>
      </c>
      <c r="G230" t="s">
        <v>74</v>
      </c>
      <c r="H230" t="s">
        <v>74</v>
      </c>
      <c r="I230" t="s">
        <v>1353</v>
      </c>
      <c r="J230" t="s">
        <v>1354</v>
      </c>
      <c r="K230" t="s">
        <v>74</v>
      </c>
      <c r="L230" t="s">
        <v>74</v>
      </c>
      <c r="M230" t="s">
        <v>77</v>
      </c>
      <c r="N230" t="s">
        <v>220</v>
      </c>
      <c r="O230" t="s">
        <v>74</v>
      </c>
      <c r="P230" t="s">
        <v>74</v>
      </c>
      <c r="Q230" t="s">
        <v>74</v>
      </c>
      <c r="R230" t="s">
        <v>74</v>
      </c>
      <c r="S230" t="s">
        <v>74</v>
      </c>
      <c r="T230" t="s">
        <v>74</v>
      </c>
      <c r="U230" t="s">
        <v>74</v>
      </c>
      <c r="V230" t="s">
        <v>74</v>
      </c>
      <c r="W230" t="s">
        <v>74</v>
      </c>
      <c r="X230" t="s">
        <v>74</v>
      </c>
      <c r="Y230" t="s">
        <v>74</v>
      </c>
      <c r="Z230" t="s">
        <v>74</v>
      </c>
      <c r="AA230" t="s">
        <v>74</v>
      </c>
      <c r="AB230" t="s">
        <v>74</v>
      </c>
      <c r="AC230" t="s">
        <v>74</v>
      </c>
      <c r="AD230" t="s">
        <v>74</v>
      </c>
      <c r="AE230" t="s">
        <v>74</v>
      </c>
      <c r="AF230" t="s">
        <v>74</v>
      </c>
      <c r="AG230">
        <v>0</v>
      </c>
      <c r="AH230">
        <v>1</v>
      </c>
      <c r="AI230">
        <v>1</v>
      </c>
      <c r="AJ230">
        <v>0</v>
      </c>
      <c r="AK230">
        <v>0</v>
      </c>
      <c r="AL230" t="s">
        <v>74</v>
      </c>
      <c r="AM230" t="s">
        <v>74</v>
      </c>
      <c r="AN230" t="s">
        <v>74</v>
      </c>
      <c r="AO230" t="s">
        <v>74</v>
      </c>
      <c r="AP230" t="s">
        <v>74</v>
      </c>
      <c r="AQ230" t="s">
        <v>74</v>
      </c>
      <c r="AR230" t="s">
        <v>1355</v>
      </c>
      <c r="AS230" t="s">
        <v>74</v>
      </c>
      <c r="AT230" t="s">
        <v>74</v>
      </c>
      <c r="AU230">
        <v>1968</v>
      </c>
      <c r="AV230">
        <v>4</v>
      </c>
      <c r="AW230">
        <v>10</v>
      </c>
      <c r="AX230" t="s">
        <v>74</v>
      </c>
      <c r="AY230" t="s">
        <v>74</v>
      </c>
      <c r="AZ230" t="s">
        <v>74</v>
      </c>
      <c r="BA230" t="s">
        <v>74</v>
      </c>
      <c r="BB230">
        <v>37</v>
      </c>
      <c r="BC230" t="s">
        <v>84</v>
      </c>
      <c r="BD230" t="s">
        <v>74</v>
      </c>
      <c r="BE230" t="s">
        <v>74</v>
      </c>
      <c r="BF230" t="s">
        <v>74</v>
      </c>
      <c r="BG230" t="s">
        <v>74</v>
      </c>
      <c r="BH230" t="s">
        <v>74</v>
      </c>
      <c r="BI230">
        <v>0</v>
      </c>
      <c r="BJ230" t="s">
        <v>775</v>
      </c>
      <c r="BK230" t="s">
        <v>86</v>
      </c>
      <c r="BL230" t="s">
        <v>776</v>
      </c>
      <c r="BM230" t="s">
        <v>1356</v>
      </c>
      <c r="BN230" t="s">
        <v>74</v>
      </c>
      <c r="BO230" t="s">
        <v>74</v>
      </c>
      <c r="BP230" t="s">
        <v>74</v>
      </c>
      <c r="BQ230" t="s">
        <v>74</v>
      </c>
      <c r="BR230" t="s">
        <v>89</v>
      </c>
      <c r="BS230" t="s">
        <v>1357</v>
      </c>
      <c r="BT230" t="str">
        <f>HYPERLINK("https%3A%2F%2Fwww.webofscience.com%2Fwos%2Fwoscc%2Ffull-record%2FWOS:A1968B938500001","View Full Record in Web of Science")</f>
        <v>View Full Record in Web of Science</v>
      </c>
    </row>
    <row r="231" spans="1:72" x14ac:dyDescent="0.15">
      <c r="A231" t="s">
        <v>72</v>
      </c>
      <c r="B231" t="s">
        <v>1358</v>
      </c>
      <c r="C231" t="s">
        <v>74</v>
      </c>
      <c r="D231" t="s">
        <v>74</v>
      </c>
      <c r="E231" t="s">
        <v>74</v>
      </c>
      <c r="F231" t="s">
        <v>1358</v>
      </c>
      <c r="G231" t="s">
        <v>74</v>
      </c>
      <c r="H231" t="s">
        <v>74</v>
      </c>
      <c r="I231" t="s">
        <v>1359</v>
      </c>
      <c r="J231" t="s">
        <v>870</v>
      </c>
      <c r="K231" t="s">
        <v>74</v>
      </c>
      <c r="L231" t="s">
        <v>74</v>
      </c>
      <c r="M231" t="s">
        <v>77</v>
      </c>
      <c r="N231" t="s">
        <v>78</v>
      </c>
      <c r="O231" t="s">
        <v>74</v>
      </c>
      <c r="P231" t="s">
        <v>74</v>
      </c>
      <c r="Q231" t="s">
        <v>74</v>
      </c>
      <c r="R231" t="s">
        <v>74</v>
      </c>
      <c r="S231" t="s">
        <v>74</v>
      </c>
      <c r="T231" t="s">
        <v>74</v>
      </c>
      <c r="U231" t="s">
        <v>74</v>
      </c>
      <c r="V231" t="s">
        <v>74</v>
      </c>
      <c r="W231" t="s">
        <v>74</v>
      </c>
      <c r="X231" t="s">
        <v>74</v>
      </c>
      <c r="Y231" t="s">
        <v>74</v>
      </c>
      <c r="Z231" t="s">
        <v>74</v>
      </c>
      <c r="AA231" t="s">
        <v>74</v>
      </c>
      <c r="AB231" t="s">
        <v>74</v>
      </c>
      <c r="AC231" t="s">
        <v>74</v>
      </c>
      <c r="AD231" t="s">
        <v>74</v>
      </c>
      <c r="AE231" t="s">
        <v>74</v>
      </c>
      <c r="AF231" t="s">
        <v>74</v>
      </c>
      <c r="AG231">
        <v>0</v>
      </c>
      <c r="AH231">
        <v>0</v>
      </c>
      <c r="AI231">
        <v>0</v>
      </c>
      <c r="AJ231">
        <v>0</v>
      </c>
      <c r="AK231">
        <v>0</v>
      </c>
      <c r="AL231" t="s">
        <v>871</v>
      </c>
      <c r="AM231" t="s">
        <v>872</v>
      </c>
      <c r="AN231" t="s">
        <v>873</v>
      </c>
      <c r="AO231" t="s">
        <v>874</v>
      </c>
      <c r="AP231" t="s">
        <v>74</v>
      </c>
      <c r="AQ231" t="s">
        <v>74</v>
      </c>
      <c r="AR231" t="s">
        <v>870</v>
      </c>
      <c r="AS231" t="s">
        <v>74</v>
      </c>
      <c r="AT231" t="s">
        <v>74</v>
      </c>
      <c r="AU231">
        <v>1968</v>
      </c>
      <c r="AV231">
        <v>14</v>
      </c>
      <c r="AW231">
        <v>2</v>
      </c>
      <c r="AX231" t="s">
        <v>74</v>
      </c>
      <c r="AY231" t="s">
        <v>74</v>
      </c>
      <c r="AZ231" t="s">
        <v>74</v>
      </c>
      <c r="BA231" t="s">
        <v>74</v>
      </c>
      <c r="BB231">
        <v>95</v>
      </c>
      <c r="BC231" t="s">
        <v>84</v>
      </c>
      <c r="BD231" t="s">
        <v>74</v>
      </c>
      <c r="BE231" t="s">
        <v>74</v>
      </c>
      <c r="BF231" t="s">
        <v>74</v>
      </c>
      <c r="BG231" t="s">
        <v>74</v>
      </c>
      <c r="BH231" t="s">
        <v>74</v>
      </c>
      <c r="BI231">
        <v>0</v>
      </c>
      <c r="BJ231" t="s">
        <v>806</v>
      </c>
      <c r="BK231" t="s">
        <v>86</v>
      </c>
      <c r="BL231" t="s">
        <v>806</v>
      </c>
      <c r="BM231" t="s">
        <v>1360</v>
      </c>
      <c r="BN231" t="s">
        <v>74</v>
      </c>
      <c r="BO231" t="s">
        <v>74</v>
      </c>
      <c r="BP231" t="s">
        <v>74</v>
      </c>
      <c r="BQ231" t="s">
        <v>74</v>
      </c>
      <c r="BR231" t="s">
        <v>89</v>
      </c>
      <c r="BS231" t="s">
        <v>1361</v>
      </c>
      <c r="BT231" t="str">
        <f>HYPERLINK("https%3A%2F%2Fwww.webofscience.com%2Fwos%2Fwoscc%2Ffull-record%2FWOS:A1968A918300004","View Full Record in Web of Science")</f>
        <v>View Full Record in Web of Science</v>
      </c>
    </row>
    <row r="232" spans="1:72" x14ac:dyDescent="0.15">
      <c r="A232" t="s">
        <v>72</v>
      </c>
      <c r="B232" t="s">
        <v>1362</v>
      </c>
      <c r="C232" t="s">
        <v>74</v>
      </c>
      <c r="D232" t="s">
        <v>74</v>
      </c>
      <c r="E232" t="s">
        <v>74</v>
      </c>
      <c r="F232" t="s">
        <v>1362</v>
      </c>
      <c r="G232" t="s">
        <v>74</v>
      </c>
      <c r="H232" t="s">
        <v>74</v>
      </c>
      <c r="I232" t="s">
        <v>1363</v>
      </c>
      <c r="J232" t="s">
        <v>928</v>
      </c>
      <c r="K232" t="s">
        <v>74</v>
      </c>
      <c r="L232" t="s">
        <v>74</v>
      </c>
      <c r="M232" t="s">
        <v>77</v>
      </c>
      <c r="N232" t="s">
        <v>52</v>
      </c>
      <c r="O232" t="s">
        <v>74</v>
      </c>
      <c r="P232" t="s">
        <v>74</v>
      </c>
      <c r="Q232" t="s">
        <v>74</v>
      </c>
      <c r="R232" t="s">
        <v>74</v>
      </c>
      <c r="S232" t="s">
        <v>74</v>
      </c>
      <c r="T232" t="s">
        <v>74</v>
      </c>
      <c r="U232" t="s">
        <v>74</v>
      </c>
      <c r="V232" t="s">
        <v>74</v>
      </c>
      <c r="W232" t="s">
        <v>74</v>
      </c>
      <c r="X232" t="s">
        <v>74</v>
      </c>
      <c r="Y232" t="s">
        <v>74</v>
      </c>
      <c r="Z232" t="s">
        <v>74</v>
      </c>
      <c r="AA232" t="s">
        <v>74</v>
      </c>
      <c r="AB232" t="s">
        <v>74</v>
      </c>
      <c r="AC232" t="s">
        <v>74</v>
      </c>
      <c r="AD232" t="s">
        <v>74</v>
      </c>
      <c r="AE232" t="s">
        <v>74</v>
      </c>
      <c r="AF232" t="s">
        <v>74</v>
      </c>
      <c r="AG232">
        <v>0</v>
      </c>
      <c r="AH232">
        <v>0</v>
      </c>
      <c r="AI232">
        <v>0</v>
      </c>
      <c r="AJ232">
        <v>0</v>
      </c>
      <c r="AK232">
        <v>1</v>
      </c>
      <c r="AL232" t="s">
        <v>613</v>
      </c>
      <c r="AM232" t="s">
        <v>80</v>
      </c>
      <c r="AN232" t="s">
        <v>805</v>
      </c>
      <c r="AO232" t="s">
        <v>929</v>
      </c>
      <c r="AP232" t="s">
        <v>74</v>
      </c>
      <c r="AQ232" t="s">
        <v>74</v>
      </c>
      <c r="AR232" t="s">
        <v>930</v>
      </c>
      <c r="AS232" t="s">
        <v>74</v>
      </c>
      <c r="AT232" t="s">
        <v>74</v>
      </c>
      <c r="AU232">
        <v>1968</v>
      </c>
      <c r="AV232">
        <v>49</v>
      </c>
      <c r="AW232">
        <v>1</v>
      </c>
      <c r="AX232" t="s">
        <v>74</v>
      </c>
      <c r="AY232" t="s">
        <v>74</v>
      </c>
      <c r="AZ232" t="s">
        <v>74</v>
      </c>
      <c r="BA232" t="s">
        <v>74</v>
      </c>
      <c r="BB232">
        <v>223</v>
      </c>
      <c r="BC232" t="s">
        <v>84</v>
      </c>
      <c r="BD232" t="s">
        <v>74</v>
      </c>
      <c r="BE232" t="s">
        <v>74</v>
      </c>
      <c r="BF232" t="s">
        <v>74</v>
      </c>
      <c r="BG232" t="s">
        <v>74</v>
      </c>
      <c r="BH232" t="s">
        <v>74</v>
      </c>
      <c r="BI232">
        <v>0</v>
      </c>
      <c r="BJ232" t="s">
        <v>544</v>
      </c>
      <c r="BK232" t="s">
        <v>86</v>
      </c>
      <c r="BL232" t="s">
        <v>544</v>
      </c>
      <c r="BM232" t="s">
        <v>1364</v>
      </c>
      <c r="BN232" t="s">
        <v>74</v>
      </c>
      <c r="BO232" t="s">
        <v>74</v>
      </c>
      <c r="BP232" t="s">
        <v>74</v>
      </c>
      <c r="BQ232" t="s">
        <v>74</v>
      </c>
      <c r="BR232" t="s">
        <v>89</v>
      </c>
      <c r="BS232" t="s">
        <v>1365</v>
      </c>
      <c r="BT232" t="str">
        <f>HYPERLINK("https%3A%2F%2Fwww.webofscience.com%2Fwos%2Fwoscc%2Ffull-record%2FWOS:A1968A813600499","View Full Record in Web of Science")</f>
        <v>View Full Record in Web of Science</v>
      </c>
    </row>
    <row r="233" spans="1:72" x14ac:dyDescent="0.15">
      <c r="A233" t="s">
        <v>72</v>
      </c>
      <c r="B233" t="s">
        <v>1366</v>
      </c>
      <c r="C233" t="s">
        <v>74</v>
      </c>
      <c r="D233" t="s">
        <v>74</v>
      </c>
      <c r="E233" t="s">
        <v>74</v>
      </c>
      <c r="F233" t="s">
        <v>1366</v>
      </c>
      <c r="G233" t="s">
        <v>74</v>
      </c>
      <c r="H233" t="s">
        <v>74</v>
      </c>
      <c r="I233" t="s">
        <v>1367</v>
      </c>
      <c r="J233" t="s">
        <v>928</v>
      </c>
      <c r="K233" t="s">
        <v>74</v>
      </c>
      <c r="L233" t="s">
        <v>74</v>
      </c>
      <c r="M233" t="s">
        <v>77</v>
      </c>
      <c r="N233" t="s">
        <v>52</v>
      </c>
      <c r="O233" t="s">
        <v>74</v>
      </c>
      <c r="P233" t="s">
        <v>74</v>
      </c>
      <c r="Q233" t="s">
        <v>74</v>
      </c>
      <c r="R233" t="s">
        <v>74</v>
      </c>
      <c r="S233" t="s">
        <v>74</v>
      </c>
      <c r="T233" t="s">
        <v>74</v>
      </c>
      <c r="U233" t="s">
        <v>74</v>
      </c>
      <c r="V233" t="s">
        <v>74</v>
      </c>
      <c r="W233" t="s">
        <v>74</v>
      </c>
      <c r="X233" t="s">
        <v>74</v>
      </c>
      <c r="Y233" t="s">
        <v>74</v>
      </c>
      <c r="Z233" t="s">
        <v>74</v>
      </c>
      <c r="AA233" t="s">
        <v>74</v>
      </c>
      <c r="AB233" t="s">
        <v>74</v>
      </c>
      <c r="AC233" t="s">
        <v>74</v>
      </c>
      <c r="AD233" t="s">
        <v>74</v>
      </c>
      <c r="AE233" t="s">
        <v>74</v>
      </c>
      <c r="AF233" t="s">
        <v>74</v>
      </c>
      <c r="AG233">
        <v>0</v>
      </c>
      <c r="AH233">
        <v>0</v>
      </c>
      <c r="AI233">
        <v>0</v>
      </c>
      <c r="AJ233">
        <v>0</v>
      </c>
      <c r="AK233">
        <v>1</v>
      </c>
      <c r="AL233" t="s">
        <v>613</v>
      </c>
      <c r="AM233" t="s">
        <v>80</v>
      </c>
      <c r="AN233" t="s">
        <v>805</v>
      </c>
      <c r="AO233" t="s">
        <v>929</v>
      </c>
      <c r="AP233" t="s">
        <v>74</v>
      </c>
      <c r="AQ233" t="s">
        <v>74</v>
      </c>
      <c r="AR233" t="s">
        <v>930</v>
      </c>
      <c r="AS233" t="s">
        <v>74</v>
      </c>
      <c r="AT233" t="s">
        <v>74</v>
      </c>
      <c r="AU233">
        <v>1968</v>
      </c>
      <c r="AV233">
        <v>49</v>
      </c>
      <c r="AW233">
        <v>1</v>
      </c>
      <c r="AX233" t="s">
        <v>74</v>
      </c>
      <c r="AY233" t="s">
        <v>74</v>
      </c>
      <c r="AZ233" t="s">
        <v>74</v>
      </c>
      <c r="BA233" t="s">
        <v>74</v>
      </c>
      <c r="BB233">
        <v>296</v>
      </c>
      <c r="BC233" t="s">
        <v>84</v>
      </c>
      <c r="BD233" t="s">
        <v>74</v>
      </c>
      <c r="BE233" t="s">
        <v>74</v>
      </c>
      <c r="BF233" t="s">
        <v>74</v>
      </c>
      <c r="BG233" t="s">
        <v>74</v>
      </c>
      <c r="BH233" t="s">
        <v>74</v>
      </c>
      <c r="BI233">
        <v>0</v>
      </c>
      <c r="BJ233" t="s">
        <v>544</v>
      </c>
      <c r="BK233" t="s">
        <v>86</v>
      </c>
      <c r="BL233" t="s">
        <v>544</v>
      </c>
      <c r="BM233" t="s">
        <v>1364</v>
      </c>
      <c r="BN233" t="s">
        <v>74</v>
      </c>
      <c r="BO233" t="s">
        <v>74</v>
      </c>
      <c r="BP233" t="s">
        <v>74</v>
      </c>
      <c r="BQ233" t="s">
        <v>74</v>
      </c>
      <c r="BR233" t="s">
        <v>89</v>
      </c>
      <c r="BS233" t="s">
        <v>1368</v>
      </c>
      <c r="BT233" t="str">
        <f>HYPERLINK("https%3A%2F%2Fwww.webofscience.com%2Fwos%2Fwoscc%2Ffull-record%2FWOS:A1968A813600814","View Full Record in Web of Science")</f>
        <v>View Full Record in Web of Science</v>
      </c>
    </row>
    <row r="234" spans="1:72" x14ac:dyDescent="0.15">
      <c r="A234" t="s">
        <v>72</v>
      </c>
      <c r="B234" t="s">
        <v>1369</v>
      </c>
      <c r="C234" t="s">
        <v>74</v>
      </c>
      <c r="D234" t="s">
        <v>74</v>
      </c>
      <c r="E234" t="s">
        <v>74</v>
      </c>
      <c r="F234" t="s">
        <v>1369</v>
      </c>
      <c r="G234" t="s">
        <v>74</v>
      </c>
      <c r="H234" t="s">
        <v>74</v>
      </c>
      <c r="I234" t="s">
        <v>1370</v>
      </c>
      <c r="J234" t="s">
        <v>928</v>
      </c>
      <c r="K234" t="s">
        <v>74</v>
      </c>
      <c r="L234" t="s">
        <v>74</v>
      </c>
      <c r="M234" t="s">
        <v>77</v>
      </c>
      <c r="N234" t="s">
        <v>52</v>
      </c>
      <c r="O234" t="s">
        <v>74</v>
      </c>
      <c r="P234" t="s">
        <v>74</v>
      </c>
      <c r="Q234" t="s">
        <v>74</v>
      </c>
      <c r="R234" t="s">
        <v>74</v>
      </c>
      <c r="S234" t="s">
        <v>74</v>
      </c>
      <c r="T234" t="s">
        <v>74</v>
      </c>
      <c r="U234" t="s">
        <v>74</v>
      </c>
      <c r="V234" t="s">
        <v>74</v>
      </c>
      <c r="W234" t="s">
        <v>74</v>
      </c>
      <c r="X234" t="s">
        <v>74</v>
      </c>
      <c r="Y234" t="s">
        <v>74</v>
      </c>
      <c r="Z234" t="s">
        <v>74</v>
      </c>
      <c r="AA234" t="s">
        <v>74</v>
      </c>
      <c r="AB234" t="s">
        <v>74</v>
      </c>
      <c r="AC234" t="s">
        <v>74</v>
      </c>
      <c r="AD234" t="s">
        <v>74</v>
      </c>
      <c r="AE234" t="s">
        <v>74</v>
      </c>
      <c r="AF234" t="s">
        <v>74</v>
      </c>
      <c r="AG234">
        <v>0</v>
      </c>
      <c r="AH234">
        <v>0</v>
      </c>
      <c r="AI234">
        <v>0</v>
      </c>
      <c r="AJ234">
        <v>0</v>
      </c>
      <c r="AK234">
        <v>0</v>
      </c>
      <c r="AL234" t="s">
        <v>613</v>
      </c>
      <c r="AM234" t="s">
        <v>80</v>
      </c>
      <c r="AN234" t="s">
        <v>805</v>
      </c>
      <c r="AO234" t="s">
        <v>929</v>
      </c>
      <c r="AP234" t="s">
        <v>74</v>
      </c>
      <c r="AQ234" t="s">
        <v>74</v>
      </c>
      <c r="AR234" t="s">
        <v>930</v>
      </c>
      <c r="AS234" t="s">
        <v>74</v>
      </c>
      <c r="AT234" t="s">
        <v>74</v>
      </c>
      <c r="AU234">
        <v>1968</v>
      </c>
      <c r="AV234">
        <v>49</v>
      </c>
      <c r="AW234">
        <v>2</v>
      </c>
      <c r="AX234" t="s">
        <v>74</v>
      </c>
      <c r="AY234" t="s">
        <v>74</v>
      </c>
      <c r="AZ234" t="s">
        <v>74</v>
      </c>
      <c r="BA234" t="s">
        <v>74</v>
      </c>
      <c r="BB234">
        <v>509</v>
      </c>
      <c r="BC234" t="s">
        <v>84</v>
      </c>
      <c r="BD234" t="s">
        <v>74</v>
      </c>
      <c r="BE234" t="s">
        <v>74</v>
      </c>
      <c r="BF234" t="s">
        <v>74</v>
      </c>
      <c r="BG234" t="s">
        <v>74</v>
      </c>
      <c r="BH234" t="s">
        <v>74</v>
      </c>
      <c r="BI234">
        <v>0</v>
      </c>
      <c r="BJ234" t="s">
        <v>544</v>
      </c>
      <c r="BK234" t="s">
        <v>86</v>
      </c>
      <c r="BL234" t="s">
        <v>544</v>
      </c>
      <c r="BM234" t="s">
        <v>1371</v>
      </c>
      <c r="BN234" t="s">
        <v>74</v>
      </c>
      <c r="BO234" t="s">
        <v>74</v>
      </c>
      <c r="BP234" t="s">
        <v>74</v>
      </c>
      <c r="BQ234" t="s">
        <v>74</v>
      </c>
      <c r="BR234" t="s">
        <v>89</v>
      </c>
      <c r="BS234" t="s">
        <v>1372</v>
      </c>
      <c r="BT234" t="str">
        <f>HYPERLINK("https%3A%2F%2Fwww.webofscience.com%2Fwos%2Fwoscc%2Ffull-record%2FWOS:A1968B331500024","View Full Record in Web of Science")</f>
        <v>View Full Record in Web of Science</v>
      </c>
    </row>
    <row r="235" spans="1:72" x14ac:dyDescent="0.15">
      <c r="A235" t="s">
        <v>72</v>
      </c>
      <c r="B235" t="s">
        <v>1373</v>
      </c>
      <c r="C235" t="s">
        <v>74</v>
      </c>
      <c r="D235" t="s">
        <v>74</v>
      </c>
      <c r="E235" t="s">
        <v>74</v>
      </c>
      <c r="F235" t="s">
        <v>1373</v>
      </c>
      <c r="G235" t="s">
        <v>74</v>
      </c>
      <c r="H235" t="s">
        <v>74</v>
      </c>
      <c r="I235" t="s">
        <v>1374</v>
      </c>
      <c r="J235" t="s">
        <v>946</v>
      </c>
      <c r="K235" t="s">
        <v>74</v>
      </c>
      <c r="L235" t="s">
        <v>74</v>
      </c>
      <c r="M235" t="s">
        <v>77</v>
      </c>
      <c r="N235" t="s">
        <v>78</v>
      </c>
      <c r="O235" t="s">
        <v>74</v>
      </c>
      <c r="P235" t="s">
        <v>74</v>
      </c>
      <c r="Q235" t="s">
        <v>74</v>
      </c>
      <c r="R235" t="s">
        <v>74</v>
      </c>
      <c r="S235" t="s">
        <v>74</v>
      </c>
      <c r="T235" t="s">
        <v>74</v>
      </c>
      <c r="U235" t="s">
        <v>74</v>
      </c>
      <c r="V235" t="s">
        <v>74</v>
      </c>
      <c r="W235" t="s">
        <v>74</v>
      </c>
      <c r="X235" t="s">
        <v>74</v>
      </c>
      <c r="Y235" t="s">
        <v>74</v>
      </c>
      <c r="Z235" t="s">
        <v>74</v>
      </c>
      <c r="AA235" t="s">
        <v>74</v>
      </c>
      <c r="AB235" t="s">
        <v>74</v>
      </c>
      <c r="AC235" t="s">
        <v>74</v>
      </c>
      <c r="AD235" t="s">
        <v>74</v>
      </c>
      <c r="AE235" t="s">
        <v>74</v>
      </c>
      <c r="AF235" t="s">
        <v>74</v>
      </c>
      <c r="AG235">
        <v>31</v>
      </c>
      <c r="AH235">
        <v>15</v>
      </c>
      <c r="AI235">
        <v>15</v>
      </c>
      <c r="AJ235">
        <v>0</v>
      </c>
      <c r="AK235">
        <v>2</v>
      </c>
      <c r="AL235" t="s">
        <v>947</v>
      </c>
      <c r="AM235" t="s">
        <v>633</v>
      </c>
      <c r="AN235" t="s">
        <v>1375</v>
      </c>
      <c r="AO235" t="s">
        <v>949</v>
      </c>
      <c r="AP235" t="s">
        <v>74</v>
      </c>
      <c r="AQ235" t="s">
        <v>74</v>
      </c>
      <c r="AR235" t="s">
        <v>950</v>
      </c>
      <c r="AS235" t="s">
        <v>74</v>
      </c>
      <c r="AT235" t="s">
        <v>74</v>
      </c>
      <c r="AU235">
        <v>1968</v>
      </c>
      <c r="AV235">
        <v>87</v>
      </c>
      <c r="AW235">
        <v>3</v>
      </c>
      <c r="AX235" t="s">
        <v>74</v>
      </c>
      <c r="AY235" t="s">
        <v>74</v>
      </c>
      <c r="AZ235" t="s">
        <v>74</v>
      </c>
      <c r="BA235" t="s">
        <v>74</v>
      </c>
      <c r="BB235">
        <v>354</v>
      </c>
      <c r="BC235" t="s">
        <v>84</v>
      </c>
      <c r="BD235" t="s">
        <v>74</v>
      </c>
      <c r="BE235" t="s">
        <v>1376</v>
      </c>
      <c r="BF235" t="str">
        <f>HYPERLINK("http://dx.doi.org/10.2307/3224821","http://dx.doi.org/10.2307/3224821")</f>
        <v>http://dx.doi.org/10.2307/3224821</v>
      </c>
      <c r="BG235" t="s">
        <v>74</v>
      </c>
      <c r="BH235" t="s">
        <v>74</v>
      </c>
      <c r="BI235">
        <v>0</v>
      </c>
      <c r="BJ235" t="s">
        <v>952</v>
      </c>
      <c r="BK235" t="s">
        <v>86</v>
      </c>
      <c r="BL235" t="s">
        <v>952</v>
      </c>
      <c r="BM235" t="s">
        <v>1377</v>
      </c>
      <c r="BN235" t="s">
        <v>74</v>
      </c>
      <c r="BO235" t="s">
        <v>74</v>
      </c>
      <c r="BP235" t="s">
        <v>74</v>
      </c>
      <c r="BQ235" t="s">
        <v>74</v>
      </c>
      <c r="BR235" t="s">
        <v>89</v>
      </c>
      <c r="BS235" t="s">
        <v>1378</v>
      </c>
      <c r="BT235" t="str">
        <f>HYPERLINK("https%3A%2F%2Fwww.webofscience.com%2Fwos%2Fwoscc%2Ffull-record%2FWOS:A1968B575200009","View Full Record in Web of Science")</f>
        <v>View Full Record in Web of Science</v>
      </c>
    </row>
    <row r="236" spans="1:72" x14ac:dyDescent="0.15">
      <c r="A236" t="s">
        <v>72</v>
      </c>
      <c r="B236" t="s">
        <v>1379</v>
      </c>
      <c r="C236" t="s">
        <v>74</v>
      </c>
      <c r="D236" t="s">
        <v>74</v>
      </c>
      <c r="E236" t="s">
        <v>74</v>
      </c>
      <c r="F236" t="s">
        <v>1379</v>
      </c>
      <c r="G236" t="s">
        <v>74</v>
      </c>
      <c r="H236" t="s">
        <v>74</v>
      </c>
      <c r="I236" t="s">
        <v>1380</v>
      </c>
      <c r="J236" t="s">
        <v>946</v>
      </c>
      <c r="K236" t="s">
        <v>74</v>
      </c>
      <c r="L236" t="s">
        <v>74</v>
      </c>
      <c r="M236" t="s">
        <v>77</v>
      </c>
      <c r="N236" t="s">
        <v>78</v>
      </c>
      <c r="O236" t="s">
        <v>74</v>
      </c>
      <c r="P236" t="s">
        <v>74</v>
      </c>
      <c r="Q236" t="s">
        <v>74</v>
      </c>
      <c r="R236" t="s">
        <v>74</v>
      </c>
      <c r="S236" t="s">
        <v>74</v>
      </c>
      <c r="T236" t="s">
        <v>74</v>
      </c>
      <c r="U236" t="s">
        <v>74</v>
      </c>
      <c r="V236" t="s">
        <v>74</v>
      </c>
      <c r="W236" t="s">
        <v>74</v>
      </c>
      <c r="X236" t="s">
        <v>74</v>
      </c>
      <c r="Y236" t="s">
        <v>74</v>
      </c>
      <c r="Z236" t="s">
        <v>74</v>
      </c>
      <c r="AA236" t="s">
        <v>74</v>
      </c>
      <c r="AB236" t="s">
        <v>74</v>
      </c>
      <c r="AC236" t="s">
        <v>74</v>
      </c>
      <c r="AD236" t="s">
        <v>74</v>
      </c>
      <c r="AE236" t="s">
        <v>74</v>
      </c>
      <c r="AF236" t="s">
        <v>74</v>
      </c>
      <c r="AG236">
        <v>28</v>
      </c>
      <c r="AH236">
        <v>6</v>
      </c>
      <c r="AI236">
        <v>6</v>
      </c>
      <c r="AJ236">
        <v>0</v>
      </c>
      <c r="AK236">
        <v>4</v>
      </c>
      <c r="AL236" t="s">
        <v>947</v>
      </c>
      <c r="AM236" t="s">
        <v>633</v>
      </c>
      <c r="AN236" t="s">
        <v>1375</v>
      </c>
      <c r="AO236" t="s">
        <v>949</v>
      </c>
      <c r="AP236" t="s">
        <v>74</v>
      </c>
      <c r="AQ236" t="s">
        <v>74</v>
      </c>
      <c r="AR236" t="s">
        <v>950</v>
      </c>
      <c r="AS236" t="s">
        <v>74</v>
      </c>
      <c r="AT236" t="s">
        <v>74</v>
      </c>
      <c r="AU236">
        <v>1968</v>
      </c>
      <c r="AV236">
        <v>87</v>
      </c>
      <c r="AW236">
        <v>4</v>
      </c>
      <c r="AX236" t="s">
        <v>74</v>
      </c>
      <c r="AY236" t="s">
        <v>74</v>
      </c>
      <c r="AZ236" t="s">
        <v>74</v>
      </c>
      <c r="BA236" t="s">
        <v>74</v>
      </c>
      <c r="BB236">
        <v>486</v>
      </c>
      <c r="BC236" t="s">
        <v>84</v>
      </c>
      <c r="BD236" t="s">
        <v>74</v>
      </c>
      <c r="BE236" t="s">
        <v>1381</v>
      </c>
      <c r="BF236" t="str">
        <f>HYPERLINK("http://dx.doi.org/10.2307/3224223","http://dx.doi.org/10.2307/3224223")</f>
        <v>http://dx.doi.org/10.2307/3224223</v>
      </c>
      <c r="BG236" t="s">
        <v>74</v>
      </c>
      <c r="BH236" t="s">
        <v>74</v>
      </c>
      <c r="BI236">
        <v>0</v>
      </c>
      <c r="BJ236" t="s">
        <v>952</v>
      </c>
      <c r="BK236" t="s">
        <v>86</v>
      </c>
      <c r="BL236" t="s">
        <v>952</v>
      </c>
      <c r="BM236" t="s">
        <v>1382</v>
      </c>
      <c r="BN236">
        <v>5683815</v>
      </c>
      <c r="BO236" t="s">
        <v>74</v>
      </c>
      <c r="BP236" t="s">
        <v>74</v>
      </c>
      <c r="BQ236" t="s">
        <v>74</v>
      </c>
      <c r="BR236" t="s">
        <v>89</v>
      </c>
      <c r="BS236" t="s">
        <v>1383</v>
      </c>
      <c r="BT236" t="str">
        <f>HYPERLINK("https%3A%2F%2Fwww.webofscience.com%2Fwos%2Fwoscc%2Ffull-record%2FWOS:A1968C069600013","View Full Record in Web of Science")</f>
        <v>View Full Record in Web of Science</v>
      </c>
    </row>
    <row r="237" spans="1:72" x14ac:dyDescent="0.15">
      <c r="A237" t="s">
        <v>72</v>
      </c>
      <c r="B237" t="s">
        <v>1384</v>
      </c>
      <c r="C237" t="s">
        <v>74</v>
      </c>
      <c r="D237" t="s">
        <v>74</v>
      </c>
      <c r="E237" t="s">
        <v>74</v>
      </c>
      <c r="F237" t="s">
        <v>1384</v>
      </c>
      <c r="G237" t="s">
        <v>74</v>
      </c>
      <c r="H237" t="s">
        <v>74</v>
      </c>
      <c r="I237" t="s">
        <v>1385</v>
      </c>
      <c r="J237" t="s">
        <v>1386</v>
      </c>
      <c r="K237" t="s">
        <v>74</v>
      </c>
      <c r="L237" t="s">
        <v>74</v>
      </c>
      <c r="M237" t="s">
        <v>77</v>
      </c>
      <c r="N237" t="s">
        <v>52</v>
      </c>
      <c r="O237" t="s">
        <v>74</v>
      </c>
      <c r="P237" t="s">
        <v>74</v>
      </c>
      <c r="Q237" t="s">
        <v>74</v>
      </c>
      <c r="R237" t="s">
        <v>74</v>
      </c>
      <c r="S237" t="s">
        <v>74</v>
      </c>
      <c r="T237" t="s">
        <v>74</v>
      </c>
      <c r="U237" t="s">
        <v>74</v>
      </c>
      <c r="V237" t="s">
        <v>74</v>
      </c>
      <c r="W237" t="s">
        <v>74</v>
      </c>
      <c r="X237" t="s">
        <v>74</v>
      </c>
      <c r="Y237" t="s">
        <v>74</v>
      </c>
      <c r="Z237" t="s">
        <v>74</v>
      </c>
      <c r="AA237" t="s">
        <v>74</v>
      </c>
      <c r="AB237" t="s">
        <v>74</v>
      </c>
      <c r="AC237" t="s">
        <v>74</v>
      </c>
      <c r="AD237" t="s">
        <v>74</v>
      </c>
      <c r="AE237" t="s">
        <v>74</v>
      </c>
      <c r="AF237" t="s">
        <v>74</v>
      </c>
      <c r="AG237">
        <v>0</v>
      </c>
      <c r="AH237">
        <v>0</v>
      </c>
      <c r="AI237">
        <v>0</v>
      </c>
      <c r="AJ237">
        <v>0</v>
      </c>
      <c r="AK237">
        <v>0</v>
      </c>
      <c r="AL237" t="s">
        <v>1387</v>
      </c>
      <c r="AM237" t="s">
        <v>1388</v>
      </c>
      <c r="AN237" t="s">
        <v>1389</v>
      </c>
      <c r="AO237" t="s">
        <v>1390</v>
      </c>
      <c r="AP237" t="s">
        <v>74</v>
      </c>
      <c r="AQ237" t="s">
        <v>74</v>
      </c>
      <c r="AR237" t="s">
        <v>1391</v>
      </c>
      <c r="AS237" t="s">
        <v>1392</v>
      </c>
      <c r="AT237" t="s">
        <v>74</v>
      </c>
      <c r="AU237">
        <v>1967</v>
      </c>
      <c r="AV237">
        <v>54</v>
      </c>
      <c r="AW237" t="s">
        <v>1393</v>
      </c>
      <c r="AX237" t="s">
        <v>74</v>
      </c>
      <c r="AY237" t="s">
        <v>74</v>
      </c>
      <c r="AZ237" t="s">
        <v>74</v>
      </c>
      <c r="BA237" t="s">
        <v>74</v>
      </c>
      <c r="BB237">
        <v>644</v>
      </c>
      <c r="BC237" t="s">
        <v>84</v>
      </c>
      <c r="BD237" t="s">
        <v>74</v>
      </c>
      <c r="BE237" t="s">
        <v>74</v>
      </c>
      <c r="BF237" t="s">
        <v>74</v>
      </c>
      <c r="BG237" t="s">
        <v>74</v>
      </c>
      <c r="BH237" t="s">
        <v>74</v>
      </c>
      <c r="BI237">
        <v>0</v>
      </c>
      <c r="BJ237" t="s">
        <v>1394</v>
      </c>
      <c r="BK237" t="s">
        <v>86</v>
      </c>
      <c r="BL237" t="s">
        <v>1394</v>
      </c>
      <c r="BM237">
        <v>96072</v>
      </c>
      <c r="BN237" t="s">
        <v>74</v>
      </c>
      <c r="BO237" t="s">
        <v>74</v>
      </c>
      <c r="BP237" t="s">
        <v>74</v>
      </c>
      <c r="BQ237" t="s">
        <v>74</v>
      </c>
      <c r="BR237" t="s">
        <v>89</v>
      </c>
      <c r="BS237" t="s">
        <v>1395</v>
      </c>
      <c r="BT237" t="str">
        <f>HYPERLINK("https%3A%2F%2Fwww.webofscience.com%2Fwos%2Fwoscc%2Ffull-record%2FWOS:A19679607200079","View Full Record in Web of Science")</f>
        <v>View Full Record in Web of Science</v>
      </c>
    </row>
    <row r="238" spans="1:72" x14ac:dyDescent="0.15">
      <c r="A238" t="s">
        <v>72</v>
      </c>
      <c r="B238" t="s">
        <v>1396</v>
      </c>
      <c r="C238" t="s">
        <v>74</v>
      </c>
      <c r="D238" t="s">
        <v>74</v>
      </c>
      <c r="E238" t="s">
        <v>74</v>
      </c>
      <c r="F238" t="s">
        <v>1396</v>
      </c>
      <c r="G238" t="s">
        <v>74</v>
      </c>
      <c r="H238" t="s">
        <v>74</v>
      </c>
      <c r="I238" t="s">
        <v>1397</v>
      </c>
      <c r="J238" t="s">
        <v>1398</v>
      </c>
      <c r="K238" t="s">
        <v>74</v>
      </c>
      <c r="L238" t="s">
        <v>74</v>
      </c>
      <c r="M238" t="s">
        <v>77</v>
      </c>
      <c r="N238" t="s">
        <v>817</v>
      </c>
      <c r="O238" t="s">
        <v>74</v>
      </c>
      <c r="P238" t="s">
        <v>74</v>
      </c>
      <c r="Q238" t="s">
        <v>74</v>
      </c>
      <c r="R238" t="s">
        <v>74</v>
      </c>
      <c r="S238" t="s">
        <v>74</v>
      </c>
      <c r="T238" t="s">
        <v>74</v>
      </c>
      <c r="U238" t="s">
        <v>74</v>
      </c>
      <c r="V238" t="s">
        <v>74</v>
      </c>
      <c r="W238" t="s">
        <v>74</v>
      </c>
      <c r="X238" t="s">
        <v>74</v>
      </c>
      <c r="Y238" t="s">
        <v>74</v>
      </c>
      <c r="Z238" t="s">
        <v>74</v>
      </c>
      <c r="AA238" t="s">
        <v>74</v>
      </c>
      <c r="AB238" t="s">
        <v>74</v>
      </c>
      <c r="AC238" t="s">
        <v>74</v>
      </c>
      <c r="AD238" t="s">
        <v>74</v>
      </c>
      <c r="AE238" t="s">
        <v>74</v>
      </c>
      <c r="AF238" t="s">
        <v>74</v>
      </c>
      <c r="AG238">
        <v>1</v>
      </c>
      <c r="AH238">
        <v>0</v>
      </c>
      <c r="AI238">
        <v>0</v>
      </c>
      <c r="AJ238">
        <v>0</v>
      </c>
      <c r="AK238">
        <v>0</v>
      </c>
      <c r="AL238" t="s">
        <v>1230</v>
      </c>
      <c r="AM238" t="s">
        <v>1231</v>
      </c>
      <c r="AN238" t="s">
        <v>1232</v>
      </c>
      <c r="AO238" t="s">
        <v>1399</v>
      </c>
      <c r="AP238" t="s">
        <v>74</v>
      </c>
      <c r="AQ238" t="s">
        <v>74</v>
      </c>
      <c r="AR238" t="s">
        <v>1400</v>
      </c>
      <c r="AS238" t="s">
        <v>1401</v>
      </c>
      <c r="AT238" t="s">
        <v>74</v>
      </c>
      <c r="AU238">
        <v>1967</v>
      </c>
      <c r="AV238">
        <v>265</v>
      </c>
      <c r="AW238">
        <v>6</v>
      </c>
      <c r="AX238" t="s">
        <v>74</v>
      </c>
      <c r="AY238" t="s">
        <v>74</v>
      </c>
      <c r="AZ238" t="s">
        <v>74</v>
      </c>
      <c r="BA238" t="s">
        <v>74</v>
      </c>
      <c r="BB238">
        <v>541</v>
      </c>
      <c r="BC238" t="s">
        <v>84</v>
      </c>
      <c r="BD238" t="s">
        <v>74</v>
      </c>
      <c r="BE238" t="s">
        <v>74</v>
      </c>
      <c r="BF238" t="s">
        <v>74</v>
      </c>
      <c r="BG238" t="s">
        <v>74</v>
      </c>
      <c r="BH238" t="s">
        <v>74</v>
      </c>
      <c r="BI238">
        <v>0</v>
      </c>
      <c r="BJ238" t="s">
        <v>605</v>
      </c>
      <c r="BK238" t="s">
        <v>86</v>
      </c>
      <c r="BL238" t="s">
        <v>606</v>
      </c>
      <c r="BM238">
        <v>96482</v>
      </c>
      <c r="BN238" t="s">
        <v>74</v>
      </c>
      <c r="BO238" t="s">
        <v>74</v>
      </c>
      <c r="BP238" t="s">
        <v>74</v>
      </c>
      <c r="BQ238" t="s">
        <v>74</v>
      </c>
      <c r="BR238" t="s">
        <v>89</v>
      </c>
      <c r="BS238" t="s">
        <v>1402</v>
      </c>
      <c r="BT238" t="str">
        <f>HYPERLINK("https%3A%2F%2Fwww.webofscience.com%2Fwos%2Fwoscc%2Ffull-record%2FWOS:A19679648200007","View Full Record in Web of Science")</f>
        <v>View Full Record in Web of Science</v>
      </c>
    </row>
    <row r="239" spans="1:72" x14ac:dyDescent="0.15">
      <c r="A239" t="s">
        <v>72</v>
      </c>
      <c r="B239" t="s">
        <v>1403</v>
      </c>
      <c r="C239" t="s">
        <v>74</v>
      </c>
      <c r="D239" t="s">
        <v>74</v>
      </c>
      <c r="E239" t="s">
        <v>74</v>
      </c>
      <c r="F239" t="s">
        <v>1403</v>
      </c>
      <c r="G239" t="s">
        <v>74</v>
      </c>
      <c r="H239" t="s">
        <v>74</v>
      </c>
      <c r="I239" t="s">
        <v>1404</v>
      </c>
      <c r="J239" t="s">
        <v>1405</v>
      </c>
      <c r="K239" t="s">
        <v>74</v>
      </c>
      <c r="L239" t="s">
        <v>74</v>
      </c>
      <c r="M239" t="s">
        <v>77</v>
      </c>
      <c r="N239" t="s">
        <v>52</v>
      </c>
      <c r="O239" t="s">
        <v>74</v>
      </c>
      <c r="P239" t="s">
        <v>74</v>
      </c>
      <c r="Q239" t="s">
        <v>74</v>
      </c>
      <c r="R239" t="s">
        <v>74</v>
      </c>
      <c r="S239" t="s">
        <v>74</v>
      </c>
      <c r="T239" t="s">
        <v>74</v>
      </c>
      <c r="U239" t="s">
        <v>74</v>
      </c>
      <c r="V239" t="s">
        <v>74</v>
      </c>
      <c r="W239" t="s">
        <v>1406</v>
      </c>
      <c r="X239" t="s">
        <v>1407</v>
      </c>
      <c r="Y239" t="s">
        <v>74</v>
      </c>
      <c r="Z239" t="s">
        <v>74</v>
      </c>
      <c r="AA239" t="s">
        <v>74</v>
      </c>
      <c r="AB239" t="s">
        <v>74</v>
      </c>
      <c r="AC239" t="s">
        <v>74</v>
      </c>
      <c r="AD239" t="s">
        <v>74</v>
      </c>
      <c r="AE239" t="s">
        <v>74</v>
      </c>
      <c r="AF239" t="s">
        <v>74</v>
      </c>
      <c r="AG239">
        <v>0</v>
      </c>
      <c r="AH239">
        <v>0</v>
      </c>
      <c r="AI239">
        <v>0</v>
      </c>
      <c r="AJ239">
        <v>0</v>
      </c>
      <c r="AK239">
        <v>2</v>
      </c>
      <c r="AL239" t="s">
        <v>1408</v>
      </c>
      <c r="AM239" t="s">
        <v>1409</v>
      </c>
      <c r="AN239" t="s">
        <v>1410</v>
      </c>
      <c r="AO239" t="s">
        <v>1411</v>
      </c>
      <c r="AP239" t="s">
        <v>74</v>
      </c>
      <c r="AQ239" t="s">
        <v>74</v>
      </c>
      <c r="AR239" t="s">
        <v>1412</v>
      </c>
      <c r="AS239" t="s">
        <v>1413</v>
      </c>
      <c r="AT239" t="s">
        <v>74</v>
      </c>
      <c r="AU239">
        <v>1967</v>
      </c>
      <c r="AV239">
        <v>57</v>
      </c>
      <c r="AW239">
        <v>1</v>
      </c>
      <c r="AX239" t="s">
        <v>74</v>
      </c>
      <c r="AY239" t="s">
        <v>74</v>
      </c>
      <c r="AZ239" t="s">
        <v>74</v>
      </c>
      <c r="BA239" t="s">
        <v>74</v>
      </c>
      <c r="BB239">
        <v>175</v>
      </c>
      <c r="BC239">
        <v>175</v>
      </c>
      <c r="BD239" t="s">
        <v>74</v>
      </c>
      <c r="BE239" t="s">
        <v>74</v>
      </c>
      <c r="BF239" t="s">
        <v>74</v>
      </c>
      <c r="BG239" t="s">
        <v>74</v>
      </c>
      <c r="BH239" t="s">
        <v>74</v>
      </c>
      <c r="BI239">
        <v>1</v>
      </c>
      <c r="BJ239" t="s">
        <v>825</v>
      </c>
      <c r="BK239" t="s">
        <v>826</v>
      </c>
      <c r="BL239" t="s">
        <v>825</v>
      </c>
      <c r="BM239" t="s">
        <v>1414</v>
      </c>
      <c r="BN239" t="s">
        <v>74</v>
      </c>
      <c r="BO239" t="s">
        <v>74</v>
      </c>
      <c r="BP239" t="s">
        <v>74</v>
      </c>
      <c r="BQ239" t="s">
        <v>74</v>
      </c>
      <c r="BR239" t="s">
        <v>89</v>
      </c>
      <c r="BS239" t="s">
        <v>1415</v>
      </c>
      <c r="BT239" t="str">
        <f>HYPERLINK("https%3A%2F%2Fwww.webofscience.com%2Fwos%2Fwoscc%2Ffull-record%2FWOS:A1967ZD76400033","View Full Record in Web of Science")</f>
        <v>View Full Record in Web of Science</v>
      </c>
    </row>
    <row r="240" spans="1:72" x14ac:dyDescent="0.15">
      <c r="A240" t="s">
        <v>72</v>
      </c>
      <c r="B240" t="s">
        <v>1416</v>
      </c>
      <c r="C240" t="s">
        <v>74</v>
      </c>
      <c r="D240" t="s">
        <v>74</v>
      </c>
      <c r="E240" t="s">
        <v>74</v>
      </c>
      <c r="F240" t="s">
        <v>1416</v>
      </c>
      <c r="G240" t="s">
        <v>74</v>
      </c>
      <c r="H240" t="s">
        <v>74</v>
      </c>
      <c r="I240" t="s">
        <v>1417</v>
      </c>
      <c r="J240" t="s">
        <v>1007</v>
      </c>
      <c r="K240" t="s">
        <v>74</v>
      </c>
      <c r="L240" t="s">
        <v>74</v>
      </c>
      <c r="M240" t="s">
        <v>77</v>
      </c>
      <c r="N240" t="s">
        <v>817</v>
      </c>
      <c r="O240" t="s">
        <v>74</v>
      </c>
      <c r="P240" t="s">
        <v>74</v>
      </c>
      <c r="Q240" t="s">
        <v>74</v>
      </c>
      <c r="R240" t="s">
        <v>74</v>
      </c>
      <c r="S240" t="s">
        <v>74</v>
      </c>
      <c r="T240" t="s">
        <v>74</v>
      </c>
      <c r="U240" t="s">
        <v>74</v>
      </c>
      <c r="V240" t="s">
        <v>74</v>
      </c>
      <c r="W240" t="s">
        <v>74</v>
      </c>
      <c r="X240" t="s">
        <v>74</v>
      </c>
      <c r="Y240" t="s">
        <v>74</v>
      </c>
      <c r="Z240" t="s">
        <v>74</v>
      </c>
      <c r="AA240" t="s">
        <v>74</v>
      </c>
      <c r="AB240" t="s">
        <v>74</v>
      </c>
      <c r="AC240" t="s">
        <v>74</v>
      </c>
      <c r="AD240" t="s">
        <v>74</v>
      </c>
      <c r="AE240" t="s">
        <v>74</v>
      </c>
      <c r="AF240" t="s">
        <v>74</v>
      </c>
      <c r="AG240">
        <v>1</v>
      </c>
      <c r="AH240">
        <v>0</v>
      </c>
      <c r="AI240">
        <v>0</v>
      </c>
      <c r="AJ240">
        <v>0</v>
      </c>
      <c r="AK240">
        <v>0</v>
      </c>
      <c r="AL240" t="s">
        <v>1008</v>
      </c>
      <c r="AM240" t="s">
        <v>1009</v>
      </c>
      <c r="AN240" t="s">
        <v>1010</v>
      </c>
      <c r="AO240" t="s">
        <v>1011</v>
      </c>
      <c r="AP240" t="s">
        <v>74</v>
      </c>
      <c r="AQ240" t="s">
        <v>74</v>
      </c>
      <c r="AR240" t="s">
        <v>1007</v>
      </c>
      <c r="AS240" t="s">
        <v>1012</v>
      </c>
      <c r="AT240" t="s">
        <v>74</v>
      </c>
      <c r="AU240">
        <v>1967</v>
      </c>
      <c r="AV240">
        <v>20</v>
      </c>
      <c r="AW240">
        <v>3</v>
      </c>
      <c r="AX240" t="s">
        <v>74</v>
      </c>
      <c r="AY240" t="s">
        <v>74</v>
      </c>
      <c r="AZ240" t="s">
        <v>74</v>
      </c>
      <c r="BA240" t="s">
        <v>74</v>
      </c>
      <c r="BB240">
        <v>216</v>
      </c>
      <c r="BC240" t="s">
        <v>84</v>
      </c>
      <c r="BD240" t="s">
        <v>74</v>
      </c>
      <c r="BE240" t="s">
        <v>74</v>
      </c>
      <c r="BF240" t="s">
        <v>74</v>
      </c>
      <c r="BG240" t="s">
        <v>74</v>
      </c>
      <c r="BH240" t="s">
        <v>74</v>
      </c>
      <c r="BI240">
        <v>0</v>
      </c>
      <c r="BJ240" t="s">
        <v>1013</v>
      </c>
      <c r="BK240" t="s">
        <v>86</v>
      </c>
      <c r="BL240" t="s">
        <v>1014</v>
      </c>
      <c r="BM240" t="s">
        <v>1418</v>
      </c>
      <c r="BN240" t="s">
        <v>74</v>
      </c>
      <c r="BO240" t="s">
        <v>74</v>
      </c>
      <c r="BP240" t="s">
        <v>74</v>
      </c>
      <c r="BQ240" t="s">
        <v>74</v>
      </c>
      <c r="BR240" t="s">
        <v>89</v>
      </c>
      <c r="BS240" t="s">
        <v>1419</v>
      </c>
      <c r="BT240" t="str">
        <f>HYPERLINK("https%3A%2F%2Fwww.webofscience.com%2Fwos%2Fwoscc%2Ffull-record%2FWOS:A1967A356300006","View Full Record in Web of Science")</f>
        <v>View Full Record in Web of Science</v>
      </c>
    </row>
    <row r="241" spans="1:72" x14ac:dyDescent="0.15">
      <c r="A241" t="s">
        <v>72</v>
      </c>
      <c r="B241" t="s">
        <v>1420</v>
      </c>
      <c r="C241" t="s">
        <v>74</v>
      </c>
      <c r="D241" t="s">
        <v>74</v>
      </c>
      <c r="E241" t="s">
        <v>74</v>
      </c>
      <c r="F241" t="s">
        <v>1420</v>
      </c>
      <c r="G241" t="s">
        <v>74</v>
      </c>
      <c r="H241" t="s">
        <v>74</v>
      </c>
      <c r="I241" t="s">
        <v>1421</v>
      </c>
      <c r="J241" t="s">
        <v>1422</v>
      </c>
      <c r="K241" t="s">
        <v>74</v>
      </c>
      <c r="L241" t="s">
        <v>74</v>
      </c>
      <c r="M241" t="s">
        <v>77</v>
      </c>
      <c r="N241" t="s">
        <v>78</v>
      </c>
      <c r="O241" t="s">
        <v>74</v>
      </c>
      <c r="P241" t="s">
        <v>74</v>
      </c>
      <c r="Q241" t="s">
        <v>74</v>
      </c>
      <c r="R241" t="s">
        <v>74</v>
      </c>
      <c r="S241" t="s">
        <v>74</v>
      </c>
      <c r="T241" t="s">
        <v>74</v>
      </c>
      <c r="U241" t="s">
        <v>74</v>
      </c>
      <c r="V241" t="s">
        <v>74</v>
      </c>
      <c r="W241" t="s">
        <v>74</v>
      </c>
      <c r="X241" t="s">
        <v>74</v>
      </c>
      <c r="Y241" t="s">
        <v>74</v>
      </c>
      <c r="Z241" t="s">
        <v>74</v>
      </c>
      <c r="AA241" t="s">
        <v>74</v>
      </c>
      <c r="AB241" t="s">
        <v>74</v>
      </c>
      <c r="AC241" t="s">
        <v>74</v>
      </c>
      <c r="AD241" t="s">
        <v>74</v>
      </c>
      <c r="AE241" t="s">
        <v>74</v>
      </c>
      <c r="AF241" t="s">
        <v>74</v>
      </c>
      <c r="AG241">
        <v>0</v>
      </c>
      <c r="AH241">
        <v>17</v>
      </c>
      <c r="AI241">
        <v>18</v>
      </c>
      <c r="AJ241">
        <v>0</v>
      </c>
      <c r="AK241">
        <v>2</v>
      </c>
      <c r="AL241" t="s">
        <v>1423</v>
      </c>
      <c r="AM241" t="s">
        <v>633</v>
      </c>
      <c r="AN241" t="s">
        <v>1424</v>
      </c>
      <c r="AO241" t="s">
        <v>1425</v>
      </c>
      <c r="AP241" t="s">
        <v>74</v>
      </c>
      <c r="AQ241" t="s">
        <v>74</v>
      </c>
      <c r="AR241" t="s">
        <v>1422</v>
      </c>
      <c r="AS241" t="s">
        <v>1422</v>
      </c>
      <c r="AT241" t="s">
        <v>74</v>
      </c>
      <c r="AU241">
        <v>1967</v>
      </c>
      <c r="AV241">
        <v>84</v>
      </c>
      <c r="AW241">
        <v>3</v>
      </c>
      <c r="AX241" t="s">
        <v>74</v>
      </c>
      <c r="AY241" t="s">
        <v>74</v>
      </c>
      <c r="AZ241" t="s">
        <v>74</v>
      </c>
      <c r="BA241" t="s">
        <v>74</v>
      </c>
      <c r="BB241">
        <v>366</v>
      </c>
      <c r="BC241" t="s">
        <v>84</v>
      </c>
      <c r="BD241" t="s">
        <v>74</v>
      </c>
      <c r="BE241" t="s">
        <v>74</v>
      </c>
      <c r="BF241" t="s">
        <v>74</v>
      </c>
      <c r="BG241" t="s">
        <v>74</v>
      </c>
      <c r="BH241" t="s">
        <v>74</v>
      </c>
      <c r="BI241">
        <v>0</v>
      </c>
      <c r="BJ241" t="s">
        <v>1426</v>
      </c>
      <c r="BK241" t="s">
        <v>86</v>
      </c>
      <c r="BL241" t="s">
        <v>1427</v>
      </c>
      <c r="BM241">
        <v>97242</v>
      </c>
      <c r="BN241" t="s">
        <v>74</v>
      </c>
      <c r="BO241" t="s">
        <v>74</v>
      </c>
      <c r="BP241" t="s">
        <v>74</v>
      </c>
      <c r="BQ241" t="s">
        <v>74</v>
      </c>
      <c r="BR241" t="s">
        <v>89</v>
      </c>
      <c r="BS241" t="s">
        <v>1428</v>
      </c>
      <c r="BT241" t="str">
        <f>HYPERLINK("https%3A%2F%2Fwww.webofscience.com%2Fwos%2Fwoscc%2Ffull-record%2FWOS:A19679724200003","View Full Record in Web of Science")</f>
        <v>View Full Record in Web of Science</v>
      </c>
    </row>
    <row r="242" spans="1:72" x14ac:dyDescent="0.15">
      <c r="A242" t="s">
        <v>72</v>
      </c>
      <c r="B242" t="s">
        <v>1429</v>
      </c>
      <c r="C242" t="s">
        <v>74</v>
      </c>
      <c r="D242" t="s">
        <v>74</v>
      </c>
      <c r="E242" t="s">
        <v>74</v>
      </c>
      <c r="F242" t="s">
        <v>1429</v>
      </c>
      <c r="G242" t="s">
        <v>74</v>
      </c>
      <c r="H242" t="s">
        <v>74</v>
      </c>
      <c r="I242" t="s">
        <v>1430</v>
      </c>
      <c r="J242" t="s">
        <v>1431</v>
      </c>
      <c r="K242" t="s">
        <v>74</v>
      </c>
      <c r="L242" t="s">
        <v>74</v>
      </c>
      <c r="M242" t="s">
        <v>77</v>
      </c>
      <c r="N242" t="s">
        <v>78</v>
      </c>
      <c r="O242" t="s">
        <v>74</v>
      </c>
      <c r="P242" t="s">
        <v>74</v>
      </c>
      <c r="Q242" t="s">
        <v>74</v>
      </c>
      <c r="R242" t="s">
        <v>74</v>
      </c>
      <c r="S242" t="s">
        <v>74</v>
      </c>
      <c r="T242" t="s">
        <v>74</v>
      </c>
      <c r="U242" t="s">
        <v>74</v>
      </c>
      <c r="V242" t="s">
        <v>74</v>
      </c>
      <c r="W242" t="s">
        <v>74</v>
      </c>
      <c r="X242" t="s">
        <v>74</v>
      </c>
      <c r="Y242" t="s">
        <v>74</v>
      </c>
      <c r="Z242" t="s">
        <v>74</v>
      </c>
      <c r="AA242" t="s">
        <v>74</v>
      </c>
      <c r="AB242" t="s">
        <v>74</v>
      </c>
      <c r="AC242" t="s">
        <v>74</v>
      </c>
      <c r="AD242" t="s">
        <v>74</v>
      </c>
      <c r="AE242" t="s">
        <v>74</v>
      </c>
      <c r="AF242" t="s">
        <v>74</v>
      </c>
      <c r="AG242">
        <v>22</v>
      </c>
      <c r="AH242">
        <v>0</v>
      </c>
      <c r="AI242">
        <v>0</v>
      </c>
      <c r="AJ242">
        <v>0</v>
      </c>
      <c r="AK242">
        <v>0</v>
      </c>
      <c r="AL242" t="s">
        <v>1432</v>
      </c>
      <c r="AM242" t="s">
        <v>1433</v>
      </c>
      <c r="AN242" t="s">
        <v>1434</v>
      </c>
      <c r="AO242" t="s">
        <v>1435</v>
      </c>
      <c r="AP242" t="s">
        <v>74</v>
      </c>
      <c r="AQ242" t="s">
        <v>74</v>
      </c>
      <c r="AR242" t="s">
        <v>1436</v>
      </c>
      <c r="AS242" t="s">
        <v>1437</v>
      </c>
      <c r="AT242" t="s">
        <v>74</v>
      </c>
      <c r="AU242">
        <v>1967</v>
      </c>
      <c r="AV242">
        <v>10</v>
      </c>
      <c r="AW242">
        <v>3</v>
      </c>
      <c r="AX242" t="s">
        <v>74</v>
      </c>
      <c r="AY242" t="s">
        <v>74</v>
      </c>
      <c r="AZ242" t="s">
        <v>74</v>
      </c>
      <c r="BA242" t="s">
        <v>74</v>
      </c>
      <c r="BB242">
        <v>145</v>
      </c>
      <c r="BC242">
        <v>159</v>
      </c>
      <c r="BD242" t="s">
        <v>74</v>
      </c>
      <c r="BE242" t="s">
        <v>1438</v>
      </c>
      <c r="BF242" t="str">
        <f>HYPERLINK("http://dx.doi.org/10.1080/00049186708702471","http://dx.doi.org/10.1080/00049186708702471")</f>
        <v>http://dx.doi.org/10.1080/00049186708702471</v>
      </c>
      <c r="BG242" t="s">
        <v>74</v>
      </c>
      <c r="BH242" t="s">
        <v>74</v>
      </c>
      <c r="BI242">
        <v>15</v>
      </c>
      <c r="BJ242" t="s">
        <v>825</v>
      </c>
      <c r="BK242" t="s">
        <v>826</v>
      </c>
      <c r="BL242" t="s">
        <v>825</v>
      </c>
      <c r="BM242" t="s">
        <v>1439</v>
      </c>
      <c r="BN242" t="s">
        <v>74</v>
      </c>
      <c r="BO242" t="s">
        <v>74</v>
      </c>
      <c r="BP242" t="s">
        <v>74</v>
      </c>
      <c r="BQ242" t="s">
        <v>74</v>
      </c>
      <c r="BR242" t="s">
        <v>89</v>
      </c>
      <c r="BS242" t="s">
        <v>1440</v>
      </c>
      <c r="BT242" t="str">
        <f>HYPERLINK("https%3A%2F%2Fwww.webofscience.com%2Fwos%2Fwoscc%2Ffull-record%2FWOS:A1967ZY30100001","View Full Record in Web of Science")</f>
        <v>View Full Record in Web of Science</v>
      </c>
    </row>
    <row r="243" spans="1:72" x14ac:dyDescent="0.15">
      <c r="A243" t="s">
        <v>72</v>
      </c>
      <c r="B243" t="s">
        <v>1441</v>
      </c>
      <c r="C243" t="s">
        <v>74</v>
      </c>
      <c r="D243" t="s">
        <v>74</v>
      </c>
      <c r="E243" t="s">
        <v>74</v>
      </c>
      <c r="F243" t="s">
        <v>1441</v>
      </c>
      <c r="G243" t="s">
        <v>74</v>
      </c>
      <c r="H243" t="s">
        <v>74</v>
      </c>
      <c r="I243" t="s">
        <v>1442</v>
      </c>
      <c r="J243" t="s">
        <v>1431</v>
      </c>
      <c r="K243" t="s">
        <v>74</v>
      </c>
      <c r="L243" t="s">
        <v>74</v>
      </c>
      <c r="M243" t="s">
        <v>77</v>
      </c>
      <c r="N243" t="s">
        <v>817</v>
      </c>
      <c r="O243" t="s">
        <v>74</v>
      </c>
      <c r="P243" t="s">
        <v>74</v>
      </c>
      <c r="Q243" t="s">
        <v>74</v>
      </c>
      <c r="R243" t="s">
        <v>74</v>
      </c>
      <c r="S243" t="s">
        <v>74</v>
      </c>
      <c r="T243" t="s">
        <v>74</v>
      </c>
      <c r="U243" t="s">
        <v>74</v>
      </c>
      <c r="V243" t="s">
        <v>74</v>
      </c>
      <c r="W243" t="s">
        <v>74</v>
      </c>
      <c r="X243" t="s">
        <v>74</v>
      </c>
      <c r="Y243" t="s">
        <v>74</v>
      </c>
      <c r="Z243" t="s">
        <v>74</v>
      </c>
      <c r="AA243" t="s">
        <v>74</v>
      </c>
      <c r="AB243" t="s">
        <v>74</v>
      </c>
      <c r="AC243" t="s">
        <v>74</v>
      </c>
      <c r="AD243" t="s">
        <v>74</v>
      </c>
      <c r="AE243" t="s">
        <v>74</v>
      </c>
      <c r="AF243" t="s">
        <v>74</v>
      </c>
      <c r="AG243">
        <v>1</v>
      </c>
      <c r="AH243">
        <v>0</v>
      </c>
      <c r="AI243">
        <v>0</v>
      </c>
      <c r="AJ243">
        <v>0</v>
      </c>
      <c r="AK243">
        <v>1</v>
      </c>
      <c r="AL243" t="s">
        <v>1432</v>
      </c>
      <c r="AM243" t="s">
        <v>1433</v>
      </c>
      <c r="AN243" t="s">
        <v>1434</v>
      </c>
      <c r="AO243" t="s">
        <v>1435</v>
      </c>
      <c r="AP243" t="s">
        <v>74</v>
      </c>
      <c r="AQ243" t="s">
        <v>74</v>
      </c>
      <c r="AR243" t="s">
        <v>1436</v>
      </c>
      <c r="AS243" t="s">
        <v>1437</v>
      </c>
      <c r="AT243" t="s">
        <v>74</v>
      </c>
      <c r="AU243">
        <v>1967</v>
      </c>
      <c r="AV243">
        <v>10</v>
      </c>
      <c r="AW243">
        <v>4</v>
      </c>
      <c r="AX243" t="s">
        <v>74</v>
      </c>
      <c r="AY243" t="s">
        <v>74</v>
      </c>
      <c r="AZ243" t="s">
        <v>74</v>
      </c>
      <c r="BA243" t="s">
        <v>74</v>
      </c>
      <c r="BB243">
        <v>323</v>
      </c>
      <c r="BC243">
        <v>323</v>
      </c>
      <c r="BD243" t="s">
        <v>74</v>
      </c>
      <c r="BE243" t="s">
        <v>74</v>
      </c>
      <c r="BF243" t="s">
        <v>74</v>
      </c>
      <c r="BG243" t="s">
        <v>74</v>
      </c>
      <c r="BH243" t="s">
        <v>74</v>
      </c>
      <c r="BI243">
        <v>1</v>
      </c>
      <c r="BJ243" t="s">
        <v>825</v>
      </c>
      <c r="BK243" t="s">
        <v>826</v>
      </c>
      <c r="BL243" t="s">
        <v>825</v>
      </c>
      <c r="BM243" t="s">
        <v>1443</v>
      </c>
      <c r="BN243" t="s">
        <v>74</v>
      </c>
      <c r="BO243" t="s">
        <v>74</v>
      </c>
      <c r="BP243" t="s">
        <v>74</v>
      </c>
      <c r="BQ243" t="s">
        <v>74</v>
      </c>
      <c r="BR243" t="s">
        <v>89</v>
      </c>
      <c r="BS243" t="s">
        <v>1444</v>
      </c>
      <c r="BT243" t="str">
        <f>HYPERLINK("https%3A%2F%2Fwww.webofscience.com%2Fwos%2Fwoscc%2Ffull-record%2FWOS:A1967ZY30200023","View Full Record in Web of Science")</f>
        <v>View Full Record in Web of Science</v>
      </c>
    </row>
    <row r="244" spans="1:72" x14ac:dyDescent="0.15">
      <c r="A244" t="s">
        <v>72</v>
      </c>
      <c r="B244" t="s">
        <v>1445</v>
      </c>
      <c r="C244" t="s">
        <v>74</v>
      </c>
      <c r="D244" t="s">
        <v>74</v>
      </c>
      <c r="E244" t="s">
        <v>74</v>
      </c>
      <c r="F244" t="s">
        <v>1445</v>
      </c>
      <c r="G244" t="s">
        <v>74</v>
      </c>
      <c r="H244" t="s">
        <v>74</v>
      </c>
      <c r="I244" t="s">
        <v>1446</v>
      </c>
      <c r="J244" t="s">
        <v>521</v>
      </c>
      <c r="K244" t="s">
        <v>74</v>
      </c>
      <c r="L244" t="s">
        <v>74</v>
      </c>
      <c r="M244" t="s">
        <v>77</v>
      </c>
      <c r="N244" t="s">
        <v>78</v>
      </c>
      <c r="O244" t="s">
        <v>74</v>
      </c>
      <c r="P244" t="s">
        <v>74</v>
      </c>
      <c r="Q244" t="s">
        <v>74</v>
      </c>
      <c r="R244" t="s">
        <v>74</v>
      </c>
      <c r="S244" t="s">
        <v>74</v>
      </c>
      <c r="T244" t="s">
        <v>74</v>
      </c>
      <c r="U244" t="s">
        <v>74</v>
      </c>
      <c r="V244" t="s">
        <v>74</v>
      </c>
      <c r="W244" t="s">
        <v>74</v>
      </c>
      <c r="X244" t="s">
        <v>74</v>
      </c>
      <c r="Y244" t="s">
        <v>74</v>
      </c>
      <c r="Z244" t="s">
        <v>74</v>
      </c>
      <c r="AA244" t="s">
        <v>522</v>
      </c>
      <c r="AB244" t="s">
        <v>74</v>
      </c>
      <c r="AC244" t="s">
        <v>74</v>
      </c>
      <c r="AD244" t="s">
        <v>74</v>
      </c>
      <c r="AE244" t="s">
        <v>74</v>
      </c>
      <c r="AF244" t="s">
        <v>74</v>
      </c>
      <c r="AG244">
        <v>21</v>
      </c>
      <c r="AH244">
        <v>39</v>
      </c>
      <c r="AI244">
        <v>41</v>
      </c>
      <c r="AJ244">
        <v>0</v>
      </c>
      <c r="AK244">
        <v>1</v>
      </c>
      <c r="AL244" t="s">
        <v>74</v>
      </c>
      <c r="AM244" t="s">
        <v>74</v>
      </c>
      <c r="AN244" t="s">
        <v>74</v>
      </c>
      <c r="AO244" t="s">
        <v>74</v>
      </c>
      <c r="AP244" t="s">
        <v>74</v>
      </c>
      <c r="AQ244" t="s">
        <v>74</v>
      </c>
      <c r="AR244" t="s">
        <v>523</v>
      </c>
      <c r="AS244" t="s">
        <v>74</v>
      </c>
      <c r="AT244" t="s">
        <v>74</v>
      </c>
      <c r="AU244">
        <v>1967</v>
      </c>
      <c r="AV244">
        <v>23</v>
      </c>
      <c r="AW244">
        <v>1</v>
      </c>
      <c r="AX244" t="s">
        <v>74</v>
      </c>
      <c r="AY244" t="s">
        <v>74</v>
      </c>
      <c r="AZ244" t="s">
        <v>74</v>
      </c>
      <c r="BA244" t="s">
        <v>74</v>
      </c>
      <c r="BB244">
        <v>139</v>
      </c>
      <c r="BC244" t="s">
        <v>84</v>
      </c>
      <c r="BD244" t="s">
        <v>74</v>
      </c>
      <c r="BE244" t="s">
        <v>1447</v>
      </c>
      <c r="BF244" t="str">
        <f>HYPERLINK("http://dx.doi.org/10.1016/0010-406X(67)90481-1","http://dx.doi.org/10.1016/0010-406X(67)90481-1")</f>
        <v>http://dx.doi.org/10.1016/0010-406X(67)90481-1</v>
      </c>
      <c r="BG244" t="s">
        <v>74</v>
      </c>
      <c r="BH244" t="s">
        <v>74</v>
      </c>
      <c r="BI244">
        <v>0</v>
      </c>
      <c r="BJ244" t="s">
        <v>525</v>
      </c>
      <c r="BK244" t="s">
        <v>86</v>
      </c>
      <c r="BL244" t="s">
        <v>525</v>
      </c>
      <c r="BM244">
        <v>99677</v>
      </c>
      <c r="BN244">
        <v>6075155</v>
      </c>
      <c r="BO244" t="s">
        <v>74</v>
      </c>
      <c r="BP244" t="s">
        <v>74</v>
      </c>
      <c r="BQ244" t="s">
        <v>74</v>
      </c>
      <c r="BR244" t="s">
        <v>89</v>
      </c>
      <c r="BS244" t="s">
        <v>1448</v>
      </c>
      <c r="BT244" t="str">
        <f>HYPERLINK("https%3A%2F%2Fwww.webofscience.com%2Fwos%2Fwoscc%2Ffull-record%2FWOS:A19679967700013","View Full Record in Web of Science")</f>
        <v>View Full Record in Web of Science</v>
      </c>
    </row>
    <row r="245" spans="1:72" x14ac:dyDescent="0.15">
      <c r="A245" t="s">
        <v>72</v>
      </c>
      <c r="B245" t="s">
        <v>1449</v>
      </c>
      <c r="C245" t="s">
        <v>74</v>
      </c>
      <c r="D245" t="s">
        <v>74</v>
      </c>
      <c r="E245" t="s">
        <v>74</v>
      </c>
      <c r="F245" t="s">
        <v>1449</v>
      </c>
      <c r="G245" t="s">
        <v>74</v>
      </c>
      <c r="H245" t="s">
        <v>74</v>
      </c>
      <c r="I245" t="s">
        <v>1450</v>
      </c>
      <c r="J245" t="s">
        <v>1451</v>
      </c>
      <c r="K245" t="s">
        <v>74</v>
      </c>
      <c r="L245" t="s">
        <v>74</v>
      </c>
      <c r="M245" t="s">
        <v>77</v>
      </c>
      <c r="N245" t="s">
        <v>78</v>
      </c>
      <c r="O245" t="s">
        <v>74</v>
      </c>
      <c r="P245" t="s">
        <v>74</v>
      </c>
      <c r="Q245" t="s">
        <v>74</v>
      </c>
      <c r="R245" t="s">
        <v>74</v>
      </c>
      <c r="S245" t="s">
        <v>74</v>
      </c>
      <c r="T245" t="s">
        <v>74</v>
      </c>
      <c r="U245" t="s">
        <v>74</v>
      </c>
      <c r="V245" t="s">
        <v>74</v>
      </c>
      <c r="W245" t="s">
        <v>74</v>
      </c>
      <c r="X245" t="s">
        <v>74</v>
      </c>
      <c r="Y245" t="s">
        <v>74</v>
      </c>
      <c r="Z245" t="s">
        <v>74</v>
      </c>
      <c r="AA245" t="s">
        <v>74</v>
      </c>
      <c r="AB245" t="s">
        <v>74</v>
      </c>
      <c r="AC245" t="s">
        <v>74</v>
      </c>
      <c r="AD245" t="s">
        <v>74</v>
      </c>
      <c r="AE245" t="s">
        <v>74</v>
      </c>
      <c r="AF245" t="s">
        <v>74</v>
      </c>
      <c r="AG245">
        <v>7</v>
      </c>
      <c r="AH245">
        <v>3</v>
      </c>
      <c r="AI245">
        <v>3</v>
      </c>
      <c r="AJ245">
        <v>0</v>
      </c>
      <c r="AK245">
        <v>0</v>
      </c>
      <c r="AL245" t="s">
        <v>1452</v>
      </c>
      <c r="AM245" t="s">
        <v>970</v>
      </c>
      <c r="AN245" t="s">
        <v>1453</v>
      </c>
      <c r="AO245" t="s">
        <v>74</v>
      </c>
      <c r="AP245" t="s">
        <v>74</v>
      </c>
      <c r="AQ245" t="s">
        <v>74</v>
      </c>
      <c r="AR245" t="s">
        <v>1454</v>
      </c>
      <c r="AS245" t="s">
        <v>74</v>
      </c>
      <c r="AT245" t="s">
        <v>74</v>
      </c>
      <c r="AU245">
        <v>1967</v>
      </c>
      <c r="AV245">
        <v>265</v>
      </c>
      <c r="AW245">
        <v>19</v>
      </c>
      <c r="AX245" t="s">
        <v>74</v>
      </c>
      <c r="AY245" t="s">
        <v>74</v>
      </c>
      <c r="AZ245" t="s">
        <v>74</v>
      </c>
      <c r="BA245" t="s">
        <v>74</v>
      </c>
      <c r="BB245">
        <v>1065</v>
      </c>
      <c r="BC245" t="s">
        <v>84</v>
      </c>
      <c r="BD245" t="s">
        <v>74</v>
      </c>
      <c r="BE245" t="s">
        <v>74</v>
      </c>
      <c r="BF245" t="s">
        <v>74</v>
      </c>
      <c r="BG245" t="s">
        <v>74</v>
      </c>
      <c r="BH245" t="s">
        <v>74</v>
      </c>
      <c r="BI245">
        <v>0</v>
      </c>
      <c r="BJ245" t="s">
        <v>775</v>
      </c>
      <c r="BK245" t="s">
        <v>86</v>
      </c>
      <c r="BL245" t="s">
        <v>776</v>
      </c>
      <c r="BM245" t="s">
        <v>1455</v>
      </c>
      <c r="BN245" t="s">
        <v>74</v>
      </c>
      <c r="BO245" t="s">
        <v>74</v>
      </c>
      <c r="BP245" t="s">
        <v>74</v>
      </c>
      <c r="BQ245" t="s">
        <v>74</v>
      </c>
      <c r="BR245" t="s">
        <v>89</v>
      </c>
      <c r="BS245" t="s">
        <v>1456</v>
      </c>
      <c r="BT245" t="str">
        <f>HYPERLINK("https%3A%2F%2Fwww.webofscience.com%2Fwos%2Fwoscc%2Ffull-record%2FWOS:A1967ZBB2300019","View Full Record in Web of Science")</f>
        <v>View Full Record in Web of Science</v>
      </c>
    </row>
    <row r="246" spans="1:72" x14ac:dyDescent="0.15">
      <c r="A246" t="s">
        <v>72</v>
      </c>
      <c r="B246" t="s">
        <v>208</v>
      </c>
      <c r="C246" t="s">
        <v>74</v>
      </c>
      <c r="D246" t="s">
        <v>74</v>
      </c>
      <c r="E246" t="s">
        <v>74</v>
      </c>
      <c r="F246" t="s">
        <v>208</v>
      </c>
      <c r="G246" t="s">
        <v>74</v>
      </c>
      <c r="H246" t="s">
        <v>74</v>
      </c>
      <c r="I246" t="s">
        <v>1457</v>
      </c>
      <c r="J246" t="s">
        <v>1458</v>
      </c>
      <c r="K246" t="s">
        <v>74</v>
      </c>
      <c r="L246" t="s">
        <v>74</v>
      </c>
      <c r="M246" t="s">
        <v>77</v>
      </c>
      <c r="N246" t="s">
        <v>817</v>
      </c>
      <c r="O246" t="s">
        <v>74</v>
      </c>
      <c r="P246" t="s">
        <v>74</v>
      </c>
      <c r="Q246" t="s">
        <v>74</v>
      </c>
      <c r="R246" t="s">
        <v>74</v>
      </c>
      <c r="S246" t="s">
        <v>74</v>
      </c>
      <c r="T246" t="s">
        <v>74</v>
      </c>
      <c r="U246" t="s">
        <v>74</v>
      </c>
      <c r="V246" t="s">
        <v>74</v>
      </c>
      <c r="W246" t="s">
        <v>74</v>
      </c>
      <c r="X246" t="s">
        <v>74</v>
      </c>
      <c r="Y246" t="s">
        <v>74</v>
      </c>
      <c r="Z246" t="s">
        <v>74</v>
      </c>
      <c r="AA246" t="s">
        <v>74</v>
      </c>
      <c r="AB246" t="s">
        <v>74</v>
      </c>
      <c r="AC246" t="s">
        <v>74</v>
      </c>
      <c r="AD246" t="s">
        <v>74</v>
      </c>
      <c r="AE246" t="s">
        <v>74</v>
      </c>
      <c r="AF246" t="s">
        <v>74</v>
      </c>
      <c r="AG246">
        <v>2</v>
      </c>
      <c r="AH246">
        <v>0</v>
      </c>
      <c r="AI246">
        <v>0</v>
      </c>
      <c r="AJ246">
        <v>0</v>
      </c>
      <c r="AK246">
        <v>0</v>
      </c>
      <c r="AL246" t="s">
        <v>1459</v>
      </c>
      <c r="AM246" t="s">
        <v>1460</v>
      </c>
      <c r="AN246" t="s">
        <v>1461</v>
      </c>
      <c r="AO246" t="s">
        <v>1462</v>
      </c>
      <c r="AP246" t="s">
        <v>1463</v>
      </c>
      <c r="AQ246" t="s">
        <v>74</v>
      </c>
      <c r="AR246" t="s">
        <v>1458</v>
      </c>
      <c r="AS246" t="s">
        <v>1464</v>
      </c>
      <c r="AT246" t="s">
        <v>74</v>
      </c>
      <c r="AU246">
        <v>1967</v>
      </c>
      <c r="AV246" t="s">
        <v>74</v>
      </c>
      <c r="AW246">
        <v>3</v>
      </c>
      <c r="AX246" t="s">
        <v>74</v>
      </c>
      <c r="AY246" t="s">
        <v>74</v>
      </c>
      <c r="AZ246" t="s">
        <v>74</v>
      </c>
      <c r="BA246" t="s">
        <v>74</v>
      </c>
      <c r="BB246">
        <v>693</v>
      </c>
      <c r="BC246" t="s">
        <v>95</v>
      </c>
      <c r="BD246" t="s">
        <v>74</v>
      </c>
      <c r="BE246" t="s">
        <v>74</v>
      </c>
      <c r="BF246" t="s">
        <v>74</v>
      </c>
      <c r="BG246" t="s">
        <v>74</v>
      </c>
      <c r="BH246" t="s">
        <v>74</v>
      </c>
      <c r="BI246">
        <v>1</v>
      </c>
      <c r="BJ246" t="s">
        <v>1427</v>
      </c>
      <c r="BK246" t="s">
        <v>86</v>
      </c>
      <c r="BL246" t="s">
        <v>1427</v>
      </c>
      <c r="BM246">
        <v>98465</v>
      </c>
      <c r="BN246" t="s">
        <v>74</v>
      </c>
      <c r="BO246" t="s">
        <v>74</v>
      </c>
      <c r="BP246" t="s">
        <v>74</v>
      </c>
      <c r="BQ246" t="s">
        <v>74</v>
      </c>
      <c r="BR246" t="s">
        <v>89</v>
      </c>
      <c r="BS246" t="s">
        <v>1465</v>
      </c>
      <c r="BT246" t="str">
        <f>HYPERLINK("https%3A%2F%2Fwww.webofscience.com%2Fwos%2Fwoscc%2Ffull-record%2FWOS:A19679846500032","View Full Record in Web of Science")</f>
        <v>View Full Record in Web of Science</v>
      </c>
    </row>
    <row r="247" spans="1:72" x14ac:dyDescent="0.15">
      <c r="A247" t="s">
        <v>72</v>
      </c>
      <c r="B247" t="s">
        <v>1466</v>
      </c>
      <c r="C247" t="s">
        <v>74</v>
      </c>
      <c r="D247" t="s">
        <v>74</v>
      </c>
      <c r="E247" t="s">
        <v>74</v>
      </c>
      <c r="F247" t="s">
        <v>1466</v>
      </c>
      <c r="G247" t="s">
        <v>74</v>
      </c>
      <c r="H247" t="s">
        <v>74</v>
      </c>
      <c r="I247" t="s">
        <v>1467</v>
      </c>
      <c r="J247" t="s">
        <v>553</v>
      </c>
      <c r="K247" t="s">
        <v>74</v>
      </c>
      <c r="L247" t="s">
        <v>74</v>
      </c>
      <c r="M247" t="s">
        <v>77</v>
      </c>
      <c r="N247" t="s">
        <v>52</v>
      </c>
      <c r="O247" t="s">
        <v>74</v>
      </c>
      <c r="P247" t="s">
        <v>74</v>
      </c>
      <c r="Q247" t="s">
        <v>74</v>
      </c>
      <c r="R247" t="s">
        <v>74</v>
      </c>
      <c r="S247" t="s">
        <v>74</v>
      </c>
      <c r="T247" t="s">
        <v>74</v>
      </c>
      <c r="U247" t="s">
        <v>74</v>
      </c>
      <c r="V247" t="s">
        <v>74</v>
      </c>
      <c r="W247" t="s">
        <v>74</v>
      </c>
      <c r="X247" t="s">
        <v>74</v>
      </c>
      <c r="Y247" t="s">
        <v>74</v>
      </c>
      <c r="Z247" t="s">
        <v>74</v>
      </c>
      <c r="AA247" t="s">
        <v>74</v>
      </c>
      <c r="AB247" t="s">
        <v>74</v>
      </c>
      <c r="AC247" t="s">
        <v>74</v>
      </c>
      <c r="AD247" t="s">
        <v>74</v>
      </c>
      <c r="AE247" t="s">
        <v>74</v>
      </c>
      <c r="AF247" t="s">
        <v>74</v>
      </c>
      <c r="AG247">
        <v>0</v>
      </c>
      <c r="AH247">
        <v>2</v>
      </c>
      <c r="AI247">
        <v>2</v>
      </c>
      <c r="AJ247">
        <v>0</v>
      </c>
      <c r="AK247">
        <v>1</v>
      </c>
      <c r="AL247" t="s">
        <v>554</v>
      </c>
      <c r="AM247" t="s">
        <v>555</v>
      </c>
      <c r="AN247" t="s">
        <v>556</v>
      </c>
      <c r="AO247" t="s">
        <v>557</v>
      </c>
      <c r="AP247" t="s">
        <v>74</v>
      </c>
      <c r="AQ247" t="s">
        <v>74</v>
      </c>
      <c r="AR247" t="s">
        <v>558</v>
      </c>
      <c r="AS247" t="s">
        <v>74</v>
      </c>
      <c r="AT247" t="s">
        <v>74</v>
      </c>
      <c r="AU247">
        <v>1967</v>
      </c>
      <c r="AV247">
        <v>26</v>
      </c>
      <c r="AW247">
        <v>2</v>
      </c>
      <c r="AX247" t="s">
        <v>74</v>
      </c>
      <c r="AY247" t="s">
        <v>74</v>
      </c>
      <c r="AZ247" t="s">
        <v>74</v>
      </c>
      <c r="BA247" t="s">
        <v>74</v>
      </c>
      <c r="BB247">
        <v>795</v>
      </c>
      <c r="BC247" t="s">
        <v>84</v>
      </c>
      <c r="BD247" t="s">
        <v>74</v>
      </c>
      <c r="BE247" t="s">
        <v>74</v>
      </c>
      <c r="BF247" t="s">
        <v>74</v>
      </c>
      <c r="BG247" t="s">
        <v>74</v>
      </c>
      <c r="BH247" t="s">
        <v>74</v>
      </c>
      <c r="BI247">
        <v>0</v>
      </c>
      <c r="BJ247" t="s">
        <v>500</v>
      </c>
      <c r="BK247" t="s">
        <v>86</v>
      </c>
      <c r="BL247" t="s">
        <v>501</v>
      </c>
      <c r="BM247" t="s">
        <v>1468</v>
      </c>
      <c r="BN247" t="s">
        <v>74</v>
      </c>
      <c r="BO247" t="s">
        <v>74</v>
      </c>
      <c r="BP247" t="s">
        <v>74</v>
      </c>
      <c r="BQ247" t="s">
        <v>74</v>
      </c>
      <c r="BR247" t="s">
        <v>89</v>
      </c>
      <c r="BS247" t="s">
        <v>1469</v>
      </c>
      <c r="BT247" t="str">
        <f>HYPERLINK("https%3A%2F%2Fwww.webofscience.com%2Fwos%2Fwoscc%2Ffull-record%2FWOS:A1967ZB01801628","View Full Record in Web of Science")</f>
        <v>View Full Record in Web of Science</v>
      </c>
    </row>
    <row r="248" spans="1:72" x14ac:dyDescent="0.15">
      <c r="A248" t="s">
        <v>72</v>
      </c>
      <c r="B248" t="s">
        <v>1470</v>
      </c>
      <c r="C248" t="s">
        <v>74</v>
      </c>
      <c r="D248" t="s">
        <v>74</v>
      </c>
      <c r="E248" t="s">
        <v>74</v>
      </c>
      <c r="F248" t="s">
        <v>1470</v>
      </c>
      <c r="G248" t="s">
        <v>74</v>
      </c>
      <c r="H248" t="s">
        <v>74</v>
      </c>
      <c r="I248" t="s">
        <v>1471</v>
      </c>
      <c r="J248" t="s">
        <v>1472</v>
      </c>
      <c r="K248" t="s">
        <v>74</v>
      </c>
      <c r="L248" t="s">
        <v>74</v>
      </c>
      <c r="M248" t="s">
        <v>77</v>
      </c>
      <c r="N248" t="s">
        <v>482</v>
      </c>
      <c r="O248" t="s">
        <v>74</v>
      </c>
      <c r="P248" t="s">
        <v>74</v>
      </c>
      <c r="Q248" t="s">
        <v>74</v>
      </c>
      <c r="R248" t="s">
        <v>74</v>
      </c>
      <c r="S248" t="s">
        <v>74</v>
      </c>
      <c r="T248" t="s">
        <v>74</v>
      </c>
      <c r="U248" t="s">
        <v>74</v>
      </c>
      <c r="V248" t="s">
        <v>74</v>
      </c>
      <c r="W248" t="s">
        <v>74</v>
      </c>
      <c r="X248" t="s">
        <v>74</v>
      </c>
      <c r="Y248" t="s">
        <v>74</v>
      </c>
      <c r="Z248" t="s">
        <v>74</v>
      </c>
      <c r="AA248" t="s">
        <v>74</v>
      </c>
      <c r="AB248" t="s">
        <v>74</v>
      </c>
      <c r="AC248" t="s">
        <v>74</v>
      </c>
      <c r="AD248" t="s">
        <v>74</v>
      </c>
      <c r="AE248" t="s">
        <v>74</v>
      </c>
      <c r="AF248" t="s">
        <v>74</v>
      </c>
      <c r="AG248">
        <v>1</v>
      </c>
      <c r="AH248">
        <v>0</v>
      </c>
      <c r="AI248">
        <v>0</v>
      </c>
      <c r="AJ248">
        <v>0</v>
      </c>
      <c r="AK248">
        <v>0</v>
      </c>
      <c r="AL248" t="s">
        <v>1473</v>
      </c>
      <c r="AM248" t="s">
        <v>1474</v>
      </c>
      <c r="AN248" t="s">
        <v>1475</v>
      </c>
      <c r="AO248" t="s">
        <v>1476</v>
      </c>
      <c r="AP248" t="s">
        <v>74</v>
      </c>
      <c r="AQ248" t="s">
        <v>74</v>
      </c>
      <c r="AR248" t="s">
        <v>1477</v>
      </c>
      <c r="AS248" t="s">
        <v>74</v>
      </c>
      <c r="AT248" t="s">
        <v>74</v>
      </c>
      <c r="AU248">
        <v>1967</v>
      </c>
      <c r="AV248">
        <v>4</v>
      </c>
      <c r="AW248">
        <v>4</v>
      </c>
      <c r="AX248" t="s">
        <v>74</v>
      </c>
      <c r="AY248" t="s">
        <v>74</v>
      </c>
      <c r="AZ248" t="s">
        <v>74</v>
      </c>
      <c r="BA248" t="s">
        <v>74</v>
      </c>
      <c r="BB248">
        <v>825</v>
      </c>
      <c r="BC248" t="s">
        <v>84</v>
      </c>
      <c r="BD248" t="s">
        <v>74</v>
      </c>
      <c r="BE248" t="s">
        <v>74</v>
      </c>
      <c r="BF248" t="s">
        <v>74</v>
      </c>
      <c r="BG248" t="s">
        <v>74</v>
      </c>
      <c r="BH248" t="s">
        <v>74</v>
      </c>
      <c r="BI248">
        <v>0</v>
      </c>
      <c r="BJ248" t="s">
        <v>544</v>
      </c>
      <c r="BK248" t="s">
        <v>86</v>
      </c>
      <c r="BL248" t="s">
        <v>544</v>
      </c>
      <c r="BM248" t="s">
        <v>1478</v>
      </c>
      <c r="BN248" t="s">
        <v>74</v>
      </c>
      <c r="BO248" t="s">
        <v>74</v>
      </c>
      <c r="BP248" t="s">
        <v>74</v>
      </c>
      <c r="BQ248" t="s">
        <v>74</v>
      </c>
      <c r="BR248" t="s">
        <v>89</v>
      </c>
      <c r="BS248" t="s">
        <v>1479</v>
      </c>
      <c r="BT248" t="str">
        <f>HYPERLINK("https%3A%2F%2Fwww.webofscience.com%2Fwos%2Fwoscc%2Ffull-record%2FWOS:A1967B966000034","View Full Record in Web of Science")</f>
        <v>View Full Record in Web of Science</v>
      </c>
    </row>
    <row r="249" spans="1:72" x14ac:dyDescent="0.15">
      <c r="A249" t="s">
        <v>72</v>
      </c>
      <c r="B249" t="s">
        <v>1480</v>
      </c>
      <c r="C249" t="s">
        <v>74</v>
      </c>
      <c r="D249" t="s">
        <v>74</v>
      </c>
      <c r="E249" t="s">
        <v>74</v>
      </c>
      <c r="F249" t="s">
        <v>1480</v>
      </c>
      <c r="G249" t="s">
        <v>74</v>
      </c>
      <c r="H249" t="s">
        <v>74</v>
      </c>
      <c r="I249" t="s">
        <v>1481</v>
      </c>
      <c r="J249" t="s">
        <v>1118</v>
      </c>
      <c r="K249" t="s">
        <v>74</v>
      </c>
      <c r="L249" t="s">
        <v>74</v>
      </c>
      <c r="M249" t="s">
        <v>77</v>
      </c>
      <c r="N249" t="s">
        <v>817</v>
      </c>
      <c r="O249" t="s">
        <v>74</v>
      </c>
      <c r="P249" t="s">
        <v>74</v>
      </c>
      <c r="Q249" t="s">
        <v>74</v>
      </c>
      <c r="R249" t="s">
        <v>74</v>
      </c>
      <c r="S249" t="s">
        <v>74</v>
      </c>
      <c r="T249" t="s">
        <v>74</v>
      </c>
      <c r="U249" t="s">
        <v>74</v>
      </c>
      <c r="V249" t="s">
        <v>74</v>
      </c>
      <c r="W249" t="s">
        <v>74</v>
      </c>
      <c r="X249" t="s">
        <v>74</v>
      </c>
      <c r="Y249" t="s">
        <v>74</v>
      </c>
      <c r="Z249" t="s">
        <v>74</v>
      </c>
      <c r="AA249" t="s">
        <v>74</v>
      </c>
      <c r="AB249" t="s">
        <v>74</v>
      </c>
      <c r="AC249" t="s">
        <v>74</v>
      </c>
      <c r="AD249" t="s">
        <v>74</v>
      </c>
      <c r="AE249" t="s">
        <v>74</v>
      </c>
      <c r="AF249" t="s">
        <v>74</v>
      </c>
      <c r="AG249">
        <v>1</v>
      </c>
      <c r="AH249">
        <v>0</v>
      </c>
      <c r="AI249">
        <v>0</v>
      </c>
      <c r="AJ249">
        <v>0</v>
      </c>
      <c r="AK249">
        <v>0</v>
      </c>
      <c r="AL249" t="s">
        <v>747</v>
      </c>
      <c r="AM249" t="s">
        <v>748</v>
      </c>
      <c r="AN249" t="s">
        <v>749</v>
      </c>
      <c r="AO249" t="s">
        <v>1121</v>
      </c>
      <c r="AP249" t="s">
        <v>1482</v>
      </c>
      <c r="AQ249" t="s">
        <v>74</v>
      </c>
      <c r="AR249" t="s">
        <v>1122</v>
      </c>
      <c r="AS249" t="s">
        <v>1123</v>
      </c>
      <c r="AT249" t="s">
        <v>74</v>
      </c>
      <c r="AU249">
        <v>1967</v>
      </c>
      <c r="AV249">
        <v>133</v>
      </c>
      <c r="AW249" t="s">
        <v>74</v>
      </c>
      <c r="AX249">
        <v>1</v>
      </c>
      <c r="AY249" t="s">
        <v>74</v>
      </c>
      <c r="AZ249" t="s">
        <v>74</v>
      </c>
      <c r="BA249" t="s">
        <v>74</v>
      </c>
      <c r="BB249">
        <v>98</v>
      </c>
      <c r="BC249" t="s">
        <v>95</v>
      </c>
      <c r="BD249" t="s">
        <v>74</v>
      </c>
      <c r="BE249" t="s">
        <v>74</v>
      </c>
      <c r="BF249" t="s">
        <v>74</v>
      </c>
      <c r="BG249" t="s">
        <v>74</v>
      </c>
      <c r="BH249" t="s">
        <v>74</v>
      </c>
      <c r="BI249">
        <v>1</v>
      </c>
      <c r="BJ249" t="s">
        <v>825</v>
      </c>
      <c r="BK249" t="s">
        <v>462</v>
      </c>
      <c r="BL249" t="s">
        <v>825</v>
      </c>
      <c r="BM249">
        <v>92666</v>
      </c>
      <c r="BN249" t="s">
        <v>74</v>
      </c>
      <c r="BO249" t="s">
        <v>74</v>
      </c>
      <c r="BP249" t="s">
        <v>74</v>
      </c>
      <c r="BQ249" t="s">
        <v>74</v>
      </c>
      <c r="BR249" t="s">
        <v>89</v>
      </c>
      <c r="BS249" t="s">
        <v>1483</v>
      </c>
      <c r="BT249" t="str">
        <f>HYPERLINK("https%3A%2F%2Fwww.webofscience.com%2Fwos%2Fwoscc%2Ffull-record%2FWOS:A19679266600064","View Full Record in Web of Science")</f>
        <v>View Full Record in Web of Science</v>
      </c>
    </row>
    <row r="250" spans="1:72" x14ac:dyDescent="0.15">
      <c r="A250" t="s">
        <v>72</v>
      </c>
      <c r="B250" t="s">
        <v>1480</v>
      </c>
      <c r="C250" t="s">
        <v>74</v>
      </c>
      <c r="D250" t="s">
        <v>74</v>
      </c>
      <c r="E250" t="s">
        <v>74</v>
      </c>
      <c r="F250" t="s">
        <v>1480</v>
      </c>
      <c r="G250" t="s">
        <v>74</v>
      </c>
      <c r="H250" t="s">
        <v>74</v>
      </c>
      <c r="I250" t="s">
        <v>1484</v>
      </c>
      <c r="J250" t="s">
        <v>1118</v>
      </c>
      <c r="K250" t="s">
        <v>74</v>
      </c>
      <c r="L250" t="s">
        <v>74</v>
      </c>
      <c r="M250" t="s">
        <v>77</v>
      </c>
      <c r="N250" t="s">
        <v>817</v>
      </c>
      <c r="O250" t="s">
        <v>74</v>
      </c>
      <c r="P250" t="s">
        <v>74</v>
      </c>
      <c r="Q250" t="s">
        <v>74</v>
      </c>
      <c r="R250" t="s">
        <v>74</v>
      </c>
      <c r="S250" t="s">
        <v>74</v>
      </c>
      <c r="T250" t="s">
        <v>74</v>
      </c>
      <c r="U250" t="s">
        <v>74</v>
      </c>
      <c r="V250" t="s">
        <v>74</v>
      </c>
      <c r="W250" t="s">
        <v>74</v>
      </c>
      <c r="X250" t="s">
        <v>74</v>
      </c>
      <c r="Y250" t="s">
        <v>74</v>
      </c>
      <c r="Z250" t="s">
        <v>74</v>
      </c>
      <c r="AA250" t="s">
        <v>74</v>
      </c>
      <c r="AB250" t="s">
        <v>74</v>
      </c>
      <c r="AC250" t="s">
        <v>74</v>
      </c>
      <c r="AD250" t="s">
        <v>74</v>
      </c>
      <c r="AE250" t="s">
        <v>74</v>
      </c>
      <c r="AF250" t="s">
        <v>74</v>
      </c>
      <c r="AG250">
        <v>1</v>
      </c>
      <c r="AH250">
        <v>0</v>
      </c>
      <c r="AI250">
        <v>0</v>
      </c>
      <c r="AJ250">
        <v>0</v>
      </c>
      <c r="AK250">
        <v>0</v>
      </c>
      <c r="AL250" t="s">
        <v>747</v>
      </c>
      <c r="AM250" t="s">
        <v>748</v>
      </c>
      <c r="AN250" t="s">
        <v>749</v>
      </c>
      <c r="AO250" t="s">
        <v>1121</v>
      </c>
      <c r="AP250" t="s">
        <v>1482</v>
      </c>
      <c r="AQ250" t="s">
        <v>74</v>
      </c>
      <c r="AR250" t="s">
        <v>1122</v>
      </c>
      <c r="AS250" t="s">
        <v>1123</v>
      </c>
      <c r="AT250" t="s">
        <v>74</v>
      </c>
      <c r="AU250">
        <v>1967</v>
      </c>
      <c r="AV250">
        <v>133</v>
      </c>
      <c r="AW250" t="s">
        <v>74</v>
      </c>
      <c r="AX250">
        <v>3</v>
      </c>
      <c r="AY250" t="s">
        <v>74</v>
      </c>
      <c r="AZ250" t="s">
        <v>74</v>
      </c>
      <c r="BA250" t="s">
        <v>74</v>
      </c>
      <c r="BB250">
        <v>388</v>
      </c>
      <c r="BC250" t="s">
        <v>95</v>
      </c>
      <c r="BD250" t="s">
        <v>74</v>
      </c>
      <c r="BE250" t="s">
        <v>74</v>
      </c>
      <c r="BF250" t="s">
        <v>74</v>
      </c>
      <c r="BG250" t="s">
        <v>74</v>
      </c>
      <c r="BH250" t="s">
        <v>74</v>
      </c>
      <c r="BI250">
        <v>1</v>
      </c>
      <c r="BJ250" t="s">
        <v>825</v>
      </c>
      <c r="BK250" t="s">
        <v>462</v>
      </c>
      <c r="BL250" t="s">
        <v>825</v>
      </c>
      <c r="BM250" t="s">
        <v>1485</v>
      </c>
      <c r="BN250" t="s">
        <v>74</v>
      </c>
      <c r="BO250" t="s">
        <v>74</v>
      </c>
      <c r="BP250" t="s">
        <v>74</v>
      </c>
      <c r="BQ250" t="s">
        <v>74</v>
      </c>
      <c r="BR250" t="s">
        <v>89</v>
      </c>
      <c r="BS250" t="s">
        <v>1486</v>
      </c>
      <c r="BT250" t="str">
        <f>HYPERLINK("https%3A%2F%2Fwww.webofscience.com%2Fwos%2Fwoscc%2Ffull-record%2FWOS:A1967A188800059","View Full Record in Web of Science")</f>
        <v>View Full Record in Web of Science</v>
      </c>
    </row>
    <row r="251" spans="1:72" x14ac:dyDescent="0.15">
      <c r="A251" t="s">
        <v>72</v>
      </c>
      <c r="B251" t="s">
        <v>208</v>
      </c>
      <c r="C251" t="s">
        <v>74</v>
      </c>
      <c r="D251" t="s">
        <v>74</v>
      </c>
      <c r="E251" t="s">
        <v>74</v>
      </c>
      <c r="F251" t="s">
        <v>208</v>
      </c>
      <c r="G251" t="s">
        <v>74</v>
      </c>
      <c r="H251" t="s">
        <v>74</v>
      </c>
      <c r="I251" t="s">
        <v>1487</v>
      </c>
      <c r="J251" t="s">
        <v>1488</v>
      </c>
      <c r="K251" t="s">
        <v>74</v>
      </c>
      <c r="L251" t="s">
        <v>74</v>
      </c>
      <c r="M251" t="s">
        <v>77</v>
      </c>
      <c r="N251" t="s">
        <v>817</v>
      </c>
      <c r="O251" t="s">
        <v>74</v>
      </c>
      <c r="P251" t="s">
        <v>74</v>
      </c>
      <c r="Q251" t="s">
        <v>74</v>
      </c>
      <c r="R251" t="s">
        <v>74</v>
      </c>
      <c r="S251" t="s">
        <v>74</v>
      </c>
      <c r="T251" t="s">
        <v>74</v>
      </c>
      <c r="U251" t="s">
        <v>74</v>
      </c>
      <c r="V251" t="s">
        <v>74</v>
      </c>
      <c r="W251" t="s">
        <v>74</v>
      </c>
      <c r="X251" t="s">
        <v>74</v>
      </c>
      <c r="Y251" t="s">
        <v>74</v>
      </c>
      <c r="Z251" t="s">
        <v>74</v>
      </c>
      <c r="AA251" t="s">
        <v>74</v>
      </c>
      <c r="AB251" t="s">
        <v>74</v>
      </c>
      <c r="AC251" t="s">
        <v>74</v>
      </c>
      <c r="AD251" t="s">
        <v>74</v>
      </c>
      <c r="AE251" t="s">
        <v>74</v>
      </c>
      <c r="AF251" t="s">
        <v>74</v>
      </c>
      <c r="AG251">
        <v>1</v>
      </c>
      <c r="AH251">
        <v>0</v>
      </c>
      <c r="AI251">
        <v>0</v>
      </c>
      <c r="AJ251">
        <v>0</v>
      </c>
      <c r="AK251">
        <v>0</v>
      </c>
      <c r="AL251" t="s">
        <v>1489</v>
      </c>
      <c r="AM251" t="s">
        <v>1490</v>
      </c>
      <c r="AN251" t="s">
        <v>1491</v>
      </c>
      <c r="AO251" t="s">
        <v>1492</v>
      </c>
      <c r="AP251" t="s">
        <v>74</v>
      </c>
      <c r="AQ251" t="s">
        <v>74</v>
      </c>
      <c r="AR251" t="s">
        <v>1488</v>
      </c>
      <c r="AS251" t="s">
        <v>825</v>
      </c>
      <c r="AT251" t="s">
        <v>74</v>
      </c>
      <c r="AU251">
        <v>1967</v>
      </c>
      <c r="AV251">
        <v>52</v>
      </c>
      <c r="AW251">
        <v>234</v>
      </c>
      <c r="AX251" t="s">
        <v>74</v>
      </c>
      <c r="AY251" t="s">
        <v>74</v>
      </c>
      <c r="AZ251" t="s">
        <v>74</v>
      </c>
      <c r="BA251" t="s">
        <v>74</v>
      </c>
      <c r="BB251">
        <v>95</v>
      </c>
      <c r="BC251">
        <v>95</v>
      </c>
      <c r="BD251" t="s">
        <v>74</v>
      </c>
      <c r="BE251" t="s">
        <v>74</v>
      </c>
      <c r="BF251" t="s">
        <v>74</v>
      </c>
      <c r="BG251" t="s">
        <v>74</v>
      </c>
      <c r="BH251" t="s">
        <v>74</v>
      </c>
      <c r="BI251">
        <v>1</v>
      </c>
      <c r="BJ251" t="s">
        <v>825</v>
      </c>
      <c r="BK251" t="s">
        <v>826</v>
      </c>
      <c r="BL251" t="s">
        <v>825</v>
      </c>
      <c r="BM251" t="s">
        <v>1493</v>
      </c>
      <c r="BN251" t="s">
        <v>74</v>
      </c>
      <c r="BO251" t="s">
        <v>74</v>
      </c>
      <c r="BP251" t="s">
        <v>74</v>
      </c>
      <c r="BQ251" t="s">
        <v>74</v>
      </c>
      <c r="BR251" t="s">
        <v>89</v>
      </c>
      <c r="BS251" t="s">
        <v>1494</v>
      </c>
      <c r="BT251" t="str">
        <f>HYPERLINK("https%3A%2F%2Fwww.webofscience.com%2Fwos%2Fwoscc%2Ffull-record%2FWOS:A1967ZJ15700013","View Full Record in Web of Science")</f>
        <v>View Full Record in Web of Science</v>
      </c>
    </row>
    <row r="252" spans="1:72" x14ac:dyDescent="0.15">
      <c r="A252" t="s">
        <v>72</v>
      </c>
      <c r="B252" t="s">
        <v>208</v>
      </c>
      <c r="C252" t="s">
        <v>74</v>
      </c>
      <c r="D252" t="s">
        <v>74</v>
      </c>
      <c r="E252" t="s">
        <v>74</v>
      </c>
      <c r="F252" t="s">
        <v>208</v>
      </c>
      <c r="G252" t="s">
        <v>74</v>
      </c>
      <c r="H252" t="s">
        <v>74</v>
      </c>
      <c r="I252" t="s">
        <v>1495</v>
      </c>
      <c r="J252" t="s">
        <v>1488</v>
      </c>
      <c r="K252" t="s">
        <v>74</v>
      </c>
      <c r="L252" t="s">
        <v>74</v>
      </c>
      <c r="M252" t="s">
        <v>77</v>
      </c>
      <c r="N252" t="s">
        <v>817</v>
      </c>
      <c r="O252" t="s">
        <v>74</v>
      </c>
      <c r="P252" t="s">
        <v>74</v>
      </c>
      <c r="Q252" t="s">
        <v>74</v>
      </c>
      <c r="R252" t="s">
        <v>74</v>
      </c>
      <c r="S252" t="s">
        <v>74</v>
      </c>
      <c r="T252" t="s">
        <v>74</v>
      </c>
      <c r="U252" t="s">
        <v>74</v>
      </c>
      <c r="V252" t="s">
        <v>74</v>
      </c>
      <c r="W252" t="s">
        <v>74</v>
      </c>
      <c r="X252" t="s">
        <v>74</v>
      </c>
      <c r="Y252" t="s">
        <v>74</v>
      </c>
      <c r="Z252" t="s">
        <v>74</v>
      </c>
      <c r="AA252" t="s">
        <v>74</v>
      </c>
      <c r="AB252" t="s">
        <v>74</v>
      </c>
      <c r="AC252" t="s">
        <v>74</v>
      </c>
      <c r="AD252" t="s">
        <v>74</v>
      </c>
      <c r="AE252" t="s">
        <v>74</v>
      </c>
      <c r="AF252" t="s">
        <v>74</v>
      </c>
      <c r="AG252">
        <v>1</v>
      </c>
      <c r="AH252">
        <v>0</v>
      </c>
      <c r="AI252">
        <v>0</v>
      </c>
      <c r="AJ252">
        <v>0</v>
      </c>
      <c r="AK252">
        <v>0</v>
      </c>
      <c r="AL252" t="s">
        <v>1489</v>
      </c>
      <c r="AM252" t="s">
        <v>1490</v>
      </c>
      <c r="AN252" t="s">
        <v>1491</v>
      </c>
      <c r="AO252" t="s">
        <v>1492</v>
      </c>
      <c r="AP252" t="s">
        <v>74</v>
      </c>
      <c r="AQ252" t="s">
        <v>74</v>
      </c>
      <c r="AR252" t="s">
        <v>1488</v>
      </c>
      <c r="AS252" t="s">
        <v>825</v>
      </c>
      <c r="AT252" t="s">
        <v>74</v>
      </c>
      <c r="AU252">
        <v>1967</v>
      </c>
      <c r="AV252">
        <v>52</v>
      </c>
      <c r="AW252">
        <v>234</v>
      </c>
      <c r="AX252" t="s">
        <v>74</v>
      </c>
      <c r="AY252" t="s">
        <v>74</v>
      </c>
      <c r="AZ252" t="s">
        <v>74</v>
      </c>
      <c r="BA252" t="s">
        <v>74</v>
      </c>
      <c r="BB252">
        <v>96</v>
      </c>
      <c r="BC252">
        <v>97</v>
      </c>
      <c r="BD252" t="s">
        <v>74</v>
      </c>
      <c r="BE252" t="s">
        <v>74</v>
      </c>
      <c r="BF252" t="s">
        <v>74</v>
      </c>
      <c r="BG252" t="s">
        <v>74</v>
      </c>
      <c r="BH252" t="s">
        <v>74</v>
      </c>
      <c r="BI252">
        <v>2</v>
      </c>
      <c r="BJ252" t="s">
        <v>825</v>
      </c>
      <c r="BK252" t="s">
        <v>826</v>
      </c>
      <c r="BL252" t="s">
        <v>825</v>
      </c>
      <c r="BM252" t="s">
        <v>1493</v>
      </c>
      <c r="BN252" t="s">
        <v>74</v>
      </c>
      <c r="BO252" t="s">
        <v>74</v>
      </c>
      <c r="BP252" t="s">
        <v>74</v>
      </c>
      <c r="BQ252" t="s">
        <v>74</v>
      </c>
      <c r="BR252" t="s">
        <v>89</v>
      </c>
      <c r="BS252" t="s">
        <v>1496</v>
      </c>
      <c r="BT252" t="str">
        <f>HYPERLINK("https%3A%2F%2Fwww.webofscience.com%2Fwos%2Fwoscc%2Ffull-record%2FWOS:A1967ZJ15700015","View Full Record in Web of Science")</f>
        <v>View Full Record in Web of Science</v>
      </c>
    </row>
    <row r="253" spans="1:72" x14ac:dyDescent="0.15">
      <c r="A253" t="s">
        <v>72</v>
      </c>
      <c r="B253" t="s">
        <v>1497</v>
      </c>
      <c r="C253" t="s">
        <v>74</v>
      </c>
      <c r="D253" t="s">
        <v>74</v>
      </c>
      <c r="E253" t="s">
        <v>74</v>
      </c>
      <c r="F253" t="s">
        <v>1497</v>
      </c>
      <c r="G253" t="s">
        <v>74</v>
      </c>
      <c r="H253" t="s">
        <v>74</v>
      </c>
      <c r="I253" t="s">
        <v>1498</v>
      </c>
      <c r="J253" t="s">
        <v>1499</v>
      </c>
      <c r="K253" t="s">
        <v>74</v>
      </c>
      <c r="L253" t="s">
        <v>74</v>
      </c>
      <c r="M253" t="s">
        <v>77</v>
      </c>
      <c r="N253" t="s">
        <v>78</v>
      </c>
      <c r="O253" t="s">
        <v>74</v>
      </c>
      <c r="P253" t="s">
        <v>74</v>
      </c>
      <c r="Q253" t="s">
        <v>74</v>
      </c>
      <c r="R253" t="s">
        <v>74</v>
      </c>
      <c r="S253" t="s">
        <v>74</v>
      </c>
      <c r="T253" t="s">
        <v>74</v>
      </c>
      <c r="U253" t="s">
        <v>74</v>
      </c>
      <c r="V253" t="s">
        <v>74</v>
      </c>
      <c r="W253" t="s">
        <v>74</v>
      </c>
      <c r="X253" t="s">
        <v>74</v>
      </c>
      <c r="Y253" t="s">
        <v>74</v>
      </c>
      <c r="Z253" t="s">
        <v>74</v>
      </c>
      <c r="AA253" t="s">
        <v>74</v>
      </c>
      <c r="AB253" t="s">
        <v>74</v>
      </c>
      <c r="AC253" t="s">
        <v>74</v>
      </c>
      <c r="AD253" t="s">
        <v>74</v>
      </c>
      <c r="AE253" t="s">
        <v>74</v>
      </c>
      <c r="AF253" t="s">
        <v>74</v>
      </c>
      <c r="AG253">
        <v>30</v>
      </c>
      <c r="AH253">
        <v>51</v>
      </c>
      <c r="AI253">
        <v>55</v>
      </c>
      <c r="AJ253">
        <v>0</v>
      </c>
      <c r="AK253">
        <v>7</v>
      </c>
      <c r="AL253" t="s">
        <v>1500</v>
      </c>
      <c r="AM253" t="s">
        <v>564</v>
      </c>
      <c r="AN253" t="s">
        <v>1501</v>
      </c>
      <c r="AO253" t="s">
        <v>1502</v>
      </c>
      <c r="AP253" t="s">
        <v>74</v>
      </c>
      <c r="AQ253" t="s">
        <v>74</v>
      </c>
      <c r="AR253" t="s">
        <v>1503</v>
      </c>
      <c r="AS253" t="s">
        <v>1504</v>
      </c>
      <c r="AT253" t="s">
        <v>74</v>
      </c>
      <c r="AU253">
        <v>1967</v>
      </c>
      <c r="AV253">
        <v>55</v>
      </c>
      <c r="AW253">
        <v>2</v>
      </c>
      <c r="AX253" t="s">
        <v>74</v>
      </c>
      <c r="AY253" t="s">
        <v>74</v>
      </c>
      <c r="AZ253" t="s">
        <v>74</v>
      </c>
      <c r="BA253" t="s">
        <v>74</v>
      </c>
      <c r="BB253">
        <v>381</v>
      </c>
      <c r="BC253" t="s">
        <v>84</v>
      </c>
      <c r="BD253" t="s">
        <v>74</v>
      </c>
      <c r="BE253" t="s">
        <v>1505</v>
      </c>
      <c r="BF253" t="str">
        <f>HYPERLINK("http://dx.doi.org/10.2307/2257883","http://dx.doi.org/10.2307/2257883")</f>
        <v>http://dx.doi.org/10.2307/2257883</v>
      </c>
      <c r="BG253" t="s">
        <v>74</v>
      </c>
      <c r="BH253" t="s">
        <v>74</v>
      </c>
      <c r="BI253">
        <v>0</v>
      </c>
      <c r="BJ253" t="s">
        <v>1506</v>
      </c>
      <c r="BK253" t="s">
        <v>86</v>
      </c>
      <c r="BL253" t="s">
        <v>1507</v>
      </c>
      <c r="BM253">
        <v>98864</v>
      </c>
      <c r="BN253" t="s">
        <v>74</v>
      </c>
      <c r="BO253" t="s">
        <v>74</v>
      </c>
      <c r="BP253" t="s">
        <v>74</v>
      </c>
      <c r="BQ253" t="s">
        <v>74</v>
      </c>
      <c r="BR253" t="s">
        <v>89</v>
      </c>
      <c r="BS253" t="s">
        <v>1508</v>
      </c>
      <c r="BT253" t="str">
        <f>HYPERLINK("https%3A%2F%2Fwww.webofscience.com%2Fwos%2Fwoscc%2Ffull-record%2FWOS:A19679886400008","View Full Record in Web of Science")</f>
        <v>View Full Record in Web of Science</v>
      </c>
    </row>
    <row r="254" spans="1:72" x14ac:dyDescent="0.15">
      <c r="A254" t="s">
        <v>72</v>
      </c>
      <c r="B254" t="s">
        <v>1509</v>
      </c>
      <c r="C254" t="s">
        <v>74</v>
      </c>
      <c r="D254" t="s">
        <v>74</v>
      </c>
      <c r="E254" t="s">
        <v>74</v>
      </c>
      <c r="F254" t="s">
        <v>1509</v>
      </c>
      <c r="G254" t="s">
        <v>74</v>
      </c>
      <c r="H254" t="s">
        <v>74</v>
      </c>
      <c r="I254" t="s">
        <v>1510</v>
      </c>
      <c r="J254" t="s">
        <v>597</v>
      </c>
      <c r="K254" t="s">
        <v>74</v>
      </c>
      <c r="L254" t="s">
        <v>74</v>
      </c>
      <c r="M254" t="s">
        <v>77</v>
      </c>
      <c r="N254" t="s">
        <v>78</v>
      </c>
      <c r="O254" t="s">
        <v>74</v>
      </c>
      <c r="P254" t="s">
        <v>74</v>
      </c>
      <c r="Q254" t="s">
        <v>74</v>
      </c>
      <c r="R254" t="s">
        <v>74</v>
      </c>
      <c r="S254" t="s">
        <v>74</v>
      </c>
      <c r="T254" t="s">
        <v>74</v>
      </c>
      <c r="U254" t="s">
        <v>74</v>
      </c>
      <c r="V254" t="s">
        <v>74</v>
      </c>
      <c r="W254" t="s">
        <v>74</v>
      </c>
      <c r="X254" t="s">
        <v>74</v>
      </c>
      <c r="Y254" t="s">
        <v>74</v>
      </c>
      <c r="Z254" t="s">
        <v>74</v>
      </c>
      <c r="AA254" t="s">
        <v>74</v>
      </c>
      <c r="AB254" t="s">
        <v>74</v>
      </c>
      <c r="AC254" t="s">
        <v>74</v>
      </c>
      <c r="AD254" t="s">
        <v>74</v>
      </c>
      <c r="AE254" t="s">
        <v>74</v>
      </c>
      <c r="AF254" t="s">
        <v>74</v>
      </c>
      <c r="AG254">
        <v>17</v>
      </c>
      <c r="AH254">
        <v>4</v>
      </c>
      <c r="AI254">
        <v>4</v>
      </c>
      <c r="AJ254">
        <v>0</v>
      </c>
      <c r="AK254">
        <v>0</v>
      </c>
      <c r="AL254" t="s">
        <v>598</v>
      </c>
      <c r="AM254" t="s">
        <v>599</v>
      </c>
      <c r="AN254" t="s">
        <v>1511</v>
      </c>
      <c r="AO254" t="s">
        <v>601</v>
      </c>
      <c r="AP254" t="s">
        <v>74</v>
      </c>
      <c r="AQ254" t="s">
        <v>74</v>
      </c>
      <c r="AR254" t="s">
        <v>602</v>
      </c>
      <c r="AS254" t="s">
        <v>603</v>
      </c>
      <c r="AT254" t="s">
        <v>74</v>
      </c>
      <c r="AU254">
        <v>1967</v>
      </c>
      <c r="AV254">
        <v>19</v>
      </c>
      <c r="AW254">
        <v>3</v>
      </c>
      <c r="AX254" t="s">
        <v>74</v>
      </c>
      <c r="AY254" t="s">
        <v>74</v>
      </c>
      <c r="AZ254" t="s">
        <v>74</v>
      </c>
      <c r="BA254" t="s">
        <v>74</v>
      </c>
      <c r="BB254">
        <v>195</v>
      </c>
      <c r="BC254" t="s">
        <v>95</v>
      </c>
      <c r="BD254" t="s">
        <v>74</v>
      </c>
      <c r="BE254" t="s">
        <v>1512</v>
      </c>
      <c r="BF254" t="str">
        <f>HYPERLINK("http://dx.doi.org/10.5636/jgg.19.195","http://dx.doi.org/10.5636/jgg.19.195")</f>
        <v>http://dx.doi.org/10.5636/jgg.19.195</v>
      </c>
      <c r="BG254" t="s">
        <v>74</v>
      </c>
      <c r="BH254" t="s">
        <v>74</v>
      </c>
      <c r="BI254">
        <v>1</v>
      </c>
      <c r="BJ254" t="s">
        <v>605</v>
      </c>
      <c r="BK254" t="s">
        <v>86</v>
      </c>
      <c r="BL254" t="s">
        <v>606</v>
      </c>
      <c r="BM254" t="s">
        <v>1513</v>
      </c>
      <c r="BN254" t="s">
        <v>74</v>
      </c>
      <c r="BO254" t="s">
        <v>608</v>
      </c>
      <c r="BP254" t="s">
        <v>74</v>
      </c>
      <c r="BQ254" t="s">
        <v>74</v>
      </c>
      <c r="BR254" t="s">
        <v>89</v>
      </c>
      <c r="BS254" t="s">
        <v>1514</v>
      </c>
      <c r="BT254" t="str">
        <f>HYPERLINK("https%3A%2F%2Fwww.webofscience.com%2Fwos%2Fwoscc%2Ffull-record%2FWOS:A1967A251000003","View Full Record in Web of Science")</f>
        <v>View Full Record in Web of Science</v>
      </c>
    </row>
    <row r="255" spans="1:72" x14ac:dyDescent="0.15">
      <c r="A255" t="s">
        <v>72</v>
      </c>
      <c r="B255" t="s">
        <v>1515</v>
      </c>
      <c r="C255" t="s">
        <v>74</v>
      </c>
      <c r="D255" t="s">
        <v>74</v>
      </c>
      <c r="E255" t="s">
        <v>74</v>
      </c>
      <c r="F255" t="s">
        <v>1515</v>
      </c>
      <c r="G255" t="s">
        <v>74</v>
      </c>
      <c r="H255" t="s">
        <v>74</v>
      </c>
      <c r="I255" t="s">
        <v>1516</v>
      </c>
      <c r="J255" t="s">
        <v>612</v>
      </c>
      <c r="K255" t="s">
        <v>74</v>
      </c>
      <c r="L255" t="s">
        <v>74</v>
      </c>
      <c r="M255" t="s">
        <v>77</v>
      </c>
      <c r="N255" t="s">
        <v>536</v>
      </c>
      <c r="O255" t="s">
        <v>74</v>
      </c>
      <c r="P255" t="s">
        <v>74</v>
      </c>
      <c r="Q255" t="s">
        <v>74</v>
      </c>
      <c r="R255" t="s">
        <v>74</v>
      </c>
      <c r="S255" t="s">
        <v>74</v>
      </c>
      <c r="T255" t="s">
        <v>74</v>
      </c>
      <c r="U255" t="s">
        <v>74</v>
      </c>
      <c r="V255" t="s">
        <v>74</v>
      </c>
      <c r="W255" t="s">
        <v>74</v>
      </c>
      <c r="X255" t="s">
        <v>74</v>
      </c>
      <c r="Y255" t="s">
        <v>74</v>
      </c>
      <c r="Z255" t="s">
        <v>74</v>
      </c>
      <c r="AA255" t="s">
        <v>74</v>
      </c>
      <c r="AB255" t="s">
        <v>74</v>
      </c>
      <c r="AC255" t="s">
        <v>74</v>
      </c>
      <c r="AD255" t="s">
        <v>74</v>
      </c>
      <c r="AE255" t="s">
        <v>74</v>
      </c>
      <c r="AF255" t="s">
        <v>74</v>
      </c>
      <c r="AG255">
        <v>5</v>
      </c>
      <c r="AH255">
        <v>11</v>
      </c>
      <c r="AI255">
        <v>11</v>
      </c>
      <c r="AJ255">
        <v>0</v>
      </c>
      <c r="AK255">
        <v>0</v>
      </c>
      <c r="AL255" t="s">
        <v>613</v>
      </c>
      <c r="AM255" t="s">
        <v>80</v>
      </c>
      <c r="AN255" t="s">
        <v>614</v>
      </c>
      <c r="AO255" t="s">
        <v>615</v>
      </c>
      <c r="AP255" t="s">
        <v>74</v>
      </c>
      <c r="AQ255" t="s">
        <v>74</v>
      </c>
      <c r="AR255" t="s">
        <v>616</v>
      </c>
      <c r="AS255" t="s">
        <v>617</v>
      </c>
      <c r="AT255" t="s">
        <v>74</v>
      </c>
      <c r="AU255">
        <v>1967</v>
      </c>
      <c r="AV255">
        <v>72</v>
      </c>
      <c r="AW255">
        <v>4</v>
      </c>
      <c r="AX255" t="s">
        <v>74</v>
      </c>
      <c r="AY255" t="s">
        <v>74</v>
      </c>
      <c r="AZ255" t="s">
        <v>74</v>
      </c>
      <c r="BA255" t="s">
        <v>74</v>
      </c>
      <c r="BB255">
        <v>1404</v>
      </c>
      <c r="BC255" t="s">
        <v>95</v>
      </c>
      <c r="BD255" t="s">
        <v>74</v>
      </c>
      <c r="BE255" t="s">
        <v>1517</v>
      </c>
      <c r="BF255" t="str">
        <f>HYPERLINK("http://dx.doi.org/10.1029/JZ072i004p01404","http://dx.doi.org/10.1029/JZ072i004p01404")</f>
        <v>http://dx.doi.org/10.1029/JZ072i004p01404</v>
      </c>
      <c r="BG255" t="s">
        <v>74</v>
      </c>
      <c r="BH255" t="s">
        <v>74</v>
      </c>
      <c r="BI255">
        <v>0</v>
      </c>
      <c r="BJ255" t="s">
        <v>619</v>
      </c>
      <c r="BK255" t="s">
        <v>86</v>
      </c>
      <c r="BL255" t="s">
        <v>620</v>
      </c>
      <c r="BM255">
        <v>90303</v>
      </c>
      <c r="BN255" t="s">
        <v>74</v>
      </c>
      <c r="BO255" t="s">
        <v>74</v>
      </c>
      <c r="BP255" t="s">
        <v>74</v>
      </c>
      <c r="BQ255" t="s">
        <v>74</v>
      </c>
      <c r="BR255" t="s">
        <v>89</v>
      </c>
      <c r="BS255" t="s">
        <v>1518</v>
      </c>
      <c r="BT255" t="str">
        <f>HYPERLINK("https%3A%2F%2Fwww.webofscience.com%2Fwos%2Fwoscc%2Ffull-record%2FWOS:A19679030300031","View Full Record in Web of Science")</f>
        <v>View Full Record in Web of Science</v>
      </c>
    </row>
    <row r="256" spans="1:72" x14ac:dyDescent="0.15">
      <c r="A256" t="s">
        <v>72</v>
      </c>
      <c r="B256" t="s">
        <v>1519</v>
      </c>
      <c r="C256" t="s">
        <v>74</v>
      </c>
      <c r="D256" t="s">
        <v>74</v>
      </c>
      <c r="E256" t="s">
        <v>74</v>
      </c>
      <c r="F256" t="s">
        <v>1519</v>
      </c>
      <c r="G256" t="s">
        <v>74</v>
      </c>
      <c r="H256" t="s">
        <v>74</v>
      </c>
      <c r="I256" t="s">
        <v>1520</v>
      </c>
      <c r="J256" t="s">
        <v>612</v>
      </c>
      <c r="K256" t="s">
        <v>74</v>
      </c>
      <c r="L256" t="s">
        <v>74</v>
      </c>
      <c r="M256" t="s">
        <v>77</v>
      </c>
      <c r="N256" t="s">
        <v>78</v>
      </c>
      <c r="O256" t="s">
        <v>74</v>
      </c>
      <c r="P256" t="s">
        <v>74</v>
      </c>
      <c r="Q256" t="s">
        <v>74</v>
      </c>
      <c r="R256" t="s">
        <v>74</v>
      </c>
      <c r="S256" t="s">
        <v>74</v>
      </c>
      <c r="T256" t="s">
        <v>74</v>
      </c>
      <c r="U256" t="s">
        <v>74</v>
      </c>
      <c r="V256" t="s">
        <v>74</v>
      </c>
      <c r="W256" t="s">
        <v>74</v>
      </c>
      <c r="X256" t="s">
        <v>74</v>
      </c>
      <c r="Y256" t="s">
        <v>74</v>
      </c>
      <c r="Z256" t="s">
        <v>74</v>
      </c>
      <c r="AA256" t="s">
        <v>74</v>
      </c>
      <c r="AB256" t="s">
        <v>74</v>
      </c>
      <c r="AC256" t="s">
        <v>74</v>
      </c>
      <c r="AD256" t="s">
        <v>74</v>
      </c>
      <c r="AE256" t="s">
        <v>74</v>
      </c>
      <c r="AF256" t="s">
        <v>74</v>
      </c>
      <c r="AG256">
        <v>51</v>
      </c>
      <c r="AH256">
        <v>22</v>
      </c>
      <c r="AI256">
        <v>22</v>
      </c>
      <c r="AJ256">
        <v>0</v>
      </c>
      <c r="AK256">
        <v>1</v>
      </c>
      <c r="AL256" t="s">
        <v>613</v>
      </c>
      <c r="AM256" t="s">
        <v>80</v>
      </c>
      <c r="AN256" t="s">
        <v>614</v>
      </c>
      <c r="AO256" t="s">
        <v>615</v>
      </c>
      <c r="AP256" t="s">
        <v>74</v>
      </c>
      <c r="AQ256" t="s">
        <v>74</v>
      </c>
      <c r="AR256" t="s">
        <v>616</v>
      </c>
      <c r="AS256" t="s">
        <v>617</v>
      </c>
      <c r="AT256" t="s">
        <v>74</v>
      </c>
      <c r="AU256">
        <v>1967</v>
      </c>
      <c r="AV256">
        <v>72</v>
      </c>
      <c r="AW256">
        <v>8</v>
      </c>
      <c r="AX256" t="s">
        <v>74</v>
      </c>
      <c r="AY256" t="s">
        <v>74</v>
      </c>
      <c r="AZ256" t="s">
        <v>74</v>
      </c>
      <c r="BA256" t="s">
        <v>74</v>
      </c>
      <c r="BB256">
        <v>2229</v>
      </c>
      <c r="BC256" t="s">
        <v>95</v>
      </c>
      <c r="BD256" t="s">
        <v>74</v>
      </c>
      <c r="BE256" t="s">
        <v>1521</v>
      </c>
      <c r="BF256" t="str">
        <f>HYPERLINK("http://dx.doi.org/10.1029/JZ072i008p02229","http://dx.doi.org/10.1029/JZ072i008p02229")</f>
        <v>http://dx.doi.org/10.1029/JZ072i008p02229</v>
      </c>
      <c r="BG256" t="s">
        <v>74</v>
      </c>
      <c r="BH256" t="s">
        <v>74</v>
      </c>
      <c r="BI256">
        <v>1</v>
      </c>
      <c r="BJ256" t="s">
        <v>619</v>
      </c>
      <c r="BK256" t="s">
        <v>86</v>
      </c>
      <c r="BL256" t="s">
        <v>620</v>
      </c>
      <c r="BM256">
        <v>92850</v>
      </c>
      <c r="BN256" t="s">
        <v>74</v>
      </c>
      <c r="BO256" t="s">
        <v>74</v>
      </c>
      <c r="BP256" t="s">
        <v>74</v>
      </c>
      <c r="BQ256" t="s">
        <v>74</v>
      </c>
      <c r="BR256" t="s">
        <v>89</v>
      </c>
      <c r="BS256" t="s">
        <v>1522</v>
      </c>
      <c r="BT256" t="str">
        <f>HYPERLINK("https%3A%2F%2Fwww.webofscience.com%2Fwos%2Fwoscc%2Ffull-record%2FWOS:A19679285000019","View Full Record in Web of Science")</f>
        <v>View Full Record in Web of Science</v>
      </c>
    </row>
    <row r="257" spans="1:72" x14ac:dyDescent="0.15">
      <c r="A257" t="s">
        <v>72</v>
      </c>
      <c r="B257" t="s">
        <v>330</v>
      </c>
      <c r="C257" t="s">
        <v>74</v>
      </c>
      <c r="D257" t="s">
        <v>74</v>
      </c>
      <c r="E257" t="s">
        <v>74</v>
      </c>
      <c r="F257" t="s">
        <v>330</v>
      </c>
      <c r="G257" t="s">
        <v>74</v>
      </c>
      <c r="H257" t="s">
        <v>74</v>
      </c>
      <c r="I257" t="s">
        <v>1523</v>
      </c>
      <c r="J257" t="s">
        <v>612</v>
      </c>
      <c r="K257" t="s">
        <v>74</v>
      </c>
      <c r="L257" t="s">
        <v>74</v>
      </c>
      <c r="M257" t="s">
        <v>77</v>
      </c>
      <c r="N257" t="s">
        <v>78</v>
      </c>
      <c r="O257" t="s">
        <v>74</v>
      </c>
      <c r="P257" t="s">
        <v>74</v>
      </c>
      <c r="Q257" t="s">
        <v>74</v>
      </c>
      <c r="R257" t="s">
        <v>74</v>
      </c>
      <c r="S257" t="s">
        <v>74</v>
      </c>
      <c r="T257" t="s">
        <v>74</v>
      </c>
      <c r="U257" t="s">
        <v>74</v>
      </c>
      <c r="V257" t="s">
        <v>74</v>
      </c>
      <c r="W257" t="s">
        <v>74</v>
      </c>
      <c r="X257" t="s">
        <v>74</v>
      </c>
      <c r="Y257" t="s">
        <v>74</v>
      </c>
      <c r="Z257" t="s">
        <v>74</v>
      </c>
      <c r="AA257" t="s">
        <v>74</v>
      </c>
      <c r="AB257" t="s">
        <v>74</v>
      </c>
      <c r="AC257" t="s">
        <v>74</v>
      </c>
      <c r="AD257" t="s">
        <v>74</v>
      </c>
      <c r="AE257" t="s">
        <v>74</v>
      </c>
      <c r="AF257" t="s">
        <v>74</v>
      </c>
      <c r="AG257">
        <v>28</v>
      </c>
      <c r="AH257">
        <v>22</v>
      </c>
      <c r="AI257">
        <v>22</v>
      </c>
      <c r="AJ257">
        <v>0</v>
      </c>
      <c r="AK257">
        <v>0</v>
      </c>
      <c r="AL257" t="s">
        <v>613</v>
      </c>
      <c r="AM257" t="s">
        <v>80</v>
      </c>
      <c r="AN257" t="s">
        <v>805</v>
      </c>
      <c r="AO257" t="s">
        <v>615</v>
      </c>
      <c r="AP257" t="s">
        <v>74</v>
      </c>
      <c r="AQ257" t="s">
        <v>74</v>
      </c>
      <c r="AR257" t="s">
        <v>616</v>
      </c>
      <c r="AS257" t="s">
        <v>74</v>
      </c>
      <c r="AT257" t="s">
        <v>74</v>
      </c>
      <c r="AU257">
        <v>1967</v>
      </c>
      <c r="AV257">
        <v>72</v>
      </c>
      <c r="AW257">
        <v>20</v>
      </c>
      <c r="AX257" t="s">
        <v>74</v>
      </c>
      <c r="AY257" t="s">
        <v>74</v>
      </c>
      <c r="AZ257" t="s">
        <v>74</v>
      </c>
      <c r="BA257" t="s">
        <v>74</v>
      </c>
      <c r="BB257">
        <v>5133</v>
      </c>
      <c r="BC257" t="s">
        <v>84</v>
      </c>
      <c r="BD257" t="s">
        <v>74</v>
      </c>
      <c r="BE257" t="s">
        <v>1524</v>
      </c>
      <c r="BF257" t="str">
        <f>HYPERLINK("http://dx.doi.org/10.1029/JZ072i020p05133","http://dx.doi.org/10.1029/JZ072i020p05133")</f>
        <v>http://dx.doi.org/10.1029/JZ072i020p05133</v>
      </c>
      <c r="BG257" t="s">
        <v>74</v>
      </c>
      <c r="BH257" t="s">
        <v>74</v>
      </c>
      <c r="BI257">
        <v>0</v>
      </c>
      <c r="BJ257" t="s">
        <v>619</v>
      </c>
      <c r="BK257" t="s">
        <v>86</v>
      </c>
      <c r="BL257" t="s">
        <v>620</v>
      </c>
      <c r="BM257" t="s">
        <v>1525</v>
      </c>
      <c r="BN257" t="s">
        <v>74</v>
      </c>
      <c r="BO257" t="s">
        <v>74</v>
      </c>
      <c r="BP257" t="s">
        <v>74</v>
      </c>
      <c r="BQ257" t="s">
        <v>74</v>
      </c>
      <c r="BR257" t="s">
        <v>89</v>
      </c>
      <c r="BS257" t="s">
        <v>1526</v>
      </c>
      <c r="BT257" t="str">
        <f>HYPERLINK("https%3A%2F%2Fwww.webofscience.com%2Fwos%2Fwoscc%2Ffull-record%2FWOS:A1967A095500014","View Full Record in Web of Science")</f>
        <v>View Full Record in Web of Science</v>
      </c>
    </row>
    <row r="258" spans="1:72" x14ac:dyDescent="0.15">
      <c r="A258" t="s">
        <v>72</v>
      </c>
      <c r="B258" t="s">
        <v>1527</v>
      </c>
      <c r="C258" t="s">
        <v>74</v>
      </c>
      <c r="D258" t="s">
        <v>74</v>
      </c>
      <c r="E258" t="s">
        <v>74</v>
      </c>
      <c r="F258" t="s">
        <v>1527</v>
      </c>
      <c r="G258" t="s">
        <v>74</v>
      </c>
      <c r="H258" t="s">
        <v>74</v>
      </c>
      <c r="I258" t="s">
        <v>1528</v>
      </c>
      <c r="J258" t="s">
        <v>1229</v>
      </c>
      <c r="K258" t="s">
        <v>74</v>
      </c>
      <c r="L258" t="s">
        <v>74</v>
      </c>
      <c r="M258" t="s">
        <v>77</v>
      </c>
      <c r="N258" t="s">
        <v>78</v>
      </c>
      <c r="O258" t="s">
        <v>74</v>
      </c>
      <c r="P258" t="s">
        <v>74</v>
      </c>
      <c r="Q258" t="s">
        <v>74</v>
      </c>
      <c r="R258" t="s">
        <v>74</v>
      </c>
      <c r="S258" t="s">
        <v>74</v>
      </c>
      <c r="T258" t="s">
        <v>74</v>
      </c>
      <c r="U258" t="s">
        <v>74</v>
      </c>
      <c r="V258" t="s">
        <v>74</v>
      </c>
      <c r="W258" t="s">
        <v>74</v>
      </c>
      <c r="X258" t="s">
        <v>74</v>
      </c>
      <c r="Y258" t="s">
        <v>74</v>
      </c>
      <c r="Z258" t="s">
        <v>74</v>
      </c>
      <c r="AA258" t="s">
        <v>74</v>
      </c>
      <c r="AB258" t="s">
        <v>74</v>
      </c>
      <c r="AC258" t="s">
        <v>74</v>
      </c>
      <c r="AD258" t="s">
        <v>74</v>
      </c>
      <c r="AE258" t="s">
        <v>74</v>
      </c>
      <c r="AF258" t="s">
        <v>74</v>
      </c>
      <c r="AG258">
        <v>8</v>
      </c>
      <c r="AH258">
        <v>8</v>
      </c>
      <c r="AI258">
        <v>8</v>
      </c>
      <c r="AJ258">
        <v>0</v>
      </c>
      <c r="AK258">
        <v>1</v>
      </c>
      <c r="AL258" t="s">
        <v>1230</v>
      </c>
      <c r="AM258" t="s">
        <v>1231</v>
      </c>
      <c r="AN258" t="s">
        <v>1232</v>
      </c>
      <c r="AO258" t="s">
        <v>1233</v>
      </c>
      <c r="AP258" t="s">
        <v>74</v>
      </c>
      <c r="AQ258" t="s">
        <v>74</v>
      </c>
      <c r="AR258" t="s">
        <v>1234</v>
      </c>
      <c r="AS258" t="s">
        <v>1235</v>
      </c>
      <c r="AT258" t="s">
        <v>74</v>
      </c>
      <c r="AU258">
        <v>1967</v>
      </c>
      <c r="AV258">
        <v>25</v>
      </c>
      <c r="AW258">
        <v>1</v>
      </c>
      <c r="AX258" t="s">
        <v>74</v>
      </c>
      <c r="AY258" t="s">
        <v>74</v>
      </c>
      <c r="AZ258" t="s">
        <v>74</v>
      </c>
      <c r="BA258" t="s">
        <v>74</v>
      </c>
      <c r="BB258">
        <v>1</v>
      </c>
      <c r="BC258" t="s">
        <v>84</v>
      </c>
      <c r="BD258" t="s">
        <v>74</v>
      </c>
      <c r="BE258" t="s">
        <v>74</v>
      </c>
      <c r="BF258" t="s">
        <v>74</v>
      </c>
      <c r="BG258" t="s">
        <v>74</v>
      </c>
      <c r="BH258" t="s">
        <v>74</v>
      </c>
      <c r="BI258">
        <v>0</v>
      </c>
      <c r="BJ258" t="s">
        <v>806</v>
      </c>
      <c r="BK258" t="s">
        <v>86</v>
      </c>
      <c r="BL258" t="s">
        <v>806</v>
      </c>
      <c r="BM258">
        <v>89292</v>
      </c>
      <c r="BN258" t="s">
        <v>74</v>
      </c>
      <c r="BO258" t="s">
        <v>74</v>
      </c>
      <c r="BP258" t="s">
        <v>74</v>
      </c>
      <c r="BQ258" t="s">
        <v>74</v>
      </c>
      <c r="BR258" t="s">
        <v>89</v>
      </c>
      <c r="BS258" t="s">
        <v>1529</v>
      </c>
      <c r="BT258" t="str">
        <f>HYPERLINK("https%3A%2F%2Fwww.webofscience.com%2Fwos%2Fwoscc%2Ffull-record%2FWOS:A19678929200001","View Full Record in Web of Science")</f>
        <v>View Full Record in Web of Science</v>
      </c>
    </row>
    <row r="259" spans="1:72" x14ac:dyDescent="0.15">
      <c r="A259" t="s">
        <v>72</v>
      </c>
      <c r="B259" t="s">
        <v>1530</v>
      </c>
      <c r="C259" t="s">
        <v>74</v>
      </c>
      <c r="D259" t="s">
        <v>74</v>
      </c>
      <c r="E259" t="s">
        <v>74</v>
      </c>
      <c r="F259" t="s">
        <v>1530</v>
      </c>
      <c r="G259" t="s">
        <v>74</v>
      </c>
      <c r="H259" t="s">
        <v>74</v>
      </c>
      <c r="I259" t="s">
        <v>1531</v>
      </c>
      <c r="J259" t="s">
        <v>1532</v>
      </c>
      <c r="K259" t="s">
        <v>74</v>
      </c>
      <c r="L259" t="s">
        <v>74</v>
      </c>
      <c r="M259" t="s">
        <v>77</v>
      </c>
      <c r="N259" t="s">
        <v>817</v>
      </c>
      <c r="O259" t="s">
        <v>74</v>
      </c>
      <c r="P259" t="s">
        <v>74</v>
      </c>
      <c r="Q259" t="s">
        <v>74</v>
      </c>
      <c r="R259" t="s">
        <v>74</v>
      </c>
      <c r="S259" t="s">
        <v>74</v>
      </c>
      <c r="T259" t="s">
        <v>74</v>
      </c>
      <c r="U259" t="s">
        <v>74</v>
      </c>
      <c r="V259" t="s">
        <v>74</v>
      </c>
      <c r="W259" t="s">
        <v>74</v>
      </c>
      <c r="X259" t="s">
        <v>74</v>
      </c>
      <c r="Y259" t="s">
        <v>74</v>
      </c>
      <c r="Z259" t="s">
        <v>74</v>
      </c>
      <c r="AA259" t="s">
        <v>74</v>
      </c>
      <c r="AB259" t="s">
        <v>74</v>
      </c>
      <c r="AC259" t="s">
        <v>74</v>
      </c>
      <c r="AD259" t="s">
        <v>74</v>
      </c>
      <c r="AE259" t="s">
        <v>74</v>
      </c>
      <c r="AF259" t="s">
        <v>74</v>
      </c>
      <c r="AG259">
        <v>1</v>
      </c>
      <c r="AH259">
        <v>0</v>
      </c>
      <c r="AI259">
        <v>0</v>
      </c>
      <c r="AJ259">
        <v>0</v>
      </c>
      <c r="AK259">
        <v>0</v>
      </c>
      <c r="AL259" t="s">
        <v>74</v>
      </c>
      <c r="AM259" t="s">
        <v>74</v>
      </c>
      <c r="AN259" t="s">
        <v>74</v>
      </c>
      <c r="AO259" t="s">
        <v>1533</v>
      </c>
      <c r="AP259" t="s">
        <v>74</v>
      </c>
      <c r="AQ259" t="s">
        <v>74</v>
      </c>
      <c r="AR259" t="s">
        <v>1534</v>
      </c>
      <c r="AS259" t="s">
        <v>74</v>
      </c>
      <c r="AT259" t="s">
        <v>74</v>
      </c>
      <c r="AU259">
        <v>1967</v>
      </c>
      <c r="AV259">
        <v>20</v>
      </c>
      <c r="AW259">
        <v>1</v>
      </c>
      <c r="AX259" t="s">
        <v>74</v>
      </c>
      <c r="AY259" t="s">
        <v>74</v>
      </c>
      <c r="AZ259" t="s">
        <v>74</v>
      </c>
      <c r="BA259" t="s">
        <v>74</v>
      </c>
      <c r="BB259">
        <v>108</v>
      </c>
      <c r="BC259" t="s">
        <v>84</v>
      </c>
      <c r="BD259" t="s">
        <v>74</v>
      </c>
      <c r="BE259" t="s">
        <v>1535</v>
      </c>
      <c r="BF259" t="str">
        <f>HYPERLINK("http://dx.doi.org/10.1017/S0373463300043009","http://dx.doi.org/10.1017/S0373463300043009")</f>
        <v>http://dx.doi.org/10.1017/S0373463300043009</v>
      </c>
      <c r="BG259" t="s">
        <v>74</v>
      </c>
      <c r="BH259" t="s">
        <v>74</v>
      </c>
      <c r="BI259">
        <v>0</v>
      </c>
      <c r="BJ259" t="s">
        <v>775</v>
      </c>
      <c r="BK259" t="s">
        <v>86</v>
      </c>
      <c r="BL259" t="s">
        <v>776</v>
      </c>
      <c r="BM259">
        <v>99391</v>
      </c>
      <c r="BN259" t="s">
        <v>74</v>
      </c>
      <c r="BO259" t="s">
        <v>74</v>
      </c>
      <c r="BP259" t="s">
        <v>74</v>
      </c>
      <c r="BQ259" t="s">
        <v>74</v>
      </c>
      <c r="BR259" t="s">
        <v>89</v>
      </c>
      <c r="BS259" t="s">
        <v>1536</v>
      </c>
      <c r="BT259" t="str">
        <f>HYPERLINK("https%3A%2F%2Fwww.webofscience.com%2Fwos%2Fwoscc%2Ffull-record%2FWOS:A19679939100020","View Full Record in Web of Science")</f>
        <v>View Full Record in Web of Science</v>
      </c>
    </row>
    <row r="260" spans="1:72" x14ac:dyDescent="0.15">
      <c r="A260" t="s">
        <v>72</v>
      </c>
      <c r="B260" t="s">
        <v>1537</v>
      </c>
      <c r="C260" t="s">
        <v>74</v>
      </c>
      <c r="D260" t="s">
        <v>74</v>
      </c>
      <c r="E260" t="s">
        <v>74</v>
      </c>
      <c r="F260" t="s">
        <v>1537</v>
      </c>
      <c r="G260" t="s">
        <v>74</v>
      </c>
      <c r="H260" t="s">
        <v>74</v>
      </c>
      <c r="I260" t="s">
        <v>1538</v>
      </c>
      <c r="J260" t="s">
        <v>1539</v>
      </c>
      <c r="K260" t="s">
        <v>74</v>
      </c>
      <c r="L260" t="s">
        <v>74</v>
      </c>
      <c r="M260" t="s">
        <v>77</v>
      </c>
      <c r="N260" t="s">
        <v>78</v>
      </c>
      <c r="O260" t="s">
        <v>74</v>
      </c>
      <c r="P260" t="s">
        <v>74</v>
      </c>
      <c r="Q260" t="s">
        <v>74</v>
      </c>
      <c r="R260" t="s">
        <v>74</v>
      </c>
      <c r="S260" t="s">
        <v>74</v>
      </c>
      <c r="T260" t="s">
        <v>74</v>
      </c>
      <c r="U260" t="s">
        <v>74</v>
      </c>
      <c r="V260" t="s">
        <v>74</v>
      </c>
      <c r="W260" t="s">
        <v>74</v>
      </c>
      <c r="X260" t="s">
        <v>74</v>
      </c>
      <c r="Y260" t="s">
        <v>74</v>
      </c>
      <c r="Z260" t="s">
        <v>74</v>
      </c>
      <c r="AA260" t="s">
        <v>74</v>
      </c>
      <c r="AB260" t="s">
        <v>74</v>
      </c>
      <c r="AC260" t="s">
        <v>74</v>
      </c>
      <c r="AD260" t="s">
        <v>74</v>
      </c>
      <c r="AE260" t="s">
        <v>74</v>
      </c>
      <c r="AF260" t="s">
        <v>74</v>
      </c>
      <c r="AG260">
        <v>0</v>
      </c>
      <c r="AH260">
        <v>0</v>
      </c>
      <c r="AI260">
        <v>0</v>
      </c>
      <c r="AJ260">
        <v>0</v>
      </c>
      <c r="AK260">
        <v>0</v>
      </c>
      <c r="AL260" t="s">
        <v>74</v>
      </c>
      <c r="AM260" t="s">
        <v>74</v>
      </c>
      <c r="AN260" t="s">
        <v>74</v>
      </c>
      <c r="AO260" t="s">
        <v>74</v>
      </c>
      <c r="AP260" t="s">
        <v>74</v>
      </c>
      <c r="AQ260" t="s">
        <v>74</v>
      </c>
      <c r="AR260" t="s">
        <v>1540</v>
      </c>
      <c r="AS260" t="s">
        <v>74</v>
      </c>
      <c r="AT260" t="s">
        <v>74</v>
      </c>
      <c r="AU260">
        <v>1967</v>
      </c>
      <c r="AV260">
        <v>71</v>
      </c>
      <c r="AW260">
        <v>682</v>
      </c>
      <c r="AX260" t="s">
        <v>74</v>
      </c>
      <c r="AY260" t="s">
        <v>74</v>
      </c>
      <c r="AZ260" t="s">
        <v>74</v>
      </c>
      <c r="BA260" t="s">
        <v>74</v>
      </c>
      <c r="BB260">
        <v>701</v>
      </c>
      <c r="BC260" t="s">
        <v>84</v>
      </c>
      <c r="BD260" t="s">
        <v>74</v>
      </c>
      <c r="BE260" t="s">
        <v>1541</v>
      </c>
      <c r="BF260" t="str">
        <f>HYPERLINK("http://dx.doi.org/10.1017/S000192400005435X","http://dx.doi.org/10.1017/S000192400005435X")</f>
        <v>http://dx.doi.org/10.1017/S000192400005435X</v>
      </c>
      <c r="BG260" t="s">
        <v>74</v>
      </c>
      <c r="BH260" t="s">
        <v>74</v>
      </c>
      <c r="BI260">
        <v>0</v>
      </c>
      <c r="BJ260" t="s">
        <v>1542</v>
      </c>
      <c r="BK260" t="s">
        <v>86</v>
      </c>
      <c r="BL260" t="s">
        <v>1543</v>
      </c>
      <c r="BM260" t="s">
        <v>1544</v>
      </c>
      <c r="BN260" t="s">
        <v>74</v>
      </c>
      <c r="BO260" t="s">
        <v>74</v>
      </c>
      <c r="BP260" t="s">
        <v>74</v>
      </c>
      <c r="BQ260" t="s">
        <v>74</v>
      </c>
      <c r="BR260" t="s">
        <v>89</v>
      </c>
      <c r="BS260" t="s">
        <v>1545</v>
      </c>
      <c r="BT260" t="str">
        <f>HYPERLINK("https%3A%2F%2Fwww.webofscience.com%2Fwos%2Fwoscc%2Ffull-record%2FWOS:A1967A179300005","View Full Record in Web of Science")</f>
        <v>View Full Record in Web of Science</v>
      </c>
    </row>
    <row r="261" spans="1:72" x14ac:dyDescent="0.15">
      <c r="A261" t="s">
        <v>72</v>
      </c>
      <c r="B261" t="s">
        <v>1546</v>
      </c>
      <c r="C261" t="s">
        <v>74</v>
      </c>
      <c r="D261" t="s">
        <v>74</v>
      </c>
      <c r="E261" t="s">
        <v>74</v>
      </c>
      <c r="F261" t="s">
        <v>1546</v>
      </c>
      <c r="G261" t="s">
        <v>74</v>
      </c>
      <c r="H261" t="s">
        <v>74</v>
      </c>
      <c r="I261" t="s">
        <v>1547</v>
      </c>
      <c r="J261" t="s">
        <v>695</v>
      </c>
      <c r="K261" t="s">
        <v>74</v>
      </c>
      <c r="L261" t="s">
        <v>74</v>
      </c>
      <c r="M261" t="s">
        <v>77</v>
      </c>
      <c r="N261" t="s">
        <v>78</v>
      </c>
      <c r="O261" t="s">
        <v>74</v>
      </c>
      <c r="P261" t="s">
        <v>74</v>
      </c>
      <c r="Q261" t="s">
        <v>74</v>
      </c>
      <c r="R261" t="s">
        <v>74</v>
      </c>
      <c r="S261" t="s">
        <v>74</v>
      </c>
      <c r="T261" t="s">
        <v>74</v>
      </c>
      <c r="U261" t="s">
        <v>74</v>
      </c>
      <c r="V261" t="s">
        <v>74</v>
      </c>
      <c r="W261" t="s">
        <v>74</v>
      </c>
      <c r="X261" t="s">
        <v>74</v>
      </c>
      <c r="Y261" t="s">
        <v>74</v>
      </c>
      <c r="Z261" t="s">
        <v>74</v>
      </c>
      <c r="AA261" t="s">
        <v>74</v>
      </c>
      <c r="AB261" t="s">
        <v>74</v>
      </c>
      <c r="AC261" t="s">
        <v>74</v>
      </c>
      <c r="AD261" t="s">
        <v>74</v>
      </c>
      <c r="AE261" t="s">
        <v>74</v>
      </c>
      <c r="AF261" t="s">
        <v>74</v>
      </c>
      <c r="AG261">
        <v>43</v>
      </c>
      <c r="AH261">
        <v>80</v>
      </c>
      <c r="AI261">
        <v>83</v>
      </c>
      <c r="AJ261">
        <v>0</v>
      </c>
      <c r="AK261">
        <v>6</v>
      </c>
      <c r="AL261" t="s">
        <v>698</v>
      </c>
      <c r="AM261" t="s">
        <v>699</v>
      </c>
      <c r="AN261" t="s">
        <v>700</v>
      </c>
      <c r="AO261" t="s">
        <v>701</v>
      </c>
      <c r="AP261" t="s">
        <v>74</v>
      </c>
      <c r="AQ261" t="s">
        <v>74</v>
      </c>
      <c r="AR261" t="s">
        <v>702</v>
      </c>
      <c r="AS261" t="s">
        <v>703</v>
      </c>
      <c r="AT261" t="s">
        <v>74</v>
      </c>
      <c r="AU261">
        <v>1967</v>
      </c>
      <c r="AV261">
        <v>12</v>
      </c>
      <c r="AW261">
        <v>2</v>
      </c>
      <c r="AX261" t="s">
        <v>74</v>
      </c>
      <c r="AY261" t="s">
        <v>74</v>
      </c>
      <c r="AZ261" t="s">
        <v>74</v>
      </c>
      <c r="BA261" t="s">
        <v>74</v>
      </c>
      <c r="BB261">
        <v>295</v>
      </c>
      <c r="BC261" t="s">
        <v>84</v>
      </c>
      <c r="BD261" t="s">
        <v>74</v>
      </c>
      <c r="BE261" t="s">
        <v>1548</v>
      </c>
      <c r="BF261" t="str">
        <f>HYPERLINK("http://dx.doi.org/10.4319/lo.1967.12.2.0295","http://dx.doi.org/10.4319/lo.1967.12.2.0295")</f>
        <v>http://dx.doi.org/10.4319/lo.1967.12.2.0295</v>
      </c>
      <c r="BG261" t="s">
        <v>74</v>
      </c>
      <c r="BH261" t="s">
        <v>74</v>
      </c>
      <c r="BI261">
        <v>0</v>
      </c>
      <c r="BJ261" t="s">
        <v>705</v>
      </c>
      <c r="BK261" t="s">
        <v>86</v>
      </c>
      <c r="BL261" t="s">
        <v>706</v>
      </c>
      <c r="BM261">
        <v>94235</v>
      </c>
      <c r="BN261" t="s">
        <v>74</v>
      </c>
      <c r="BO261" t="s">
        <v>608</v>
      </c>
      <c r="BP261" t="s">
        <v>74</v>
      </c>
      <c r="BQ261" t="s">
        <v>74</v>
      </c>
      <c r="BR261" t="s">
        <v>89</v>
      </c>
      <c r="BS261" t="s">
        <v>1549</v>
      </c>
      <c r="BT261" t="str">
        <f>HYPERLINK("https%3A%2F%2Fwww.webofscience.com%2Fwos%2Fwoscc%2Ffull-record%2FWOS:A19679423500014","View Full Record in Web of Science")</f>
        <v>View Full Record in Web of Science</v>
      </c>
    </row>
    <row r="262" spans="1:72" x14ac:dyDescent="0.15">
      <c r="A262" t="s">
        <v>72</v>
      </c>
      <c r="B262" t="s">
        <v>1550</v>
      </c>
      <c r="C262" t="s">
        <v>74</v>
      </c>
      <c r="D262" t="s">
        <v>74</v>
      </c>
      <c r="E262" t="s">
        <v>74</v>
      </c>
      <c r="F262" t="s">
        <v>1550</v>
      </c>
      <c r="G262" t="s">
        <v>74</v>
      </c>
      <c r="H262" t="s">
        <v>74</v>
      </c>
      <c r="I262" t="s">
        <v>1551</v>
      </c>
      <c r="J262" t="s">
        <v>695</v>
      </c>
      <c r="K262" t="s">
        <v>74</v>
      </c>
      <c r="L262" t="s">
        <v>74</v>
      </c>
      <c r="M262" t="s">
        <v>77</v>
      </c>
      <c r="N262" t="s">
        <v>78</v>
      </c>
      <c r="O262" t="s">
        <v>74</v>
      </c>
      <c r="P262" t="s">
        <v>74</v>
      </c>
      <c r="Q262" t="s">
        <v>74</v>
      </c>
      <c r="R262" t="s">
        <v>74</v>
      </c>
      <c r="S262" t="s">
        <v>74</v>
      </c>
      <c r="T262" t="s">
        <v>74</v>
      </c>
      <c r="U262" t="s">
        <v>74</v>
      </c>
      <c r="V262" t="s">
        <v>74</v>
      </c>
      <c r="W262" t="s">
        <v>74</v>
      </c>
      <c r="X262" t="s">
        <v>74</v>
      </c>
      <c r="Y262" t="s">
        <v>74</v>
      </c>
      <c r="Z262" t="s">
        <v>74</v>
      </c>
      <c r="AA262" t="s">
        <v>74</v>
      </c>
      <c r="AB262" t="s">
        <v>74</v>
      </c>
      <c r="AC262" t="s">
        <v>74</v>
      </c>
      <c r="AD262" t="s">
        <v>74</v>
      </c>
      <c r="AE262" t="s">
        <v>74</v>
      </c>
      <c r="AF262" t="s">
        <v>74</v>
      </c>
      <c r="AG262">
        <v>26</v>
      </c>
      <c r="AH262">
        <v>3</v>
      </c>
      <c r="AI262">
        <v>4</v>
      </c>
      <c r="AJ262">
        <v>0</v>
      </c>
      <c r="AK262">
        <v>0</v>
      </c>
      <c r="AL262" t="s">
        <v>698</v>
      </c>
      <c r="AM262" t="s">
        <v>699</v>
      </c>
      <c r="AN262" t="s">
        <v>700</v>
      </c>
      <c r="AO262" t="s">
        <v>701</v>
      </c>
      <c r="AP262" t="s">
        <v>74</v>
      </c>
      <c r="AQ262" t="s">
        <v>74</v>
      </c>
      <c r="AR262" t="s">
        <v>702</v>
      </c>
      <c r="AS262" t="s">
        <v>703</v>
      </c>
      <c r="AT262" t="s">
        <v>74</v>
      </c>
      <c r="AU262">
        <v>1967</v>
      </c>
      <c r="AV262">
        <v>12</v>
      </c>
      <c r="AW262">
        <v>3</v>
      </c>
      <c r="AX262" t="s">
        <v>74</v>
      </c>
      <c r="AY262" t="s">
        <v>74</v>
      </c>
      <c r="AZ262" t="s">
        <v>74</v>
      </c>
      <c r="BA262" t="s">
        <v>74</v>
      </c>
      <c r="BB262">
        <v>484</v>
      </c>
      <c r="BC262" t="s">
        <v>84</v>
      </c>
      <c r="BD262" t="s">
        <v>74</v>
      </c>
      <c r="BE262" t="s">
        <v>1552</v>
      </c>
      <c r="BF262" t="str">
        <f>HYPERLINK("http://dx.doi.org/10.4319/lo.1967.12.3.0484","http://dx.doi.org/10.4319/lo.1967.12.3.0484")</f>
        <v>http://dx.doi.org/10.4319/lo.1967.12.3.0484</v>
      </c>
      <c r="BG262" t="s">
        <v>74</v>
      </c>
      <c r="BH262" t="s">
        <v>74</v>
      </c>
      <c r="BI262">
        <v>0</v>
      </c>
      <c r="BJ262" t="s">
        <v>705</v>
      </c>
      <c r="BK262" t="s">
        <v>86</v>
      </c>
      <c r="BL262" t="s">
        <v>706</v>
      </c>
      <c r="BM262">
        <v>99286</v>
      </c>
      <c r="BN262" t="s">
        <v>74</v>
      </c>
      <c r="BO262" t="s">
        <v>608</v>
      </c>
      <c r="BP262" t="s">
        <v>74</v>
      </c>
      <c r="BQ262" t="s">
        <v>74</v>
      </c>
      <c r="BR262" t="s">
        <v>89</v>
      </c>
      <c r="BS262" t="s">
        <v>1553</v>
      </c>
      <c r="BT262" t="str">
        <f>HYPERLINK("https%3A%2F%2Fwww.webofscience.com%2Fwos%2Fwoscc%2Ffull-record%2FWOS:A19679928600012","View Full Record in Web of Science")</f>
        <v>View Full Record in Web of Science</v>
      </c>
    </row>
    <row r="263" spans="1:72" x14ac:dyDescent="0.15">
      <c r="A263" t="s">
        <v>72</v>
      </c>
      <c r="B263" t="s">
        <v>1554</v>
      </c>
      <c r="C263" t="s">
        <v>74</v>
      </c>
      <c r="D263" t="s">
        <v>74</v>
      </c>
      <c r="E263" t="s">
        <v>74</v>
      </c>
      <c r="F263" t="s">
        <v>1554</v>
      </c>
      <c r="G263" t="s">
        <v>74</v>
      </c>
      <c r="H263" t="s">
        <v>74</v>
      </c>
      <c r="I263" t="s">
        <v>1555</v>
      </c>
      <c r="J263" t="s">
        <v>1556</v>
      </c>
      <c r="K263" t="s">
        <v>74</v>
      </c>
      <c r="L263" t="s">
        <v>74</v>
      </c>
      <c r="M263" t="s">
        <v>77</v>
      </c>
      <c r="N263" t="s">
        <v>78</v>
      </c>
      <c r="O263" t="s">
        <v>74</v>
      </c>
      <c r="P263" t="s">
        <v>74</v>
      </c>
      <c r="Q263" t="s">
        <v>74</v>
      </c>
      <c r="R263" t="s">
        <v>74</v>
      </c>
      <c r="S263" t="s">
        <v>74</v>
      </c>
      <c r="T263" t="s">
        <v>74</v>
      </c>
      <c r="U263" t="s">
        <v>74</v>
      </c>
      <c r="V263" t="s">
        <v>74</v>
      </c>
      <c r="W263" t="s">
        <v>74</v>
      </c>
      <c r="X263" t="s">
        <v>74</v>
      </c>
      <c r="Y263" t="s">
        <v>74</v>
      </c>
      <c r="Z263" t="s">
        <v>74</v>
      </c>
      <c r="AA263" t="s">
        <v>74</v>
      </c>
      <c r="AB263" t="s">
        <v>74</v>
      </c>
      <c r="AC263" t="s">
        <v>74</v>
      </c>
      <c r="AD263" t="s">
        <v>74</v>
      </c>
      <c r="AE263" t="s">
        <v>74</v>
      </c>
      <c r="AF263" t="s">
        <v>74</v>
      </c>
      <c r="AG263">
        <v>2</v>
      </c>
      <c r="AH263">
        <v>0</v>
      </c>
      <c r="AI263">
        <v>0</v>
      </c>
      <c r="AJ263">
        <v>0</v>
      </c>
      <c r="AK263">
        <v>0</v>
      </c>
      <c r="AL263" t="s">
        <v>1557</v>
      </c>
      <c r="AM263" t="s">
        <v>80</v>
      </c>
      <c r="AN263" t="s">
        <v>1558</v>
      </c>
      <c r="AO263" t="s">
        <v>1559</v>
      </c>
      <c r="AP263" t="s">
        <v>1560</v>
      </c>
      <c r="AQ263" t="s">
        <v>74</v>
      </c>
      <c r="AR263" t="s">
        <v>1561</v>
      </c>
      <c r="AS263" t="s">
        <v>1562</v>
      </c>
      <c r="AT263" t="s">
        <v>74</v>
      </c>
      <c r="AU263">
        <v>1967</v>
      </c>
      <c r="AV263">
        <v>132</v>
      </c>
      <c r="AW263">
        <v>5</v>
      </c>
      <c r="AX263" t="s">
        <v>74</v>
      </c>
      <c r="AY263" t="s">
        <v>74</v>
      </c>
      <c r="AZ263" t="s">
        <v>74</v>
      </c>
      <c r="BA263" t="s">
        <v>74</v>
      </c>
      <c r="BB263">
        <v>732</v>
      </c>
      <c r="BC263">
        <v>738</v>
      </c>
      <c r="BD263" t="s">
        <v>74</v>
      </c>
      <c r="BE263" t="s">
        <v>74</v>
      </c>
      <c r="BF263" t="s">
        <v>74</v>
      </c>
      <c r="BG263" t="s">
        <v>74</v>
      </c>
      <c r="BH263" t="s">
        <v>74</v>
      </c>
      <c r="BI263">
        <v>7</v>
      </c>
      <c r="BJ263" t="s">
        <v>825</v>
      </c>
      <c r="BK263" t="s">
        <v>826</v>
      </c>
      <c r="BL263" t="s">
        <v>825</v>
      </c>
      <c r="BM263" t="s">
        <v>1563</v>
      </c>
      <c r="BN263" t="s">
        <v>74</v>
      </c>
      <c r="BO263" t="s">
        <v>74</v>
      </c>
      <c r="BP263" t="s">
        <v>74</v>
      </c>
      <c r="BQ263" t="s">
        <v>74</v>
      </c>
      <c r="BR263" t="s">
        <v>89</v>
      </c>
      <c r="BS263" t="s">
        <v>1564</v>
      </c>
      <c r="BT263" t="str">
        <f>HYPERLINK("https%3A%2F%2Fwww.webofscience.com%2Fwos%2Fwoscc%2Ffull-record%2FWOS:A1967ZC15200006","View Full Record in Web of Science")</f>
        <v>View Full Record in Web of Science</v>
      </c>
    </row>
    <row r="264" spans="1:72" x14ac:dyDescent="0.15">
      <c r="A264" t="s">
        <v>72</v>
      </c>
      <c r="B264" t="s">
        <v>208</v>
      </c>
      <c r="C264" t="s">
        <v>74</v>
      </c>
      <c r="D264" t="s">
        <v>74</v>
      </c>
      <c r="E264" t="s">
        <v>74</v>
      </c>
      <c r="F264" t="s">
        <v>208</v>
      </c>
      <c r="G264" t="s">
        <v>74</v>
      </c>
      <c r="H264" t="s">
        <v>74</v>
      </c>
      <c r="I264" t="s">
        <v>1565</v>
      </c>
      <c r="J264" t="s">
        <v>1556</v>
      </c>
      <c r="K264" t="s">
        <v>74</v>
      </c>
      <c r="L264" t="s">
        <v>74</v>
      </c>
      <c r="M264" t="s">
        <v>77</v>
      </c>
      <c r="N264" t="s">
        <v>78</v>
      </c>
      <c r="O264" t="s">
        <v>74</v>
      </c>
      <c r="P264" t="s">
        <v>74</v>
      </c>
      <c r="Q264" t="s">
        <v>74</v>
      </c>
      <c r="R264" t="s">
        <v>74</v>
      </c>
      <c r="S264" t="s">
        <v>74</v>
      </c>
      <c r="T264" t="s">
        <v>74</v>
      </c>
      <c r="U264" t="s">
        <v>74</v>
      </c>
      <c r="V264" t="s">
        <v>74</v>
      </c>
      <c r="W264" t="s">
        <v>74</v>
      </c>
      <c r="X264" t="s">
        <v>74</v>
      </c>
      <c r="Y264" t="s">
        <v>74</v>
      </c>
      <c r="Z264" t="s">
        <v>74</v>
      </c>
      <c r="AA264" t="s">
        <v>74</v>
      </c>
      <c r="AB264" t="s">
        <v>74</v>
      </c>
      <c r="AC264" t="s">
        <v>74</v>
      </c>
      <c r="AD264" t="s">
        <v>74</v>
      </c>
      <c r="AE264" t="s">
        <v>74</v>
      </c>
      <c r="AF264" t="s">
        <v>74</v>
      </c>
      <c r="AG264">
        <v>5</v>
      </c>
      <c r="AH264">
        <v>0</v>
      </c>
      <c r="AI264">
        <v>0</v>
      </c>
      <c r="AJ264">
        <v>0</v>
      </c>
      <c r="AK264">
        <v>0</v>
      </c>
      <c r="AL264" t="s">
        <v>1557</v>
      </c>
      <c r="AM264" t="s">
        <v>80</v>
      </c>
      <c r="AN264" t="s">
        <v>1566</v>
      </c>
      <c r="AO264" t="s">
        <v>1559</v>
      </c>
      <c r="AP264" t="s">
        <v>74</v>
      </c>
      <c r="AQ264" t="s">
        <v>74</v>
      </c>
      <c r="AR264" t="s">
        <v>1561</v>
      </c>
      <c r="AS264" t="s">
        <v>74</v>
      </c>
      <c r="AT264" t="s">
        <v>74</v>
      </c>
      <c r="AU264">
        <v>1967</v>
      </c>
      <c r="AV264">
        <v>131</v>
      </c>
      <c r="AW264">
        <v>6</v>
      </c>
      <c r="AX264" t="s">
        <v>74</v>
      </c>
      <c r="AY264" t="s">
        <v>74</v>
      </c>
      <c r="AZ264" t="s">
        <v>74</v>
      </c>
      <c r="BA264" t="s">
        <v>74</v>
      </c>
      <c r="BB264">
        <v>864</v>
      </c>
      <c r="BC264">
        <v>867</v>
      </c>
      <c r="BD264" t="s">
        <v>74</v>
      </c>
      <c r="BE264" t="s">
        <v>74</v>
      </c>
      <c r="BF264" t="s">
        <v>74</v>
      </c>
      <c r="BG264" t="s">
        <v>74</v>
      </c>
      <c r="BH264" t="s">
        <v>74</v>
      </c>
      <c r="BI264">
        <v>4</v>
      </c>
      <c r="BJ264" t="s">
        <v>825</v>
      </c>
      <c r="BK264" t="s">
        <v>826</v>
      </c>
      <c r="BL264" t="s">
        <v>825</v>
      </c>
      <c r="BM264" t="s">
        <v>1567</v>
      </c>
      <c r="BN264" t="s">
        <v>74</v>
      </c>
      <c r="BO264" t="s">
        <v>74</v>
      </c>
      <c r="BP264" t="s">
        <v>74</v>
      </c>
      <c r="BQ264" t="s">
        <v>74</v>
      </c>
      <c r="BR264" t="s">
        <v>89</v>
      </c>
      <c r="BS264" t="s">
        <v>1568</v>
      </c>
      <c r="BT264" t="str">
        <f>HYPERLINK("https%3A%2F%2Fwww.webofscience.com%2Fwos%2Fwoscc%2Ffull-record%2FWOS:A1967ZC14700004","View Full Record in Web of Science")</f>
        <v>View Full Record in Web of Science</v>
      </c>
    </row>
    <row r="265" spans="1:72" x14ac:dyDescent="0.15">
      <c r="A265" t="s">
        <v>72</v>
      </c>
      <c r="B265" t="s">
        <v>709</v>
      </c>
      <c r="C265" t="s">
        <v>74</v>
      </c>
      <c r="D265" t="s">
        <v>74</v>
      </c>
      <c r="E265" t="s">
        <v>74</v>
      </c>
      <c r="F265" t="s">
        <v>709</v>
      </c>
      <c r="G265" t="s">
        <v>74</v>
      </c>
      <c r="H265" t="s">
        <v>74</v>
      </c>
      <c r="I265" t="s">
        <v>1569</v>
      </c>
      <c r="J265" t="s">
        <v>767</v>
      </c>
      <c r="K265" t="s">
        <v>74</v>
      </c>
      <c r="L265" t="s">
        <v>74</v>
      </c>
      <c r="M265" t="s">
        <v>77</v>
      </c>
      <c r="N265" t="s">
        <v>536</v>
      </c>
      <c r="O265" t="s">
        <v>74</v>
      </c>
      <c r="P265" t="s">
        <v>74</v>
      </c>
      <c r="Q265" t="s">
        <v>74</v>
      </c>
      <c r="R265" t="s">
        <v>74</v>
      </c>
      <c r="S265" t="s">
        <v>74</v>
      </c>
      <c r="T265" t="s">
        <v>74</v>
      </c>
      <c r="U265" t="s">
        <v>74</v>
      </c>
      <c r="V265" t="s">
        <v>74</v>
      </c>
      <c r="W265" t="s">
        <v>74</v>
      </c>
      <c r="X265" t="s">
        <v>74</v>
      </c>
      <c r="Y265" t="s">
        <v>74</v>
      </c>
      <c r="Z265" t="s">
        <v>74</v>
      </c>
      <c r="AA265" t="s">
        <v>74</v>
      </c>
      <c r="AB265" t="s">
        <v>74</v>
      </c>
      <c r="AC265" t="s">
        <v>74</v>
      </c>
      <c r="AD265" t="s">
        <v>74</v>
      </c>
      <c r="AE265" t="s">
        <v>74</v>
      </c>
      <c r="AF265" t="s">
        <v>74</v>
      </c>
      <c r="AG265">
        <v>9</v>
      </c>
      <c r="AH265">
        <v>19</v>
      </c>
      <c r="AI265">
        <v>20</v>
      </c>
      <c r="AJ265">
        <v>0</v>
      </c>
      <c r="AK265">
        <v>0</v>
      </c>
      <c r="AL265" t="s">
        <v>781</v>
      </c>
      <c r="AM265" t="s">
        <v>782</v>
      </c>
      <c r="AN265" t="s">
        <v>783</v>
      </c>
      <c r="AO265" t="s">
        <v>771</v>
      </c>
      <c r="AP265" t="s">
        <v>74</v>
      </c>
      <c r="AQ265" t="s">
        <v>74</v>
      </c>
      <c r="AR265" t="s">
        <v>767</v>
      </c>
      <c r="AS265" t="s">
        <v>773</v>
      </c>
      <c r="AT265" t="s">
        <v>74</v>
      </c>
      <c r="AU265">
        <v>1967</v>
      </c>
      <c r="AV265">
        <v>216</v>
      </c>
      <c r="AW265">
        <v>5120</v>
      </c>
      <c r="AX265" t="s">
        <v>74</v>
      </c>
      <c r="AY265" t="s">
        <v>74</v>
      </c>
      <c r="AZ265" t="s">
        <v>74</v>
      </c>
      <c r="BA265" t="s">
        <v>74</v>
      </c>
      <c r="BB265">
        <v>1118</v>
      </c>
      <c r="BC265" t="s">
        <v>84</v>
      </c>
      <c r="BD265" t="s">
        <v>74</v>
      </c>
      <c r="BE265" t="s">
        <v>1570</v>
      </c>
      <c r="BF265" t="str">
        <f>HYPERLINK("http://dx.doi.org/10.1038/2161118a0","http://dx.doi.org/10.1038/2161118a0")</f>
        <v>http://dx.doi.org/10.1038/2161118a0</v>
      </c>
      <c r="BG265" t="s">
        <v>74</v>
      </c>
      <c r="BH265" t="s">
        <v>74</v>
      </c>
      <c r="BI265">
        <v>0</v>
      </c>
      <c r="BJ265" t="s">
        <v>775</v>
      </c>
      <c r="BK265" t="s">
        <v>86</v>
      </c>
      <c r="BL265" t="s">
        <v>776</v>
      </c>
      <c r="BM265" t="s">
        <v>1571</v>
      </c>
      <c r="BN265" t="s">
        <v>74</v>
      </c>
      <c r="BO265" t="s">
        <v>74</v>
      </c>
      <c r="BP265" t="s">
        <v>74</v>
      </c>
      <c r="BQ265" t="s">
        <v>74</v>
      </c>
      <c r="BR265" t="s">
        <v>89</v>
      </c>
      <c r="BS265" t="s">
        <v>1572</v>
      </c>
      <c r="BT265" t="str">
        <f>HYPERLINK("https%3A%2F%2Fwww.webofscience.com%2Fwos%2Fwoscc%2Ffull-record%2FWOS:A1967A346300033","View Full Record in Web of Science")</f>
        <v>View Full Record in Web of Science</v>
      </c>
    </row>
    <row r="266" spans="1:72" x14ac:dyDescent="0.15">
      <c r="A266" t="s">
        <v>72</v>
      </c>
      <c r="B266" t="s">
        <v>1573</v>
      </c>
      <c r="C266" t="s">
        <v>74</v>
      </c>
      <c r="D266" t="s">
        <v>74</v>
      </c>
      <c r="E266" t="s">
        <v>74</v>
      </c>
      <c r="F266" t="s">
        <v>1573</v>
      </c>
      <c r="G266" t="s">
        <v>74</v>
      </c>
      <c r="H266" t="s">
        <v>74</v>
      </c>
      <c r="I266" t="s">
        <v>1574</v>
      </c>
      <c r="J266" t="s">
        <v>767</v>
      </c>
      <c r="K266" t="s">
        <v>74</v>
      </c>
      <c r="L266" t="s">
        <v>74</v>
      </c>
      <c r="M266" t="s">
        <v>77</v>
      </c>
      <c r="N266" t="s">
        <v>536</v>
      </c>
      <c r="O266" t="s">
        <v>74</v>
      </c>
      <c r="P266" t="s">
        <v>74</v>
      </c>
      <c r="Q266" t="s">
        <v>74</v>
      </c>
      <c r="R266" t="s">
        <v>74</v>
      </c>
      <c r="S266" t="s">
        <v>74</v>
      </c>
      <c r="T266" t="s">
        <v>74</v>
      </c>
      <c r="U266" t="s">
        <v>74</v>
      </c>
      <c r="V266" t="s">
        <v>74</v>
      </c>
      <c r="W266" t="s">
        <v>74</v>
      </c>
      <c r="X266" t="s">
        <v>74</v>
      </c>
      <c r="Y266" t="s">
        <v>74</v>
      </c>
      <c r="Z266" t="s">
        <v>74</v>
      </c>
      <c r="AA266" t="s">
        <v>74</v>
      </c>
      <c r="AB266" t="s">
        <v>74</v>
      </c>
      <c r="AC266" t="s">
        <v>74</v>
      </c>
      <c r="AD266" t="s">
        <v>74</v>
      </c>
      <c r="AE266" t="s">
        <v>74</v>
      </c>
      <c r="AF266" t="s">
        <v>74</v>
      </c>
      <c r="AG266">
        <v>19</v>
      </c>
      <c r="AH266">
        <v>13</v>
      </c>
      <c r="AI266">
        <v>13</v>
      </c>
      <c r="AJ266">
        <v>0</v>
      </c>
      <c r="AK266">
        <v>3</v>
      </c>
      <c r="AL266" t="s">
        <v>781</v>
      </c>
      <c r="AM266" t="s">
        <v>782</v>
      </c>
      <c r="AN266" t="s">
        <v>783</v>
      </c>
      <c r="AO266" t="s">
        <v>771</v>
      </c>
      <c r="AP266" t="s">
        <v>74</v>
      </c>
      <c r="AQ266" t="s">
        <v>74</v>
      </c>
      <c r="AR266" t="s">
        <v>767</v>
      </c>
      <c r="AS266" t="s">
        <v>773</v>
      </c>
      <c r="AT266" t="s">
        <v>74</v>
      </c>
      <c r="AU266">
        <v>1967</v>
      </c>
      <c r="AV266">
        <v>213</v>
      </c>
      <c r="AW266">
        <v>5072</v>
      </c>
      <c r="AX266" t="s">
        <v>74</v>
      </c>
      <c r="AY266" t="s">
        <v>74</v>
      </c>
      <c r="AZ266" t="s">
        <v>74</v>
      </c>
      <c r="BA266" t="s">
        <v>74</v>
      </c>
      <c r="BB266">
        <v>167</v>
      </c>
      <c r="BC266" t="s">
        <v>84</v>
      </c>
      <c r="BD266" t="s">
        <v>74</v>
      </c>
      <c r="BE266" t="s">
        <v>1575</v>
      </c>
      <c r="BF266" t="str">
        <f>HYPERLINK("http://dx.doi.org/10.1038/213167a0","http://dx.doi.org/10.1038/213167a0")</f>
        <v>http://dx.doi.org/10.1038/213167a0</v>
      </c>
      <c r="BG266" t="s">
        <v>74</v>
      </c>
      <c r="BH266" t="s">
        <v>74</v>
      </c>
      <c r="BI266">
        <v>0</v>
      </c>
      <c r="BJ266" t="s">
        <v>775</v>
      </c>
      <c r="BK266" t="s">
        <v>86</v>
      </c>
      <c r="BL266" t="s">
        <v>776</v>
      </c>
      <c r="BM266">
        <v>87516</v>
      </c>
      <c r="BN266" t="s">
        <v>74</v>
      </c>
      <c r="BO266" t="s">
        <v>74</v>
      </c>
      <c r="BP266" t="s">
        <v>74</v>
      </c>
      <c r="BQ266" t="s">
        <v>74</v>
      </c>
      <c r="BR266" t="s">
        <v>89</v>
      </c>
      <c r="BS266" t="s">
        <v>1576</v>
      </c>
      <c r="BT266" t="str">
        <f>HYPERLINK("https%3A%2F%2Fwww.webofscience.com%2Fwos%2Fwoscc%2Ffull-record%2FWOS:A19678751600047","View Full Record in Web of Science")</f>
        <v>View Full Record in Web of Science</v>
      </c>
    </row>
    <row r="267" spans="1:72" x14ac:dyDescent="0.15">
      <c r="A267" t="s">
        <v>72</v>
      </c>
      <c r="B267" t="s">
        <v>1577</v>
      </c>
      <c r="C267" t="s">
        <v>74</v>
      </c>
      <c r="D267" t="s">
        <v>74</v>
      </c>
      <c r="E267" t="s">
        <v>74</v>
      </c>
      <c r="F267" t="s">
        <v>1577</v>
      </c>
      <c r="G267" t="s">
        <v>74</v>
      </c>
      <c r="H267" t="s">
        <v>74</v>
      </c>
      <c r="I267" t="s">
        <v>1578</v>
      </c>
      <c r="J267" t="s">
        <v>1579</v>
      </c>
      <c r="K267" t="s">
        <v>74</v>
      </c>
      <c r="L267" t="s">
        <v>74</v>
      </c>
      <c r="M267" t="s">
        <v>77</v>
      </c>
      <c r="N267" t="s">
        <v>52</v>
      </c>
      <c r="O267" t="s">
        <v>74</v>
      </c>
      <c r="P267" t="s">
        <v>74</v>
      </c>
      <c r="Q267" t="s">
        <v>74</v>
      </c>
      <c r="R267" t="s">
        <v>74</v>
      </c>
      <c r="S267" t="s">
        <v>74</v>
      </c>
      <c r="T267" t="s">
        <v>74</v>
      </c>
      <c r="U267" t="s">
        <v>74</v>
      </c>
      <c r="V267" t="s">
        <v>74</v>
      </c>
      <c r="W267" t="s">
        <v>74</v>
      </c>
      <c r="X267" t="s">
        <v>74</v>
      </c>
      <c r="Y267" t="s">
        <v>74</v>
      </c>
      <c r="Z267" t="s">
        <v>74</v>
      </c>
      <c r="AA267" t="s">
        <v>74</v>
      </c>
      <c r="AB267" t="s">
        <v>74</v>
      </c>
      <c r="AC267" t="s">
        <v>74</v>
      </c>
      <c r="AD267" t="s">
        <v>74</v>
      </c>
      <c r="AE267" t="s">
        <v>74</v>
      </c>
      <c r="AF267" t="s">
        <v>74</v>
      </c>
      <c r="AG267">
        <v>19</v>
      </c>
      <c r="AH267">
        <v>2</v>
      </c>
      <c r="AI267">
        <v>2</v>
      </c>
      <c r="AJ267">
        <v>0</v>
      </c>
      <c r="AK267">
        <v>0</v>
      </c>
      <c r="AL267" t="s">
        <v>1580</v>
      </c>
      <c r="AM267" t="s">
        <v>796</v>
      </c>
      <c r="AN267" t="s">
        <v>1581</v>
      </c>
      <c r="AO267" t="s">
        <v>1582</v>
      </c>
      <c r="AP267" t="s">
        <v>74</v>
      </c>
      <c r="AQ267" t="s">
        <v>74</v>
      </c>
      <c r="AR267" t="s">
        <v>1583</v>
      </c>
      <c r="AS267" t="s">
        <v>1584</v>
      </c>
      <c r="AT267" t="s">
        <v>74</v>
      </c>
      <c r="AU267">
        <v>1967</v>
      </c>
      <c r="AV267">
        <v>10</v>
      </c>
      <c r="AW267">
        <v>6</v>
      </c>
      <c r="AX267" t="s">
        <v>74</v>
      </c>
      <c r="AY267" t="s">
        <v>74</v>
      </c>
      <c r="AZ267" t="s">
        <v>74</v>
      </c>
      <c r="BA267" t="s">
        <v>74</v>
      </c>
      <c r="BB267">
        <v>1452</v>
      </c>
      <c r="BC267" t="s">
        <v>84</v>
      </c>
      <c r="BD267" t="s">
        <v>74</v>
      </c>
      <c r="BE267" t="s">
        <v>1585</v>
      </c>
      <c r="BF267" t="str">
        <f>HYPERLINK("http://dx.doi.org/10.1080/00288306.1967.10423229","http://dx.doi.org/10.1080/00288306.1967.10423229")</f>
        <v>http://dx.doi.org/10.1080/00288306.1967.10423229</v>
      </c>
      <c r="BG267" t="s">
        <v>74</v>
      </c>
      <c r="BH267" t="s">
        <v>74</v>
      </c>
      <c r="BI267">
        <v>0</v>
      </c>
      <c r="BJ267" t="s">
        <v>1586</v>
      </c>
      <c r="BK267" t="s">
        <v>86</v>
      </c>
      <c r="BL267" t="s">
        <v>606</v>
      </c>
      <c r="BM267" t="s">
        <v>1587</v>
      </c>
      <c r="BN267" t="s">
        <v>74</v>
      </c>
      <c r="BO267" t="s">
        <v>608</v>
      </c>
      <c r="BP267" t="s">
        <v>74</v>
      </c>
      <c r="BQ267" t="s">
        <v>74</v>
      </c>
      <c r="BR267" t="s">
        <v>89</v>
      </c>
      <c r="BS267" t="s">
        <v>1588</v>
      </c>
      <c r="BT267" t="str">
        <f>HYPERLINK("https%3A%2F%2Fwww.webofscience.com%2Fwos%2Fwoscc%2Ffull-record%2FWOS:A1967A817900012","View Full Record in Web of Science")</f>
        <v>View Full Record in Web of Science</v>
      </c>
    </row>
    <row r="268" spans="1:72" x14ac:dyDescent="0.15">
      <c r="A268" t="s">
        <v>72</v>
      </c>
      <c r="B268" t="s">
        <v>1589</v>
      </c>
      <c r="C268" t="s">
        <v>74</v>
      </c>
      <c r="D268" t="s">
        <v>74</v>
      </c>
      <c r="E268" t="s">
        <v>74</v>
      </c>
      <c r="F268" t="s">
        <v>1589</v>
      </c>
      <c r="G268" t="s">
        <v>74</v>
      </c>
      <c r="H268" t="s">
        <v>74</v>
      </c>
      <c r="I268" t="s">
        <v>1590</v>
      </c>
      <c r="J268" t="s">
        <v>1591</v>
      </c>
      <c r="K268" t="s">
        <v>74</v>
      </c>
      <c r="L268" t="s">
        <v>74</v>
      </c>
      <c r="M268" t="s">
        <v>77</v>
      </c>
      <c r="N268" t="s">
        <v>78</v>
      </c>
      <c r="O268" t="s">
        <v>74</v>
      </c>
      <c r="P268" t="s">
        <v>74</v>
      </c>
      <c r="Q268" t="s">
        <v>74</v>
      </c>
      <c r="R268" t="s">
        <v>74</v>
      </c>
      <c r="S268" t="s">
        <v>74</v>
      </c>
      <c r="T268" t="s">
        <v>74</v>
      </c>
      <c r="U268" t="s">
        <v>74</v>
      </c>
      <c r="V268" t="s">
        <v>74</v>
      </c>
      <c r="W268" t="s">
        <v>74</v>
      </c>
      <c r="X268" t="s">
        <v>74</v>
      </c>
      <c r="Y268" t="s">
        <v>74</v>
      </c>
      <c r="Z268" t="s">
        <v>74</v>
      </c>
      <c r="AA268" t="s">
        <v>74</v>
      </c>
      <c r="AB268" t="s">
        <v>74</v>
      </c>
      <c r="AC268" t="s">
        <v>74</v>
      </c>
      <c r="AD268" t="s">
        <v>74</v>
      </c>
      <c r="AE268" t="s">
        <v>74</v>
      </c>
      <c r="AF268" t="s">
        <v>74</v>
      </c>
      <c r="AG268">
        <v>13</v>
      </c>
      <c r="AH268">
        <v>1</v>
      </c>
      <c r="AI268">
        <v>1</v>
      </c>
      <c r="AJ268">
        <v>0</v>
      </c>
      <c r="AK268">
        <v>1</v>
      </c>
      <c r="AL268" t="s">
        <v>74</v>
      </c>
      <c r="AM268" t="s">
        <v>74</v>
      </c>
      <c r="AN268" t="s">
        <v>74</v>
      </c>
      <c r="AO268" t="s">
        <v>74</v>
      </c>
      <c r="AP268" t="s">
        <v>74</v>
      </c>
      <c r="AQ268" t="s">
        <v>74</v>
      </c>
      <c r="AR268" t="s">
        <v>1592</v>
      </c>
      <c r="AS268" t="s">
        <v>74</v>
      </c>
      <c r="AT268" t="s">
        <v>74</v>
      </c>
      <c r="AU268">
        <v>1967</v>
      </c>
      <c r="AV268">
        <v>3</v>
      </c>
      <c r="AW268">
        <v>4</v>
      </c>
      <c r="AX268" t="s">
        <v>74</v>
      </c>
      <c r="AY268" t="s">
        <v>74</v>
      </c>
      <c r="AZ268" t="s">
        <v>74</v>
      </c>
      <c r="BA268" t="s">
        <v>74</v>
      </c>
      <c r="BB268">
        <v>226</v>
      </c>
      <c r="BC268" t="s">
        <v>84</v>
      </c>
      <c r="BD268" t="s">
        <v>74</v>
      </c>
      <c r="BE268" t="s">
        <v>1593</v>
      </c>
      <c r="BF268" t="str">
        <f>HYPERLINK("http://dx.doi.org/10.13182/NT67-A27761","http://dx.doi.org/10.13182/NT67-A27761")</f>
        <v>http://dx.doi.org/10.13182/NT67-A27761</v>
      </c>
      <c r="BG268" t="s">
        <v>74</v>
      </c>
      <c r="BH268" t="s">
        <v>74</v>
      </c>
      <c r="BI268">
        <v>0</v>
      </c>
      <c r="BJ268" t="s">
        <v>1594</v>
      </c>
      <c r="BK268" t="s">
        <v>86</v>
      </c>
      <c r="BL268" t="s">
        <v>1594</v>
      </c>
      <c r="BM268">
        <v>90713</v>
      </c>
      <c r="BN268" t="s">
        <v>74</v>
      </c>
      <c r="BO268" t="s">
        <v>74</v>
      </c>
      <c r="BP268" t="s">
        <v>74</v>
      </c>
      <c r="BQ268" t="s">
        <v>74</v>
      </c>
      <c r="BR268" t="s">
        <v>89</v>
      </c>
      <c r="BS268" t="s">
        <v>1595</v>
      </c>
      <c r="BT268" t="str">
        <f>HYPERLINK("https%3A%2F%2Fwww.webofscience.com%2Fwos%2Fwoscc%2Ffull-record%2FWOS:A19679071300006","View Full Record in Web of Science")</f>
        <v>View Full Record in Web of Science</v>
      </c>
    </row>
    <row r="269" spans="1:72" x14ac:dyDescent="0.15">
      <c r="A269" t="s">
        <v>72</v>
      </c>
      <c r="B269" t="s">
        <v>1596</v>
      </c>
      <c r="C269" t="s">
        <v>74</v>
      </c>
      <c r="D269" t="s">
        <v>74</v>
      </c>
      <c r="E269" t="s">
        <v>74</v>
      </c>
      <c r="F269" t="s">
        <v>1596</v>
      </c>
      <c r="G269" t="s">
        <v>74</v>
      </c>
      <c r="H269" t="s">
        <v>74</v>
      </c>
      <c r="I269" t="s">
        <v>1597</v>
      </c>
      <c r="J269" t="s">
        <v>1598</v>
      </c>
      <c r="K269" t="s">
        <v>74</v>
      </c>
      <c r="L269" t="s">
        <v>74</v>
      </c>
      <c r="M269" t="s">
        <v>77</v>
      </c>
      <c r="N269" t="s">
        <v>536</v>
      </c>
      <c r="O269" t="s">
        <v>74</v>
      </c>
      <c r="P269" t="s">
        <v>74</v>
      </c>
      <c r="Q269" t="s">
        <v>74</v>
      </c>
      <c r="R269" t="s">
        <v>74</v>
      </c>
      <c r="S269" t="s">
        <v>74</v>
      </c>
      <c r="T269" t="s">
        <v>74</v>
      </c>
      <c r="U269" t="s">
        <v>74</v>
      </c>
      <c r="V269" t="s">
        <v>74</v>
      </c>
      <c r="W269" t="s">
        <v>74</v>
      </c>
      <c r="X269" t="s">
        <v>74</v>
      </c>
      <c r="Y269" t="s">
        <v>74</v>
      </c>
      <c r="Z269" t="s">
        <v>74</v>
      </c>
      <c r="AA269" t="s">
        <v>74</v>
      </c>
      <c r="AB269" t="s">
        <v>74</v>
      </c>
      <c r="AC269" t="s">
        <v>74</v>
      </c>
      <c r="AD269" t="s">
        <v>74</v>
      </c>
      <c r="AE269" t="s">
        <v>74</v>
      </c>
      <c r="AF269" t="s">
        <v>74</v>
      </c>
      <c r="AG269">
        <v>8</v>
      </c>
      <c r="AH269">
        <v>0</v>
      </c>
      <c r="AI269">
        <v>0</v>
      </c>
      <c r="AJ269">
        <v>0</v>
      </c>
      <c r="AK269">
        <v>0</v>
      </c>
      <c r="AL269" t="s">
        <v>1599</v>
      </c>
      <c r="AM269" t="s">
        <v>1600</v>
      </c>
      <c r="AN269" t="s">
        <v>1601</v>
      </c>
      <c r="AO269" t="s">
        <v>1602</v>
      </c>
      <c r="AP269" t="s">
        <v>74</v>
      </c>
      <c r="AQ269" t="s">
        <v>74</v>
      </c>
      <c r="AR269" t="s">
        <v>1603</v>
      </c>
      <c r="AS269" t="s">
        <v>74</v>
      </c>
      <c r="AT269" t="s">
        <v>74</v>
      </c>
      <c r="AU269">
        <v>1967</v>
      </c>
      <c r="AV269">
        <v>47</v>
      </c>
      <c r="AW269">
        <v>3</v>
      </c>
      <c r="AX269" t="s">
        <v>74</v>
      </c>
      <c r="AY269" t="s">
        <v>74</v>
      </c>
      <c r="AZ269" t="s">
        <v>74</v>
      </c>
      <c r="BA269" t="s">
        <v>74</v>
      </c>
      <c r="BB269">
        <v>673</v>
      </c>
      <c r="BC269" t="s">
        <v>95</v>
      </c>
      <c r="BD269" t="s">
        <v>74</v>
      </c>
      <c r="BE269" t="s">
        <v>1604</v>
      </c>
      <c r="BF269" t="str">
        <f>HYPERLINK("http://dx.doi.org/10.1007/BF02738761","http://dx.doi.org/10.1007/BF02738761")</f>
        <v>http://dx.doi.org/10.1007/BF02738761</v>
      </c>
      <c r="BG269" t="s">
        <v>74</v>
      </c>
      <c r="BH269" t="s">
        <v>74</v>
      </c>
      <c r="BI269">
        <v>0</v>
      </c>
      <c r="BJ269" t="s">
        <v>1605</v>
      </c>
      <c r="BK269" t="s">
        <v>86</v>
      </c>
      <c r="BL269" t="s">
        <v>899</v>
      </c>
      <c r="BM269">
        <v>91151</v>
      </c>
      <c r="BN269" t="s">
        <v>74</v>
      </c>
      <c r="BO269" t="s">
        <v>74</v>
      </c>
      <c r="BP269" t="s">
        <v>74</v>
      </c>
      <c r="BQ269" t="s">
        <v>74</v>
      </c>
      <c r="BR269" t="s">
        <v>89</v>
      </c>
      <c r="BS269" t="s">
        <v>1606</v>
      </c>
      <c r="BT269" t="str">
        <f>HYPERLINK("https%3A%2F%2Fwww.webofscience.com%2Fwos%2Fwoscc%2Ffull-record%2FWOS:A19679115100026","View Full Record in Web of Science")</f>
        <v>View Full Record in Web of Science</v>
      </c>
    </row>
    <row r="270" spans="1:72" x14ac:dyDescent="0.15">
      <c r="A270" t="s">
        <v>1607</v>
      </c>
      <c r="B270" t="s">
        <v>1608</v>
      </c>
      <c r="C270" t="s">
        <v>74</v>
      </c>
      <c r="D270" t="s">
        <v>74</v>
      </c>
      <c r="E270" t="s">
        <v>74</v>
      </c>
      <c r="F270" t="s">
        <v>1608</v>
      </c>
      <c r="G270" t="s">
        <v>74</v>
      </c>
      <c r="H270" t="s">
        <v>74</v>
      </c>
      <c r="I270" t="s">
        <v>1609</v>
      </c>
      <c r="J270" t="s">
        <v>1610</v>
      </c>
      <c r="K270" t="s">
        <v>74</v>
      </c>
      <c r="L270" t="s">
        <v>74</v>
      </c>
      <c r="M270" t="s">
        <v>77</v>
      </c>
      <c r="N270" t="s">
        <v>817</v>
      </c>
      <c r="O270" t="s">
        <v>74</v>
      </c>
      <c r="P270" t="s">
        <v>74</v>
      </c>
      <c r="Q270" t="s">
        <v>74</v>
      </c>
      <c r="R270" t="s">
        <v>74</v>
      </c>
      <c r="S270" t="s">
        <v>74</v>
      </c>
      <c r="T270" t="s">
        <v>74</v>
      </c>
      <c r="U270" t="s">
        <v>74</v>
      </c>
      <c r="V270" t="s">
        <v>74</v>
      </c>
      <c r="W270" t="s">
        <v>74</v>
      </c>
      <c r="X270" t="s">
        <v>74</v>
      </c>
      <c r="Y270" t="s">
        <v>74</v>
      </c>
      <c r="Z270" t="s">
        <v>74</v>
      </c>
      <c r="AA270" t="s">
        <v>74</v>
      </c>
      <c r="AB270" t="s">
        <v>74</v>
      </c>
      <c r="AC270" t="s">
        <v>74</v>
      </c>
      <c r="AD270" t="s">
        <v>74</v>
      </c>
      <c r="AE270" t="s">
        <v>74</v>
      </c>
      <c r="AF270" t="s">
        <v>74</v>
      </c>
      <c r="AG270">
        <v>1</v>
      </c>
      <c r="AH270">
        <v>0</v>
      </c>
      <c r="AI270">
        <v>0</v>
      </c>
      <c r="AJ270">
        <v>0</v>
      </c>
      <c r="AK270">
        <v>0</v>
      </c>
      <c r="AL270" t="s">
        <v>1599</v>
      </c>
      <c r="AM270" t="s">
        <v>1600</v>
      </c>
      <c r="AN270" t="s">
        <v>1601</v>
      </c>
      <c r="AO270" t="s">
        <v>74</v>
      </c>
      <c r="AP270" t="s">
        <v>74</v>
      </c>
      <c r="AQ270" t="s">
        <v>74</v>
      </c>
      <c r="AR270" t="s">
        <v>1611</v>
      </c>
      <c r="AS270" t="s">
        <v>74</v>
      </c>
      <c r="AT270" t="s">
        <v>74</v>
      </c>
      <c r="AU270">
        <v>1967</v>
      </c>
      <c r="AV270">
        <v>51</v>
      </c>
      <c r="AW270">
        <v>2</v>
      </c>
      <c r="AX270" t="s">
        <v>74</v>
      </c>
      <c r="AY270" t="s">
        <v>74</v>
      </c>
      <c r="AZ270" t="s">
        <v>74</v>
      </c>
      <c r="BA270" t="s">
        <v>74</v>
      </c>
      <c r="BB270">
        <v>573</v>
      </c>
      <c r="BC270" t="s">
        <v>84</v>
      </c>
      <c r="BD270" t="s">
        <v>74</v>
      </c>
      <c r="BE270" t="s">
        <v>74</v>
      </c>
      <c r="BF270" t="s">
        <v>74</v>
      </c>
      <c r="BG270" t="s">
        <v>74</v>
      </c>
      <c r="BH270" t="s">
        <v>74</v>
      </c>
      <c r="BI270">
        <v>0</v>
      </c>
      <c r="BJ270" t="s">
        <v>1053</v>
      </c>
      <c r="BK270" t="s">
        <v>86</v>
      </c>
      <c r="BL270" t="s">
        <v>899</v>
      </c>
      <c r="BM270" t="s">
        <v>1612</v>
      </c>
      <c r="BN270" t="s">
        <v>74</v>
      </c>
      <c r="BO270" t="s">
        <v>74</v>
      </c>
      <c r="BP270" t="s">
        <v>74</v>
      </c>
      <c r="BQ270" t="s">
        <v>74</v>
      </c>
      <c r="BR270" t="s">
        <v>89</v>
      </c>
      <c r="BS270" t="s">
        <v>1613</v>
      </c>
      <c r="BT270" t="str">
        <f>HYPERLINK("https%3A%2F%2Fwww.webofscience.com%2Fwos%2Fwoscc%2Ffull-record%2FWOS:A1967A191900036","View Full Record in Web of Science")</f>
        <v>View Full Record in Web of Science</v>
      </c>
    </row>
    <row r="271" spans="1:72" x14ac:dyDescent="0.15">
      <c r="A271" t="s">
        <v>72</v>
      </c>
      <c r="B271" t="s">
        <v>1614</v>
      </c>
      <c r="C271" t="s">
        <v>74</v>
      </c>
      <c r="D271" t="s">
        <v>74</v>
      </c>
      <c r="E271" t="s">
        <v>74</v>
      </c>
      <c r="F271" t="s">
        <v>1614</v>
      </c>
      <c r="G271" t="s">
        <v>74</v>
      </c>
      <c r="H271" t="s">
        <v>74</v>
      </c>
      <c r="I271" t="s">
        <v>1615</v>
      </c>
      <c r="J271" t="s">
        <v>804</v>
      </c>
      <c r="K271" t="s">
        <v>74</v>
      </c>
      <c r="L271" t="s">
        <v>74</v>
      </c>
      <c r="M271" t="s">
        <v>77</v>
      </c>
      <c r="N271" t="s">
        <v>220</v>
      </c>
      <c r="O271" t="s">
        <v>74</v>
      </c>
      <c r="P271" t="s">
        <v>74</v>
      </c>
      <c r="Q271" t="s">
        <v>74</v>
      </c>
      <c r="R271" t="s">
        <v>74</v>
      </c>
      <c r="S271" t="s">
        <v>74</v>
      </c>
      <c r="T271" t="s">
        <v>74</v>
      </c>
      <c r="U271" t="s">
        <v>74</v>
      </c>
      <c r="V271" t="s">
        <v>74</v>
      </c>
      <c r="W271" t="s">
        <v>74</v>
      </c>
      <c r="X271" t="s">
        <v>74</v>
      </c>
      <c r="Y271" t="s">
        <v>74</v>
      </c>
      <c r="Z271" t="s">
        <v>74</v>
      </c>
      <c r="AA271" t="s">
        <v>74</v>
      </c>
      <c r="AB271" t="s">
        <v>74</v>
      </c>
      <c r="AC271" t="s">
        <v>74</v>
      </c>
      <c r="AD271" t="s">
        <v>74</v>
      </c>
      <c r="AE271" t="s">
        <v>74</v>
      </c>
      <c r="AF271" t="s">
        <v>74</v>
      </c>
      <c r="AG271">
        <v>23</v>
      </c>
      <c r="AH271">
        <v>0</v>
      </c>
      <c r="AI271">
        <v>0</v>
      </c>
      <c r="AJ271">
        <v>0</v>
      </c>
      <c r="AK271">
        <v>0</v>
      </c>
      <c r="AL271" t="s">
        <v>613</v>
      </c>
      <c r="AM271" t="s">
        <v>80</v>
      </c>
      <c r="AN271" t="s">
        <v>805</v>
      </c>
      <c r="AO271" t="s">
        <v>74</v>
      </c>
      <c r="AP271" t="s">
        <v>74</v>
      </c>
      <c r="AQ271" t="s">
        <v>74</v>
      </c>
      <c r="AR271" t="s">
        <v>804</v>
      </c>
      <c r="AS271" t="s">
        <v>74</v>
      </c>
      <c r="AT271" t="s">
        <v>74</v>
      </c>
      <c r="AU271">
        <v>1967</v>
      </c>
      <c r="AV271">
        <v>7</v>
      </c>
      <c r="AW271">
        <v>3</v>
      </c>
      <c r="AX271" t="s">
        <v>74</v>
      </c>
      <c r="AY271" t="s">
        <v>74</v>
      </c>
      <c r="AZ271" t="s">
        <v>74</v>
      </c>
      <c r="BA271" t="s">
        <v>74</v>
      </c>
      <c r="BB271">
        <v>421</v>
      </c>
      <c r="BC271" t="s">
        <v>84</v>
      </c>
      <c r="BD271" t="s">
        <v>74</v>
      </c>
      <c r="BE271" t="s">
        <v>74</v>
      </c>
      <c r="BF271" t="s">
        <v>74</v>
      </c>
      <c r="BG271" t="s">
        <v>74</v>
      </c>
      <c r="BH271" t="s">
        <v>74</v>
      </c>
      <c r="BI271">
        <v>0</v>
      </c>
      <c r="BJ271" t="s">
        <v>806</v>
      </c>
      <c r="BK271" t="s">
        <v>86</v>
      </c>
      <c r="BL271" t="s">
        <v>806</v>
      </c>
      <c r="BM271" t="s">
        <v>1616</v>
      </c>
      <c r="BN271" t="s">
        <v>74</v>
      </c>
      <c r="BO271" t="s">
        <v>74</v>
      </c>
      <c r="BP271" t="s">
        <v>74</v>
      </c>
      <c r="BQ271" t="s">
        <v>74</v>
      </c>
      <c r="BR271" t="s">
        <v>89</v>
      </c>
      <c r="BS271" t="s">
        <v>1617</v>
      </c>
      <c r="BT271" t="str">
        <f>HYPERLINK("https%3A%2F%2Fwww.webofscience.com%2Fwos%2Fwoscc%2Ffull-record%2FWOS:A1967A841700024","View Full Record in Web of Science")</f>
        <v>View Full Record in Web of Science</v>
      </c>
    </row>
    <row r="272" spans="1:72" x14ac:dyDescent="0.15">
      <c r="A272" t="s">
        <v>72</v>
      </c>
      <c r="B272" t="s">
        <v>1618</v>
      </c>
      <c r="C272" t="s">
        <v>74</v>
      </c>
      <c r="D272" t="s">
        <v>74</v>
      </c>
      <c r="E272" t="s">
        <v>74</v>
      </c>
      <c r="F272" t="s">
        <v>1618</v>
      </c>
      <c r="G272" t="s">
        <v>74</v>
      </c>
      <c r="H272" t="s">
        <v>74</v>
      </c>
      <c r="I272" t="s">
        <v>1619</v>
      </c>
      <c r="J272" t="s">
        <v>1620</v>
      </c>
      <c r="K272" t="s">
        <v>74</v>
      </c>
      <c r="L272" t="s">
        <v>74</v>
      </c>
      <c r="M272" t="s">
        <v>77</v>
      </c>
      <c r="N272" t="s">
        <v>52</v>
      </c>
      <c r="O272" t="s">
        <v>74</v>
      </c>
      <c r="P272" t="s">
        <v>74</v>
      </c>
      <c r="Q272" t="s">
        <v>74</v>
      </c>
      <c r="R272" t="s">
        <v>74</v>
      </c>
      <c r="S272" t="s">
        <v>74</v>
      </c>
      <c r="T272" t="s">
        <v>74</v>
      </c>
      <c r="U272" t="s">
        <v>74</v>
      </c>
      <c r="V272" t="s">
        <v>74</v>
      </c>
      <c r="W272" t="s">
        <v>74</v>
      </c>
      <c r="X272" t="s">
        <v>74</v>
      </c>
      <c r="Y272" t="s">
        <v>74</v>
      </c>
      <c r="Z272" t="s">
        <v>74</v>
      </c>
      <c r="AA272" t="s">
        <v>74</v>
      </c>
      <c r="AB272" t="s">
        <v>74</v>
      </c>
      <c r="AC272" t="s">
        <v>74</v>
      </c>
      <c r="AD272" t="s">
        <v>74</v>
      </c>
      <c r="AE272" t="s">
        <v>74</v>
      </c>
      <c r="AF272" t="s">
        <v>74</v>
      </c>
      <c r="AG272">
        <v>0</v>
      </c>
      <c r="AH272">
        <v>1</v>
      </c>
      <c r="AI272">
        <v>1</v>
      </c>
      <c r="AJ272">
        <v>0</v>
      </c>
      <c r="AK272">
        <v>0</v>
      </c>
      <c r="AL272" t="s">
        <v>1621</v>
      </c>
      <c r="AM272" t="s">
        <v>782</v>
      </c>
      <c r="AN272" t="s">
        <v>1622</v>
      </c>
      <c r="AO272" t="s">
        <v>1623</v>
      </c>
      <c r="AP272" t="s">
        <v>74</v>
      </c>
      <c r="AQ272" t="s">
        <v>74</v>
      </c>
      <c r="AR272" t="s">
        <v>1624</v>
      </c>
      <c r="AS272" t="s">
        <v>1625</v>
      </c>
      <c r="AT272" t="s">
        <v>74</v>
      </c>
      <c r="AU272">
        <v>1967</v>
      </c>
      <c r="AV272">
        <v>252</v>
      </c>
      <c r="AW272">
        <v>777</v>
      </c>
      <c r="AX272" t="s">
        <v>74</v>
      </c>
      <c r="AY272" t="s">
        <v>74</v>
      </c>
      <c r="AZ272" t="s">
        <v>74</v>
      </c>
      <c r="BA272" t="s">
        <v>74</v>
      </c>
      <c r="BB272">
        <v>169</v>
      </c>
      <c r="BC272" t="s">
        <v>84</v>
      </c>
      <c r="BD272" t="s">
        <v>74</v>
      </c>
      <c r="BE272" t="s">
        <v>1626</v>
      </c>
      <c r="BF272" t="str">
        <f>HYPERLINK("http://dx.doi.org/10.1098/rstb.1967.0007","http://dx.doi.org/10.1098/rstb.1967.0007")</f>
        <v>http://dx.doi.org/10.1098/rstb.1967.0007</v>
      </c>
      <c r="BG272" t="s">
        <v>74</v>
      </c>
      <c r="BH272" t="s">
        <v>74</v>
      </c>
      <c r="BI272">
        <v>0</v>
      </c>
      <c r="BJ272" t="s">
        <v>500</v>
      </c>
      <c r="BK272" t="s">
        <v>86</v>
      </c>
      <c r="BL272" t="s">
        <v>501</v>
      </c>
      <c r="BM272">
        <v>98806</v>
      </c>
      <c r="BN272" t="s">
        <v>74</v>
      </c>
      <c r="BO272" t="s">
        <v>74</v>
      </c>
      <c r="BP272" t="s">
        <v>74</v>
      </c>
      <c r="BQ272" t="s">
        <v>74</v>
      </c>
      <c r="BR272" t="s">
        <v>89</v>
      </c>
      <c r="BS272" t="s">
        <v>1627</v>
      </c>
      <c r="BT272" t="str">
        <f>HYPERLINK("https%3A%2F%2Fwww.webofscience.com%2Fwos%2Fwoscc%2Ffull-record%2FWOS:A19679880600001","View Full Record in Web of Science")</f>
        <v>View Full Record in Web of Science</v>
      </c>
    </row>
    <row r="273" spans="1:72" x14ac:dyDescent="0.15">
      <c r="A273" t="s">
        <v>72</v>
      </c>
      <c r="B273" t="s">
        <v>1628</v>
      </c>
      <c r="C273" t="s">
        <v>74</v>
      </c>
      <c r="D273" t="s">
        <v>74</v>
      </c>
      <c r="E273" t="s">
        <v>74</v>
      </c>
      <c r="F273" t="s">
        <v>1628</v>
      </c>
      <c r="G273" t="s">
        <v>74</v>
      </c>
      <c r="H273" t="s">
        <v>74</v>
      </c>
      <c r="I273" t="s">
        <v>1629</v>
      </c>
      <c r="J273" t="s">
        <v>1620</v>
      </c>
      <c r="K273" t="s">
        <v>74</v>
      </c>
      <c r="L273" t="s">
        <v>74</v>
      </c>
      <c r="M273" t="s">
        <v>77</v>
      </c>
      <c r="N273" t="s">
        <v>52</v>
      </c>
      <c r="O273" t="s">
        <v>74</v>
      </c>
      <c r="P273" t="s">
        <v>74</v>
      </c>
      <c r="Q273" t="s">
        <v>74</v>
      </c>
      <c r="R273" t="s">
        <v>74</v>
      </c>
      <c r="S273" t="s">
        <v>74</v>
      </c>
      <c r="T273" t="s">
        <v>74</v>
      </c>
      <c r="U273" t="s">
        <v>74</v>
      </c>
      <c r="V273" t="s">
        <v>74</v>
      </c>
      <c r="W273" t="s">
        <v>74</v>
      </c>
      <c r="X273" t="s">
        <v>74</v>
      </c>
      <c r="Y273" t="s">
        <v>74</v>
      </c>
      <c r="Z273" t="s">
        <v>74</v>
      </c>
      <c r="AA273" t="s">
        <v>74</v>
      </c>
      <c r="AB273" t="s">
        <v>74</v>
      </c>
      <c r="AC273" t="s">
        <v>74</v>
      </c>
      <c r="AD273" t="s">
        <v>74</v>
      </c>
      <c r="AE273" t="s">
        <v>74</v>
      </c>
      <c r="AF273" t="s">
        <v>74</v>
      </c>
      <c r="AG273">
        <v>26</v>
      </c>
      <c r="AH273">
        <v>42</v>
      </c>
      <c r="AI273">
        <v>46</v>
      </c>
      <c r="AJ273">
        <v>0</v>
      </c>
      <c r="AK273">
        <v>3</v>
      </c>
      <c r="AL273" t="s">
        <v>1621</v>
      </c>
      <c r="AM273" t="s">
        <v>782</v>
      </c>
      <c r="AN273" t="s">
        <v>1622</v>
      </c>
      <c r="AO273" t="s">
        <v>1623</v>
      </c>
      <c r="AP273" t="s">
        <v>74</v>
      </c>
      <c r="AQ273" t="s">
        <v>74</v>
      </c>
      <c r="AR273" t="s">
        <v>1624</v>
      </c>
      <c r="AS273" t="s">
        <v>1625</v>
      </c>
      <c r="AT273" t="s">
        <v>74</v>
      </c>
      <c r="AU273">
        <v>1967</v>
      </c>
      <c r="AV273">
        <v>252</v>
      </c>
      <c r="AW273">
        <v>777</v>
      </c>
      <c r="AX273" t="s">
        <v>74</v>
      </c>
      <c r="AY273" t="s">
        <v>74</v>
      </c>
      <c r="AZ273" t="s">
        <v>74</v>
      </c>
      <c r="BA273" t="s">
        <v>74</v>
      </c>
      <c r="BB273">
        <v>213</v>
      </c>
      <c r="BC273" t="s">
        <v>84</v>
      </c>
      <c r="BD273" t="s">
        <v>74</v>
      </c>
      <c r="BE273" t="s">
        <v>1630</v>
      </c>
      <c r="BF273" t="str">
        <f>HYPERLINK("http://dx.doi.org/10.1098/rstb.1967.0014","http://dx.doi.org/10.1098/rstb.1967.0014")</f>
        <v>http://dx.doi.org/10.1098/rstb.1967.0014</v>
      </c>
      <c r="BG273" t="s">
        <v>74</v>
      </c>
      <c r="BH273" t="s">
        <v>74</v>
      </c>
      <c r="BI273">
        <v>0</v>
      </c>
      <c r="BJ273" t="s">
        <v>500</v>
      </c>
      <c r="BK273" t="s">
        <v>86</v>
      </c>
      <c r="BL273" t="s">
        <v>501</v>
      </c>
      <c r="BM273">
        <v>98806</v>
      </c>
      <c r="BN273" t="s">
        <v>74</v>
      </c>
      <c r="BO273" t="s">
        <v>74</v>
      </c>
      <c r="BP273" t="s">
        <v>74</v>
      </c>
      <c r="BQ273" t="s">
        <v>74</v>
      </c>
      <c r="BR273" t="s">
        <v>89</v>
      </c>
      <c r="BS273" t="s">
        <v>1631</v>
      </c>
      <c r="BT273" t="str">
        <f>HYPERLINK("https%3A%2F%2Fwww.webofscience.com%2Fwos%2Fwoscc%2Ffull-record%2FWOS:A19679880600008","View Full Record in Web of Science")</f>
        <v>View Full Record in Web of Science</v>
      </c>
    </row>
    <row r="274" spans="1:72" x14ac:dyDescent="0.15">
      <c r="A274" t="s">
        <v>72</v>
      </c>
      <c r="B274" t="s">
        <v>1632</v>
      </c>
      <c r="C274" t="s">
        <v>74</v>
      </c>
      <c r="D274" t="s">
        <v>74</v>
      </c>
      <c r="E274" t="s">
        <v>74</v>
      </c>
      <c r="F274" t="s">
        <v>1632</v>
      </c>
      <c r="G274" t="s">
        <v>74</v>
      </c>
      <c r="H274" t="s">
        <v>74</v>
      </c>
      <c r="I274" t="s">
        <v>1633</v>
      </c>
      <c r="J274" t="s">
        <v>1620</v>
      </c>
      <c r="K274" t="s">
        <v>74</v>
      </c>
      <c r="L274" t="s">
        <v>74</v>
      </c>
      <c r="M274" t="s">
        <v>77</v>
      </c>
      <c r="N274" t="s">
        <v>52</v>
      </c>
      <c r="O274" t="s">
        <v>74</v>
      </c>
      <c r="P274" t="s">
        <v>74</v>
      </c>
      <c r="Q274" t="s">
        <v>74</v>
      </c>
      <c r="R274" t="s">
        <v>74</v>
      </c>
      <c r="S274" t="s">
        <v>74</v>
      </c>
      <c r="T274" t="s">
        <v>74</v>
      </c>
      <c r="U274" t="s">
        <v>74</v>
      </c>
      <c r="V274" t="s">
        <v>74</v>
      </c>
      <c r="W274" t="s">
        <v>74</v>
      </c>
      <c r="X274" t="s">
        <v>74</v>
      </c>
      <c r="Y274" t="s">
        <v>74</v>
      </c>
      <c r="Z274" t="s">
        <v>74</v>
      </c>
      <c r="AA274" t="s">
        <v>74</v>
      </c>
      <c r="AB274" t="s">
        <v>74</v>
      </c>
      <c r="AC274" t="s">
        <v>74</v>
      </c>
      <c r="AD274" t="s">
        <v>74</v>
      </c>
      <c r="AE274" t="s">
        <v>74</v>
      </c>
      <c r="AF274" t="s">
        <v>74</v>
      </c>
      <c r="AG274">
        <v>29</v>
      </c>
      <c r="AH274">
        <v>42</v>
      </c>
      <c r="AI274">
        <v>42</v>
      </c>
      <c r="AJ274">
        <v>0</v>
      </c>
      <c r="AK274">
        <v>2</v>
      </c>
      <c r="AL274" t="s">
        <v>1621</v>
      </c>
      <c r="AM274" t="s">
        <v>782</v>
      </c>
      <c r="AN274" t="s">
        <v>1622</v>
      </c>
      <c r="AO274" t="s">
        <v>1623</v>
      </c>
      <c r="AP274" t="s">
        <v>74</v>
      </c>
      <c r="AQ274" t="s">
        <v>74</v>
      </c>
      <c r="AR274" t="s">
        <v>1624</v>
      </c>
      <c r="AS274" t="s">
        <v>1625</v>
      </c>
      <c r="AT274" t="s">
        <v>74</v>
      </c>
      <c r="AU274">
        <v>1967</v>
      </c>
      <c r="AV274">
        <v>252</v>
      </c>
      <c r="AW274">
        <v>777</v>
      </c>
      <c r="AX274" t="s">
        <v>74</v>
      </c>
      <c r="AY274" t="s">
        <v>74</v>
      </c>
      <c r="AZ274" t="s">
        <v>74</v>
      </c>
      <c r="BA274" t="s">
        <v>74</v>
      </c>
      <c r="BB274">
        <v>237</v>
      </c>
      <c r="BC274" t="s">
        <v>84</v>
      </c>
      <c r="BD274" t="s">
        <v>74</v>
      </c>
      <c r="BE274" t="s">
        <v>1634</v>
      </c>
      <c r="BF274" t="str">
        <f>HYPERLINK("http://dx.doi.org/10.1098/rstb.1967.0015","http://dx.doi.org/10.1098/rstb.1967.0015")</f>
        <v>http://dx.doi.org/10.1098/rstb.1967.0015</v>
      </c>
      <c r="BG274" t="s">
        <v>74</v>
      </c>
      <c r="BH274" t="s">
        <v>74</v>
      </c>
      <c r="BI274">
        <v>0</v>
      </c>
      <c r="BJ274" t="s">
        <v>500</v>
      </c>
      <c r="BK274" t="s">
        <v>86</v>
      </c>
      <c r="BL274" t="s">
        <v>501</v>
      </c>
      <c r="BM274">
        <v>98806</v>
      </c>
      <c r="BN274" t="s">
        <v>74</v>
      </c>
      <c r="BO274" t="s">
        <v>74</v>
      </c>
      <c r="BP274" t="s">
        <v>74</v>
      </c>
      <c r="BQ274" t="s">
        <v>74</v>
      </c>
      <c r="BR274" t="s">
        <v>89</v>
      </c>
      <c r="BS274" t="s">
        <v>1635</v>
      </c>
      <c r="BT274" t="str">
        <f>HYPERLINK("https%3A%2F%2Fwww.webofscience.com%2Fwos%2Fwoscc%2Ffull-record%2FWOS:A19679880600009","View Full Record in Web of Science")</f>
        <v>View Full Record in Web of Science</v>
      </c>
    </row>
    <row r="275" spans="1:72" x14ac:dyDescent="0.15">
      <c r="A275" t="s">
        <v>72</v>
      </c>
      <c r="B275" t="s">
        <v>1636</v>
      </c>
      <c r="C275" t="s">
        <v>74</v>
      </c>
      <c r="D275" t="s">
        <v>74</v>
      </c>
      <c r="E275" t="s">
        <v>74</v>
      </c>
      <c r="F275" t="s">
        <v>1636</v>
      </c>
      <c r="G275" t="s">
        <v>74</v>
      </c>
      <c r="H275" t="s">
        <v>74</v>
      </c>
      <c r="I275" t="s">
        <v>1637</v>
      </c>
      <c r="J275" t="s">
        <v>1620</v>
      </c>
      <c r="K275" t="s">
        <v>74</v>
      </c>
      <c r="L275" t="s">
        <v>74</v>
      </c>
      <c r="M275" t="s">
        <v>77</v>
      </c>
      <c r="N275" t="s">
        <v>52</v>
      </c>
      <c r="O275" t="s">
        <v>74</v>
      </c>
      <c r="P275" t="s">
        <v>74</v>
      </c>
      <c r="Q275" t="s">
        <v>74</v>
      </c>
      <c r="R275" t="s">
        <v>74</v>
      </c>
      <c r="S275" t="s">
        <v>74</v>
      </c>
      <c r="T275" t="s">
        <v>74</v>
      </c>
      <c r="U275" t="s">
        <v>74</v>
      </c>
      <c r="V275" t="s">
        <v>74</v>
      </c>
      <c r="W275" t="s">
        <v>74</v>
      </c>
      <c r="X275" t="s">
        <v>74</v>
      </c>
      <c r="Y275" t="s">
        <v>74</v>
      </c>
      <c r="Z275" t="s">
        <v>74</v>
      </c>
      <c r="AA275" t="s">
        <v>74</v>
      </c>
      <c r="AB275" t="s">
        <v>74</v>
      </c>
      <c r="AC275" t="s">
        <v>74</v>
      </c>
      <c r="AD275" t="s">
        <v>74</v>
      </c>
      <c r="AE275" t="s">
        <v>74</v>
      </c>
      <c r="AF275" t="s">
        <v>74</v>
      </c>
      <c r="AG275">
        <v>18</v>
      </c>
      <c r="AH275">
        <v>41</v>
      </c>
      <c r="AI275">
        <v>42</v>
      </c>
      <c r="AJ275">
        <v>0</v>
      </c>
      <c r="AK275">
        <v>1</v>
      </c>
      <c r="AL275" t="s">
        <v>1621</v>
      </c>
      <c r="AM275" t="s">
        <v>782</v>
      </c>
      <c r="AN275" t="s">
        <v>1622</v>
      </c>
      <c r="AO275" t="s">
        <v>1623</v>
      </c>
      <c r="AP275" t="s">
        <v>74</v>
      </c>
      <c r="AQ275" t="s">
        <v>74</v>
      </c>
      <c r="AR275" t="s">
        <v>1624</v>
      </c>
      <c r="AS275" t="s">
        <v>1625</v>
      </c>
      <c r="AT275" t="s">
        <v>74</v>
      </c>
      <c r="AU275">
        <v>1967</v>
      </c>
      <c r="AV275">
        <v>252</v>
      </c>
      <c r="AW275">
        <v>777</v>
      </c>
      <c r="AX275" t="s">
        <v>74</v>
      </c>
      <c r="AY275" t="s">
        <v>74</v>
      </c>
      <c r="AZ275" t="s">
        <v>74</v>
      </c>
      <c r="BA275" t="s">
        <v>74</v>
      </c>
      <c r="BB275">
        <v>261</v>
      </c>
      <c r="BC275" t="s">
        <v>84</v>
      </c>
      <c r="BD275" t="s">
        <v>74</v>
      </c>
      <c r="BE275" t="s">
        <v>1638</v>
      </c>
      <c r="BF275" t="str">
        <f>HYPERLINK("http://dx.doi.org/10.1098/rstb.1967.0017","http://dx.doi.org/10.1098/rstb.1967.0017")</f>
        <v>http://dx.doi.org/10.1098/rstb.1967.0017</v>
      </c>
      <c r="BG275" t="s">
        <v>74</v>
      </c>
      <c r="BH275" t="s">
        <v>74</v>
      </c>
      <c r="BI275">
        <v>0</v>
      </c>
      <c r="BJ275" t="s">
        <v>500</v>
      </c>
      <c r="BK275" t="s">
        <v>86</v>
      </c>
      <c r="BL275" t="s">
        <v>501</v>
      </c>
      <c r="BM275">
        <v>98806</v>
      </c>
      <c r="BN275" t="s">
        <v>74</v>
      </c>
      <c r="BO275" t="s">
        <v>74</v>
      </c>
      <c r="BP275" t="s">
        <v>74</v>
      </c>
      <c r="BQ275" t="s">
        <v>74</v>
      </c>
      <c r="BR275" t="s">
        <v>89</v>
      </c>
      <c r="BS275" t="s">
        <v>1639</v>
      </c>
      <c r="BT275" t="str">
        <f>HYPERLINK("https%3A%2F%2Fwww.webofscience.com%2Fwos%2Fwoscc%2Ffull-record%2FWOS:A19679880600011","View Full Record in Web of Science")</f>
        <v>View Full Record in Web of Science</v>
      </c>
    </row>
    <row r="276" spans="1:72" x14ac:dyDescent="0.15">
      <c r="A276" t="s">
        <v>72</v>
      </c>
      <c r="B276" t="s">
        <v>1640</v>
      </c>
      <c r="C276" t="s">
        <v>74</v>
      </c>
      <c r="D276" t="s">
        <v>74</v>
      </c>
      <c r="E276" t="s">
        <v>74</v>
      </c>
      <c r="F276" t="s">
        <v>1640</v>
      </c>
      <c r="G276" t="s">
        <v>74</v>
      </c>
      <c r="H276" t="s">
        <v>74</v>
      </c>
      <c r="I276" t="s">
        <v>1641</v>
      </c>
      <c r="J276" t="s">
        <v>1620</v>
      </c>
      <c r="K276" t="s">
        <v>74</v>
      </c>
      <c r="L276" t="s">
        <v>74</v>
      </c>
      <c r="M276" t="s">
        <v>77</v>
      </c>
      <c r="N276" t="s">
        <v>52</v>
      </c>
      <c r="O276" t="s">
        <v>74</v>
      </c>
      <c r="P276" t="s">
        <v>74</v>
      </c>
      <c r="Q276" t="s">
        <v>74</v>
      </c>
      <c r="R276" t="s">
        <v>74</v>
      </c>
      <c r="S276" t="s">
        <v>74</v>
      </c>
      <c r="T276" t="s">
        <v>74</v>
      </c>
      <c r="U276" t="s">
        <v>74</v>
      </c>
      <c r="V276" t="s">
        <v>74</v>
      </c>
      <c r="W276" t="s">
        <v>74</v>
      </c>
      <c r="X276" t="s">
        <v>74</v>
      </c>
      <c r="Y276" t="s">
        <v>74</v>
      </c>
      <c r="Z276" t="s">
        <v>74</v>
      </c>
      <c r="AA276" t="s">
        <v>74</v>
      </c>
      <c r="AB276" t="s">
        <v>74</v>
      </c>
      <c r="AC276" t="s">
        <v>74</v>
      </c>
      <c r="AD276" t="s">
        <v>74</v>
      </c>
      <c r="AE276" t="s">
        <v>74</v>
      </c>
      <c r="AF276" t="s">
        <v>74</v>
      </c>
      <c r="AG276">
        <v>16</v>
      </c>
      <c r="AH276">
        <v>33</v>
      </c>
      <c r="AI276">
        <v>36</v>
      </c>
      <c r="AJ276">
        <v>1</v>
      </c>
      <c r="AK276">
        <v>5</v>
      </c>
      <c r="AL276" t="s">
        <v>1621</v>
      </c>
      <c r="AM276" t="s">
        <v>782</v>
      </c>
      <c r="AN276" t="s">
        <v>1622</v>
      </c>
      <c r="AO276" t="s">
        <v>1623</v>
      </c>
      <c r="AP276" t="s">
        <v>74</v>
      </c>
      <c r="AQ276" t="s">
        <v>74</v>
      </c>
      <c r="AR276" t="s">
        <v>1624</v>
      </c>
      <c r="AS276" t="s">
        <v>1625</v>
      </c>
      <c r="AT276" t="s">
        <v>74</v>
      </c>
      <c r="AU276">
        <v>1967</v>
      </c>
      <c r="AV276">
        <v>252</v>
      </c>
      <c r="AW276">
        <v>777</v>
      </c>
      <c r="AX276" t="s">
        <v>74</v>
      </c>
      <c r="AY276" t="s">
        <v>74</v>
      </c>
      <c r="AZ276" t="s">
        <v>74</v>
      </c>
      <c r="BA276" t="s">
        <v>74</v>
      </c>
      <c r="BB276">
        <v>323</v>
      </c>
      <c r="BC276" t="s">
        <v>84</v>
      </c>
      <c r="BD276" t="s">
        <v>74</v>
      </c>
      <c r="BE276" t="s">
        <v>1642</v>
      </c>
      <c r="BF276" t="str">
        <f>HYPERLINK("http://dx.doi.org/10.1098/rstb.1967.0021","http://dx.doi.org/10.1098/rstb.1967.0021")</f>
        <v>http://dx.doi.org/10.1098/rstb.1967.0021</v>
      </c>
      <c r="BG276" t="s">
        <v>74</v>
      </c>
      <c r="BH276" t="s">
        <v>74</v>
      </c>
      <c r="BI276">
        <v>0</v>
      </c>
      <c r="BJ276" t="s">
        <v>500</v>
      </c>
      <c r="BK276" t="s">
        <v>86</v>
      </c>
      <c r="BL276" t="s">
        <v>501</v>
      </c>
      <c r="BM276">
        <v>98806</v>
      </c>
      <c r="BN276" t="s">
        <v>74</v>
      </c>
      <c r="BO276" t="s">
        <v>74</v>
      </c>
      <c r="BP276" t="s">
        <v>74</v>
      </c>
      <c r="BQ276" t="s">
        <v>74</v>
      </c>
      <c r="BR276" t="s">
        <v>89</v>
      </c>
      <c r="BS276" t="s">
        <v>1643</v>
      </c>
      <c r="BT276" t="str">
        <f>HYPERLINK("https%3A%2F%2Fwww.webofscience.com%2Fwos%2Fwoscc%2Ffull-record%2FWOS:A19679880600015","View Full Record in Web of Science")</f>
        <v>View Full Record in Web of Science</v>
      </c>
    </row>
    <row r="277" spans="1:72" x14ac:dyDescent="0.15">
      <c r="A277" t="s">
        <v>72</v>
      </c>
      <c r="B277" t="s">
        <v>1644</v>
      </c>
      <c r="C277" t="s">
        <v>74</v>
      </c>
      <c r="D277" t="s">
        <v>74</v>
      </c>
      <c r="E277" t="s">
        <v>74</v>
      </c>
      <c r="F277" t="s">
        <v>1644</v>
      </c>
      <c r="G277" t="s">
        <v>74</v>
      </c>
      <c r="H277" t="s">
        <v>74</v>
      </c>
      <c r="I277" t="s">
        <v>1645</v>
      </c>
      <c r="J277" t="s">
        <v>1620</v>
      </c>
      <c r="K277" t="s">
        <v>74</v>
      </c>
      <c r="L277" t="s">
        <v>74</v>
      </c>
      <c r="M277" t="s">
        <v>77</v>
      </c>
      <c r="N277" t="s">
        <v>52</v>
      </c>
      <c r="O277" t="s">
        <v>74</v>
      </c>
      <c r="P277" t="s">
        <v>74</v>
      </c>
      <c r="Q277" t="s">
        <v>74</v>
      </c>
      <c r="R277" t="s">
        <v>74</v>
      </c>
      <c r="S277" t="s">
        <v>74</v>
      </c>
      <c r="T277" t="s">
        <v>74</v>
      </c>
      <c r="U277" t="s">
        <v>74</v>
      </c>
      <c r="V277" t="s">
        <v>74</v>
      </c>
      <c r="W277" t="s">
        <v>74</v>
      </c>
      <c r="X277" t="s">
        <v>74</v>
      </c>
      <c r="Y277" t="s">
        <v>74</v>
      </c>
      <c r="Z277" t="s">
        <v>74</v>
      </c>
      <c r="AA277" t="s">
        <v>74</v>
      </c>
      <c r="AB277" t="s">
        <v>74</v>
      </c>
      <c r="AC277" t="s">
        <v>74</v>
      </c>
      <c r="AD277" t="s">
        <v>74</v>
      </c>
      <c r="AE277" t="s">
        <v>74</v>
      </c>
      <c r="AF277" t="s">
        <v>74</v>
      </c>
      <c r="AG277">
        <v>58</v>
      </c>
      <c r="AH277">
        <v>30</v>
      </c>
      <c r="AI277">
        <v>31</v>
      </c>
      <c r="AJ277">
        <v>0</v>
      </c>
      <c r="AK277">
        <v>3</v>
      </c>
      <c r="AL277" t="s">
        <v>1621</v>
      </c>
      <c r="AM277" t="s">
        <v>782</v>
      </c>
      <c r="AN277" t="s">
        <v>1622</v>
      </c>
      <c r="AO277" t="s">
        <v>1623</v>
      </c>
      <c r="AP277" t="s">
        <v>74</v>
      </c>
      <c r="AQ277" t="s">
        <v>74</v>
      </c>
      <c r="AR277" t="s">
        <v>1624</v>
      </c>
      <c r="AS277" t="s">
        <v>1625</v>
      </c>
      <c r="AT277" t="s">
        <v>74</v>
      </c>
      <c r="AU277">
        <v>1967</v>
      </c>
      <c r="AV277">
        <v>252</v>
      </c>
      <c r="AW277">
        <v>777</v>
      </c>
      <c r="AX277" t="s">
        <v>74</v>
      </c>
      <c r="AY277" t="s">
        <v>74</v>
      </c>
      <c r="AZ277" t="s">
        <v>74</v>
      </c>
      <c r="BA277" t="s">
        <v>74</v>
      </c>
      <c r="BB277">
        <v>363</v>
      </c>
      <c r="BC277" t="s">
        <v>84</v>
      </c>
      <c r="BD277" t="s">
        <v>74</v>
      </c>
      <c r="BE277" t="s">
        <v>1646</v>
      </c>
      <c r="BF277" t="str">
        <f>HYPERLINK("http://dx.doi.org/10.1098/rstb.1967.0025","http://dx.doi.org/10.1098/rstb.1967.0025")</f>
        <v>http://dx.doi.org/10.1098/rstb.1967.0025</v>
      </c>
      <c r="BG277" t="s">
        <v>74</v>
      </c>
      <c r="BH277" t="s">
        <v>74</v>
      </c>
      <c r="BI277">
        <v>0</v>
      </c>
      <c r="BJ277" t="s">
        <v>500</v>
      </c>
      <c r="BK277" t="s">
        <v>86</v>
      </c>
      <c r="BL277" t="s">
        <v>501</v>
      </c>
      <c r="BM277">
        <v>98806</v>
      </c>
      <c r="BN277" t="s">
        <v>74</v>
      </c>
      <c r="BO277" t="s">
        <v>74</v>
      </c>
      <c r="BP277" t="s">
        <v>74</v>
      </c>
      <c r="BQ277" t="s">
        <v>74</v>
      </c>
      <c r="BR277" t="s">
        <v>89</v>
      </c>
      <c r="BS277" t="s">
        <v>1647</v>
      </c>
      <c r="BT277" t="str">
        <f>HYPERLINK("https%3A%2F%2Fwww.webofscience.com%2Fwos%2Fwoscc%2Ffull-record%2FWOS:A19679880600019","View Full Record in Web of Science")</f>
        <v>View Full Record in Web of Science</v>
      </c>
    </row>
    <row r="278" spans="1:72" x14ac:dyDescent="0.15">
      <c r="A278" t="s">
        <v>72</v>
      </c>
      <c r="B278" t="s">
        <v>1648</v>
      </c>
      <c r="C278" t="s">
        <v>74</v>
      </c>
      <c r="D278" t="s">
        <v>74</v>
      </c>
      <c r="E278" t="s">
        <v>74</v>
      </c>
      <c r="F278" t="s">
        <v>1648</v>
      </c>
      <c r="G278" t="s">
        <v>74</v>
      </c>
      <c r="H278" t="s">
        <v>74</v>
      </c>
      <c r="I278" t="s">
        <v>1649</v>
      </c>
      <c r="J278" t="s">
        <v>1334</v>
      </c>
      <c r="K278" t="s">
        <v>74</v>
      </c>
      <c r="L278" t="s">
        <v>74</v>
      </c>
      <c r="M278" t="s">
        <v>77</v>
      </c>
      <c r="N278" t="s">
        <v>78</v>
      </c>
      <c r="O278" t="s">
        <v>74</v>
      </c>
      <c r="P278" t="s">
        <v>74</v>
      </c>
      <c r="Q278" t="s">
        <v>74</v>
      </c>
      <c r="R278" t="s">
        <v>74</v>
      </c>
      <c r="S278" t="s">
        <v>74</v>
      </c>
      <c r="T278" t="s">
        <v>74</v>
      </c>
      <c r="U278" t="s">
        <v>74</v>
      </c>
      <c r="V278" t="s">
        <v>74</v>
      </c>
      <c r="W278" t="s">
        <v>74</v>
      </c>
      <c r="X278" t="s">
        <v>74</v>
      </c>
      <c r="Y278" t="s">
        <v>74</v>
      </c>
      <c r="Z278" t="s">
        <v>74</v>
      </c>
      <c r="AA278" t="s">
        <v>74</v>
      </c>
      <c r="AB278" t="s">
        <v>74</v>
      </c>
      <c r="AC278" t="s">
        <v>74</v>
      </c>
      <c r="AD278" t="s">
        <v>74</v>
      </c>
      <c r="AE278" t="s">
        <v>74</v>
      </c>
      <c r="AF278" t="s">
        <v>74</v>
      </c>
      <c r="AG278">
        <v>7</v>
      </c>
      <c r="AH278">
        <v>11</v>
      </c>
      <c r="AI278">
        <v>11</v>
      </c>
      <c r="AJ278">
        <v>0</v>
      </c>
      <c r="AK278">
        <v>1</v>
      </c>
      <c r="AL278" t="s">
        <v>1335</v>
      </c>
      <c r="AM278" t="s">
        <v>633</v>
      </c>
      <c r="AN278" t="s">
        <v>1336</v>
      </c>
      <c r="AO278" t="s">
        <v>1337</v>
      </c>
      <c r="AP278" t="s">
        <v>74</v>
      </c>
      <c r="AQ278" t="s">
        <v>74</v>
      </c>
      <c r="AR278" t="s">
        <v>1338</v>
      </c>
      <c r="AS278" t="s">
        <v>74</v>
      </c>
      <c r="AT278" t="s">
        <v>74</v>
      </c>
      <c r="AU278">
        <v>1967</v>
      </c>
      <c r="AV278">
        <v>34</v>
      </c>
      <c r="AW278">
        <v>2</v>
      </c>
      <c r="AX278" t="s">
        <v>74</v>
      </c>
      <c r="AY278" t="s">
        <v>74</v>
      </c>
      <c r="AZ278" t="s">
        <v>74</v>
      </c>
      <c r="BA278" t="s">
        <v>74</v>
      </c>
      <c r="BB278">
        <v>222</v>
      </c>
      <c r="BC278" t="s">
        <v>84</v>
      </c>
      <c r="BD278" t="s">
        <v>74</v>
      </c>
      <c r="BE278" t="s">
        <v>74</v>
      </c>
      <c r="BF278" t="s">
        <v>74</v>
      </c>
      <c r="BG278" t="s">
        <v>74</v>
      </c>
      <c r="BH278" t="s">
        <v>74</v>
      </c>
      <c r="BI278">
        <v>0</v>
      </c>
      <c r="BJ278" t="s">
        <v>1339</v>
      </c>
      <c r="BK278" t="s">
        <v>86</v>
      </c>
      <c r="BL278" t="s">
        <v>1339</v>
      </c>
      <c r="BM278">
        <v>96139</v>
      </c>
      <c r="BN278" t="s">
        <v>74</v>
      </c>
      <c r="BO278" t="s">
        <v>74</v>
      </c>
      <c r="BP278" t="s">
        <v>74</v>
      </c>
      <c r="BQ278" t="s">
        <v>74</v>
      </c>
      <c r="BR278" t="s">
        <v>89</v>
      </c>
      <c r="BS278" t="s">
        <v>1650</v>
      </c>
      <c r="BT278" t="str">
        <f>HYPERLINK("https%3A%2F%2Fwww.webofscience.com%2Fwos%2Fwoscc%2Ffull-record%2FWOS:A19679613900020","View Full Record in Web of Science")</f>
        <v>View Full Record in Web of Science</v>
      </c>
    </row>
    <row r="279" spans="1:72" x14ac:dyDescent="0.15">
      <c r="A279" t="s">
        <v>72</v>
      </c>
      <c r="B279" t="s">
        <v>1651</v>
      </c>
      <c r="C279" t="s">
        <v>74</v>
      </c>
      <c r="D279" t="s">
        <v>74</v>
      </c>
      <c r="E279" t="s">
        <v>74</v>
      </c>
      <c r="F279" t="s">
        <v>1651</v>
      </c>
      <c r="G279" t="s">
        <v>74</v>
      </c>
      <c r="H279" t="s">
        <v>74</v>
      </c>
      <c r="I279" t="s">
        <v>1652</v>
      </c>
      <c r="J279" t="s">
        <v>1653</v>
      </c>
      <c r="K279" t="s">
        <v>74</v>
      </c>
      <c r="L279" t="s">
        <v>74</v>
      </c>
      <c r="M279" t="s">
        <v>77</v>
      </c>
      <c r="N279" t="s">
        <v>817</v>
      </c>
      <c r="O279" t="s">
        <v>74</v>
      </c>
      <c r="P279" t="s">
        <v>74</v>
      </c>
      <c r="Q279" t="s">
        <v>74</v>
      </c>
      <c r="R279" t="s">
        <v>74</v>
      </c>
      <c r="S279" t="s">
        <v>74</v>
      </c>
      <c r="T279" t="s">
        <v>74</v>
      </c>
      <c r="U279" t="s">
        <v>74</v>
      </c>
      <c r="V279" t="s">
        <v>74</v>
      </c>
      <c r="W279" t="s">
        <v>74</v>
      </c>
      <c r="X279" t="s">
        <v>74</v>
      </c>
      <c r="Y279" t="s">
        <v>74</v>
      </c>
      <c r="Z279" t="s">
        <v>74</v>
      </c>
      <c r="AA279" t="s">
        <v>74</v>
      </c>
      <c r="AB279" t="s">
        <v>74</v>
      </c>
      <c r="AC279" t="s">
        <v>74</v>
      </c>
      <c r="AD279" t="s">
        <v>74</v>
      </c>
      <c r="AE279" t="s">
        <v>74</v>
      </c>
      <c r="AF279" t="s">
        <v>74</v>
      </c>
      <c r="AG279">
        <v>1</v>
      </c>
      <c r="AH279">
        <v>0</v>
      </c>
      <c r="AI279">
        <v>0</v>
      </c>
      <c r="AJ279">
        <v>0</v>
      </c>
      <c r="AK279">
        <v>0</v>
      </c>
      <c r="AL279" t="s">
        <v>1408</v>
      </c>
      <c r="AM279" t="s">
        <v>1409</v>
      </c>
      <c r="AN279" t="s">
        <v>1410</v>
      </c>
      <c r="AO279" t="s">
        <v>1654</v>
      </c>
      <c r="AP279" t="s">
        <v>74</v>
      </c>
      <c r="AQ279" t="s">
        <v>74</v>
      </c>
      <c r="AR279" t="s">
        <v>1655</v>
      </c>
      <c r="AS279" t="s">
        <v>1656</v>
      </c>
      <c r="AT279" t="s">
        <v>74</v>
      </c>
      <c r="AU279">
        <v>1967</v>
      </c>
      <c r="AV279">
        <v>19</v>
      </c>
      <c r="AW279">
        <v>4</v>
      </c>
      <c r="AX279" t="s">
        <v>74</v>
      </c>
      <c r="AY279" t="s">
        <v>74</v>
      </c>
      <c r="AZ279" t="s">
        <v>74</v>
      </c>
      <c r="BA279" t="s">
        <v>74</v>
      </c>
      <c r="BB279">
        <v>218</v>
      </c>
      <c r="BC279">
        <v>219</v>
      </c>
      <c r="BD279" t="s">
        <v>74</v>
      </c>
      <c r="BE279" t="s">
        <v>74</v>
      </c>
      <c r="BF279" t="s">
        <v>74</v>
      </c>
      <c r="BG279" t="s">
        <v>74</v>
      </c>
      <c r="BH279" t="s">
        <v>74</v>
      </c>
      <c r="BI279">
        <v>2</v>
      </c>
      <c r="BJ279" t="s">
        <v>825</v>
      </c>
      <c r="BK279" t="s">
        <v>826</v>
      </c>
      <c r="BL279" t="s">
        <v>825</v>
      </c>
      <c r="BM279" t="s">
        <v>1657</v>
      </c>
      <c r="BN279" t="s">
        <v>74</v>
      </c>
      <c r="BO279" t="s">
        <v>74</v>
      </c>
      <c r="BP279" t="s">
        <v>74</v>
      </c>
      <c r="BQ279" t="s">
        <v>74</v>
      </c>
      <c r="BR279" t="s">
        <v>89</v>
      </c>
      <c r="BS279" t="s">
        <v>1658</v>
      </c>
      <c r="BT279" t="str">
        <f>HYPERLINK("https%3A%2F%2Fwww.webofscience.com%2Fwos%2Fwoscc%2Ffull-record%2FWOS:A1967ZE22700017","View Full Record in Web of Science")</f>
        <v>View Full Record in Web of Science</v>
      </c>
    </row>
    <row r="280" spans="1:72" x14ac:dyDescent="0.15">
      <c r="A280" t="s">
        <v>72</v>
      </c>
      <c r="B280" t="s">
        <v>1659</v>
      </c>
      <c r="C280" t="s">
        <v>74</v>
      </c>
      <c r="D280" t="s">
        <v>74</v>
      </c>
      <c r="E280" t="s">
        <v>74</v>
      </c>
      <c r="F280" t="s">
        <v>1659</v>
      </c>
      <c r="G280" t="s">
        <v>74</v>
      </c>
      <c r="H280" t="s">
        <v>74</v>
      </c>
      <c r="I280" t="s">
        <v>1660</v>
      </c>
      <c r="J280" t="s">
        <v>1661</v>
      </c>
      <c r="K280" t="s">
        <v>74</v>
      </c>
      <c r="L280" t="s">
        <v>74</v>
      </c>
      <c r="M280" t="s">
        <v>77</v>
      </c>
      <c r="N280" t="s">
        <v>52</v>
      </c>
      <c r="O280" t="s">
        <v>74</v>
      </c>
      <c r="P280" t="s">
        <v>74</v>
      </c>
      <c r="Q280" t="s">
        <v>74</v>
      </c>
      <c r="R280" t="s">
        <v>74</v>
      </c>
      <c r="S280" t="s">
        <v>74</v>
      </c>
      <c r="T280" t="s">
        <v>74</v>
      </c>
      <c r="U280" t="s">
        <v>74</v>
      </c>
      <c r="V280" t="s">
        <v>74</v>
      </c>
      <c r="W280" t="s">
        <v>74</v>
      </c>
      <c r="X280" t="s">
        <v>74</v>
      </c>
      <c r="Y280" t="s">
        <v>74</v>
      </c>
      <c r="Z280" t="s">
        <v>74</v>
      </c>
      <c r="AA280" t="s">
        <v>74</v>
      </c>
      <c r="AB280" t="s">
        <v>74</v>
      </c>
      <c r="AC280" t="s">
        <v>74</v>
      </c>
      <c r="AD280" t="s">
        <v>74</v>
      </c>
      <c r="AE280" t="s">
        <v>74</v>
      </c>
      <c r="AF280" t="s">
        <v>74</v>
      </c>
      <c r="AG280">
        <v>18</v>
      </c>
      <c r="AH280">
        <v>32</v>
      </c>
      <c r="AI280">
        <v>33</v>
      </c>
      <c r="AJ280">
        <v>0</v>
      </c>
      <c r="AK280">
        <v>1</v>
      </c>
      <c r="AL280" t="s">
        <v>563</v>
      </c>
      <c r="AM280" t="s">
        <v>564</v>
      </c>
      <c r="AN280" t="s">
        <v>565</v>
      </c>
      <c r="AO280" t="s">
        <v>1662</v>
      </c>
      <c r="AP280" t="s">
        <v>74</v>
      </c>
      <c r="AQ280" t="s">
        <v>74</v>
      </c>
      <c r="AR280" t="s">
        <v>1663</v>
      </c>
      <c r="AS280" t="s">
        <v>1664</v>
      </c>
      <c r="AT280" t="s">
        <v>74</v>
      </c>
      <c r="AU280">
        <v>1967</v>
      </c>
      <c r="AV280">
        <v>4</v>
      </c>
      <c r="AW280" t="s">
        <v>74</v>
      </c>
      <c r="AX280" t="s">
        <v>74</v>
      </c>
      <c r="AY280" t="s">
        <v>74</v>
      </c>
      <c r="AZ280" t="s">
        <v>74</v>
      </c>
      <c r="BA280" t="s">
        <v>74</v>
      </c>
      <c r="BB280">
        <v>117</v>
      </c>
      <c r="BC280" t="s">
        <v>84</v>
      </c>
      <c r="BD280" t="s">
        <v>74</v>
      </c>
      <c r="BE280" t="s">
        <v>74</v>
      </c>
      <c r="BF280" t="s">
        <v>74</v>
      </c>
      <c r="BG280" t="s">
        <v>74</v>
      </c>
      <c r="BH280" t="s">
        <v>74</v>
      </c>
      <c r="BI280">
        <v>0</v>
      </c>
      <c r="BJ280" t="s">
        <v>806</v>
      </c>
      <c r="BK280" t="s">
        <v>86</v>
      </c>
      <c r="BL280" t="s">
        <v>806</v>
      </c>
      <c r="BM280" t="s">
        <v>1665</v>
      </c>
      <c r="BN280" t="s">
        <v>74</v>
      </c>
      <c r="BO280" t="s">
        <v>74</v>
      </c>
      <c r="BP280" t="s">
        <v>74</v>
      </c>
      <c r="BQ280" t="s">
        <v>74</v>
      </c>
      <c r="BR280" t="s">
        <v>89</v>
      </c>
      <c r="BS280" t="s">
        <v>1666</v>
      </c>
      <c r="BT280" t="str">
        <f>HYPERLINK("https%3A%2F%2Fwww.webofscience.com%2Fwos%2Fwoscc%2Ffull-record%2FWOS:A1967B473500009","View Full Record in Web of Science")</f>
        <v>View Full Record in Web of Science</v>
      </c>
    </row>
    <row r="281" spans="1:72" x14ac:dyDescent="0.15">
      <c r="A281" t="s">
        <v>72</v>
      </c>
      <c r="B281" t="s">
        <v>1667</v>
      </c>
      <c r="C281" t="s">
        <v>74</v>
      </c>
      <c r="D281" t="s">
        <v>74</v>
      </c>
      <c r="E281" t="s">
        <v>74</v>
      </c>
      <c r="F281" t="s">
        <v>1667</v>
      </c>
      <c r="G281" t="s">
        <v>74</v>
      </c>
      <c r="H281" t="s">
        <v>74</v>
      </c>
      <c r="I281" t="s">
        <v>1668</v>
      </c>
      <c r="J281" t="s">
        <v>831</v>
      </c>
      <c r="K281" t="s">
        <v>74</v>
      </c>
      <c r="L281" t="s">
        <v>74</v>
      </c>
      <c r="M281" t="s">
        <v>77</v>
      </c>
      <c r="N281" t="s">
        <v>482</v>
      </c>
      <c r="O281" t="s">
        <v>74</v>
      </c>
      <c r="P281" t="s">
        <v>74</v>
      </c>
      <c r="Q281" t="s">
        <v>74</v>
      </c>
      <c r="R281" t="s">
        <v>74</v>
      </c>
      <c r="S281" t="s">
        <v>74</v>
      </c>
      <c r="T281" t="s">
        <v>74</v>
      </c>
      <c r="U281" t="s">
        <v>74</v>
      </c>
      <c r="V281" t="s">
        <v>74</v>
      </c>
      <c r="W281" t="s">
        <v>74</v>
      </c>
      <c r="X281" t="s">
        <v>74</v>
      </c>
      <c r="Y281" t="s">
        <v>74</v>
      </c>
      <c r="Z281" t="s">
        <v>74</v>
      </c>
      <c r="AA281" t="s">
        <v>74</v>
      </c>
      <c r="AB281" t="s">
        <v>74</v>
      </c>
      <c r="AC281" t="s">
        <v>74</v>
      </c>
      <c r="AD281" t="s">
        <v>74</v>
      </c>
      <c r="AE281" t="s">
        <v>74</v>
      </c>
      <c r="AF281" t="s">
        <v>74</v>
      </c>
      <c r="AG281">
        <v>21</v>
      </c>
      <c r="AH281">
        <v>1</v>
      </c>
      <c r="AI281">
        <v>1</v>
      </c>
      <c r="AJ281">
        <v>0</v>
      </c>
      <c r="AK281">
        <v>0</v>
      </c>
      <c r="AL281" t="s">
        <v>832</v>
      </c>
      <c r="AM281" t="s">
        <v>833</v>
      </c>
      <c r="AN281" t="s">
        <v>834</v>
      </c>
      <c r="AO281" t="s">
        <v>835</v>
      </c>
      <c r="AP281" t="s">
        <v>74</v>
      </c>
      <c r="AQ281" t="s">
        <v>74</v>
      </c>
      <c r="AR281" t="s">
        <v>836</v>
      </c>
      <c r="AS281" t="s">
        <v>837</v>
      </c>
      <c r="AT281" t="s">
        <v>74</v>
      </c>
      <c r="AU281">
        <v>1967</v>
      </c>
      <c r="AV281">
        <v>93</v>
      </c>
      <c r="AW281">
        <v>397</v>
      </c>
      <c r="AX281" t="s">
        <v>74</v>
      </c>
      <c r="AY281" t="s">
        <v>74</v>
      </c>
      <c r="AZ281" t="s">
        <v>74</v>
      </c>
      <c r="BA281" t="s">
        <v>74</v>
      </c>
      <c r="BB281">
        <v>373</v>
      </c>
      <c r="BC281" t="s">
        <v>84</v>
      </c>
      <c r="BD281" t="s">
        <v>74</v>
      </c>
      <c r="BE281" t="s">
        <v>1669</v>
      </c>
      <c r="BF281" t="str">
        <f>HYPERLINK("http://dx.doi.org/10.1002/qj.49709339711","http://dx.doi.org/10.1002/qj.49709339711")</f>
        <v>http://dx.doi.org/10.1002/qj.49709339711</v>
      </c>
      <c r="BG281" t="s">
        <v>74</v>
      </c>
      <c r="BH281" t="s">
        <v>74</v>
      </c>
      <c r="BI281">
        <v>0</v>
      </c>
      <c r="BJ281" t="s">
        <v>592</v>
      </c>
      <c r="BK281" t="s">
        <v>86</v>
      </c>
      <c r="BL281" t="s">
        <v>592</v>
      </c>
      <c r="BM281">
        <v>97207</v>
      </c>
      <c r="BN281" t="s">
        <v>74</v>
      </c>
      <c r="BO281" t="s">
        <v>74</v>
      </c>
      <c r="BP281" t="s">
        <v>74</v>
      </c>
      <c r="BQ281" t="s">
        <v>74</v>
      </c>
      <c r="BR281" t="s">
        <v>89</v>
      </c>
      <c r="BS281" t="s">
        <v>1670</v>
      </c>
      <c r="BT281" t="str">
        <f>HYPERLINK("https%3A%2F%2Fwww.webofscience.com%2Fwos%2Fwoscc%2Ffull-record%2FWOS:A19679720700010","View Full Record in Web of Science")</f>
        <v>View Full Record in Web of Science</v>
      </c>
    </row>
    <row r="282" spans="1:72" x14ac:dyDescent="0.15">
      <c r="A282" t="s">
        <v>72</v>
      </c>
      <c r="B282" t="s">
        <v>1671</v>
      </c>
      <c r="C282" t="s">
        <v>74</v>
      </c>
      <c r="D282" t="s">
        <v>74</v>
      </c>
      <c r="E282" t="s">
        <v>74</v>
      </c>
      <c r="F282" t="s">
        <v>1671</v>
      </c>
      <c r="G282" t="s">
        <v>74</v>
      </c>
      <c r="H282" t="s">
        <v>74</v>
      </c>
      <c r="I282" t="s">
        <v>1672</v>
      </c>
      <c r="J282" t="s">
        <v>1673</v>
      </c>
      <c r="K282" t="s">
        <v>74</v>
      </c>
      <c r="L282" t="s">
        <v>74</v>
      </c>
      <c r="M282" t="s">
        <v>77</v>
      </c>
      <c r="N282" t="s">
        <v>482</v>
      </c>
      <c r="O282" t="s">
        <v>74</v>
      </c>
      <c r="P282" t="s">
        <v>74</v>
      </c>
      <c r="Q282" t="s">
        <v>74</v>
      </c>
      <c r="R282" t="s">
        <v>74</v>
      </c>
      <c r="S282" t="s">
        <v>74</v>
      </c>
      <c r="T282" t="s">
        <v>74</v>
      </c>
      <c r="U282" t="s">
        <v>74</v>
      </c>
      <c r="V282" t="s">
        <v>74</v>
      </c>
      <c r="W282" t="s">
        <v>74</v>
      </c>
      <c r="X282" t="s">
        <v>74</v>
      </c>
      <c r="Y282" t="s">
        <v>74</v>
      </c>
      <c r="Z282" t="s">
        <v>74</v>
      </c>
      <c r="AA282" t="s">
        <v>74</v>
      </c>
      <c r="AB282" t="s">
        <v>74</v>
      </c>
      <c r="AC282" t="s">
        <v>74</v>
      </c>
      <c r="AD282" t="s">
        <v>74</v>
      </c>
      <c r="AE282" t="s">
        <v>74</v>
      </c>
      <c r="AF282" t="s">
        <v>74</v>
      </c>
      <c r="AG282">
        <v>6</v>
      </c>
      <c r="AH282">
        <v>2</v>
      </c>
      <c r="AI282">
        <v>2</v>
      </c>
      <c r="AJ282">
        <v>0</v>
      </c>
      <c r="AK282">
        <v>0</v>
      </c>
      <c r="AL282" t="s">
        <v>1674</v>
      </c>
      <c r="AM282" t="s">
        <v>599</v>
      </c>
      <c r="AN282" t="s">
        <v>1675</v>
      </c>
      <c r="AO282" t="s">
        <v>74</v>
      </c>
      <c r="AP282" t="s">
        <v>74</v>
      </c>
      <c r="AQ282" t="s">
        <v>74</v>
      </c>
      <c r="AR282" t="s">
        <v>1676</v>
      </c>
      <c r="AS282" t="s">
        <v>74</v>
      </c>
      <c r="AT282" t="s">
        <v>74</v>
      </c>
      <c r="AU282">
        <v>1967</v>
      </c>
      <c r="AV282">
        <v>21</v>
      </c>
      <c r="AW282" t="s">
        <v>1677</v>
      </c>
      <c r="AX282" t="s">
        <v>74</v>
      </c>
      <c r="AY282" t="s">
        <v>74</v>
      </c>
      <c r="AZ282" t="s">
        <v>74</v>
      </c>
      <c r="BA282" t="s">
        <v>74</v>
      </c>
      <c r="BB282">
        <v>59</v>
      </c>
      <c r="BC282" t="s">
        <v>84</v>
      </c>
      <c r="BD282" t="s">
        <v>74</v>
      </c>
      <c r="BE282" t="s">
        <v>74</v>
      </c>
      <c r="BF282" t="s">
        <v>74</v>
      </c>
      <c r="BG282" t="s">
        <v>74</v>
      </c>
      <c r="BH282" t="s">
        <v>74</v>
      </c>
      <c r="BI282">
        <v>0</v>
      </c>
      <c r="BJ282" t="s">
        <v>1678</v>
      </c>
      <c r="BK282" t="s">
        <v>86</v>
      </c>
      <c r="BL282" t="s">
        <v>1678</v>
      </c>
      <c r="BM282">
        <v>98984</v>
      </c>
      <c r="BN282" t="s">
        <v>74</v>
      </c>
      <c r="BO282" t="s">
        <v>74</v>
      </c>
      <c r="BP282" t="s">
        <v>74</v>
      </c>
      <c r="BQ282" t="s">
        <v>74</v>
      </c>
      <c r="BR282" t="s">
        <v>89</v>
      </c>
      <c r="BS282" t="s">
        <v>1679</v>
      </c>
      <c r="BT282" t="str">
        <f>HYPERLINK("https%3A%2F%2Fwww.webofscience.com%2Fwos%2Fwoscc%2Ffull-record%2FWOS:A19679898400007","View Full Record in Web of Science")</f>
        <v>View Full Record in Web of Science</v>
      </c>
    </row>
    <row r="283" spans="1:72" x14ac:dyDescent="0.15">
      <c r="A283" t="s">
        <v>72</v>
      </c>
      <c r="B283" t="s">
        <v>1680</v>
      </c>
      <c r="C283" t="s">
        <v>74</v>
      </c>
      <c r="D283" t="s">
        <v>74</v>
      </c>
      <c r="E283" t="s">
        <v>74</v>
      </c>
      <c r="F283" t="s">
        <v>1680</v>
      </c>
      <c r="G283" t="s">
        <v>74</v>
      </c>
      <c r="H283" t="s">
        <v>74</v>
      </c>
      <c r="I283" t="s">
        <v>1681</v>
      </c>
      <c r="J283" t="s">
        <v>843</v>
      </c>
      <c r="K283" t="s">
        <v>74</v>
      </c>
      <c r="L283" t="s">
        <v>74</v>
      </c>
      <c r="M283" t="s">
        <v>77</v>
      </c>
      <c r="N283" t="s">
        <v>78</v>
      </c>
      <c r="O283" t="s">
        <v>74</v>
      </c>
      <c r="P283" t="s">
        <v>74</v>
      </c>
      <c r="Q283" t="s">
        <v>74</v>
      </c>
      <c r="R283" t="s">
        <v>74</v>
      </c>
      <c r="S283" t="s">
        <v>74</v>
      </c>
      <c r="T283" t="s">
        <v>74</v>
      </c>
      <c r="U283" t="s">
        <v>74</v>
      </c>
      <c r="V283" t="s">
        <v>74</v>
      </c>
      <c r="W283" t="s">
        <v>74</v>
      </c>
      <c r="X283" t="s">
        <v>74</v>
      </c>
      <c r="Y283" t="s">
        <v>74</v>
      </c>
      <c r="Z283" t="s">
        <v>74</v>
      </c>
      <c r="AA283" t="s">
        <v>74</v>
      </c>
      <c r="AB283" t="s">
        <v>74</v>
      </c>
      <c r="AC283" t="s">
        <v>74</v>
      </c>
      <c r="AD283" t="s">
        <v>74</v>
      </c>
      <c r="AE283" t="s">
        <v>74</v>
      </c>
      <c r="AF283" t="s">
        <v>74</v>
      </c>
      <c r="AG283">
        <v>24</v>
      </c>
      <c r="AH283">
        <v>179</v>
      </c>
      <c r="AI283">
        <v>183</v>
      </c>
      <c r="AJ283">
        <v>0</v>
      </c>
      <c r="AK283">
        <v>3</v>
      </c>
      <c r="AL283" t="s">
        <v>844</v>
      </c>
      <c r="AM283" t="s">
        <v>80</v>
      </c>
      <c r="AN283" t="s">
        <v>845</v>
      </c>
      <c r="AO283" t="s">
        <v>846</v>
      </c>
      <c r="AP283" t="s">
        <v>74</v>
      </c>
      <c r="AQ283" t="s">
        <v>74</v>
      </c>
      <c r="AR283" t="s">
        <v>843</v>
      </c>
      <c r="AS283" t="s">
        <v>847</v>
      </c>
      <c r="AT283" t="s">
        <v>74</v>
      </c>
      <c r="AU283">
        <v>1967</v>
      </c>
      <c r="AV283">
        <v>158</v>
      </c>
      <c r="AW283">
        <v>3804</v>
      </c>
      <c r="AX283" t="s">
        <v>74</v>
      </c>
      <c r="AY283" t="s">
        <v>74</v>
      </c>
      <c r="AZ283" t="s">
        <v>74</v>
      </c>
      <c r="BA283" t="s">
        <v>74</v>
      </c>
      <c r="BB283">
        <v>1001</v>
      </c>
      <c r="BC283" t="s">
        <v>84</v>
      </c>
      <c r="BD283" t="s">
        <v>74</v>
      </c>
      <c r="BE283" t="s">
        <v>74</v>
      </c>
      <c r="BF283" t="s">
        <v>74</v>
      </c>
      <c r="BG283" t="s">
        <v>74</v>
      </c>
      <c r="BH283" t="s">
        <v>74</v>
      </c>
      <c r="BI283">
        <v>0</v>
      </c>
      <c r="BJ283" t="s">
        <v>775</v>
      </c>
      <c r="BK283" t="s">
        <v>86</v>
      </c>
      <c r="BL283" t="s">
        <v>776</v>
      </c>
      <c r="BM283" t="s">
        <v>1682</v>
      </c>
      <c r="BN283" t="s">
        <v>74</v>
      </c>
      <c r="BO283" t="s">
        <v>74</v>
      </c>
      <c r="BP283" t="s">
        <v>74</v>
      </c>
      <c r="BQ283" t="s">
        <v>74</v>
      </c>
      <c r="BR283" t="s">
        <v>89</v>
      </c>
      <c r="BS283" t="s">
        <v>1683</v>
      </c>
      <c r="BT283" t="str">
        <f>HYPERLINK("https%3A%2F%2Fwww.webofscience.com%2Fwos%2Fwoscc%2Ffull-record%2FWOS:A1967A207100006","View Full Record in Web of Science")</f>
        <v>View Full Record in Web of Science</v>
      </c>
    </row>
    <row r="284" spans="1:72" x14ac:dyDescent="0.15">
      <c r="A284" t="s">
        <v>72</v>
      </c>
      <c r="B284" t="s">
        <v>1684</v>
      </c>
      <c r="C284" t="s">
        <v>74</v>
      </c>
      <c r="D284" t="s">
        <v>74</v>
      </c>
      <c r="E284" t="s">
        <v>74</v>
      </c>
      <c r="F284" t="s">
        <v>1684</v>
      </c>
      <c r="G284" t="s">
        <v>74</v>
      </c>
      <c r="H284" t="s">
        <v>74</v>
      </c>
      <c r="I284" t="s">
        <v>1685</v>
      </c>
      <c r="J284" t="s">
        <v>843</v>
      </c>
      <c r="K284" t="s">
        <v>74</v>
      </c>
      <c r="L284" t="s">
        <v>74</v>
      </c>
      <c r="M284" t="s">
        <v>77</v>
      </c>
      <c r="N284" t="s">
        <v>78</v>
      </c>
      <c r="O284" t="s">
        <v>74</v>
      </c>
      <c r="P284" t="s">
        <v>74</v>
      </c>
      <c r="Q284" t="s">
        <v>74</v>
      </c>
      <c r="R284" t="s">
        <v>74</v>
      </c>
      <c r="S284" t="s">
        <v>74</v>
      </c>
      <c r="T284" t="s">
        <v>74</v>
      </c>
      <c r="U284" t="s">
        <v>74</v>
      </c>
      <c r="V284" t="s">
        <v>74</v>
      </c>
      <c r="W284" t="s">
        <v>74</v>
      </c>
      <c r="X284" t="s">
        <v>74</v>
      </c>
      <c r="Y284" t="s">
        <v>74</v>
      </c>
      <c r="Z284" t="s">
        <v>74</v>
      </c>
      <c r="AA284" t="s">
        <v>1020</v>
      </c>
      <c r="AB284" t="s">
        <v>1686</v>
      </c>
      <c r="AC284" t="s">
        <v>74</v>
      </c>
      <c r="AD284" t="s">
        <v>74</v>
      </c>
      <c r="AE284" t="s">
        <v>74</v>
      </c>
      <c r="AF284" t="s">
        <v>74</v>
      </c>
      <c r="AG284">
        <v>17</v>
      </c>
      <c r="AH284">
        <v>296</v>
      </c>
      <c r="AI284">
        <v>328</v>
      </c>
      <c r="AJ284">
        <v>5</v>
      </c>
      <c r="AK284">
        <v>65</v>
      </c>
      <c r="AL284" t="s">
        <v>844</v>
      </c>
      <c r="AM284" t="s">
        <v>80</v>
      </c>
      <c r="AN284" t="s">
        <v>845</v>
      </c>
      <c r="AO284" t="s">
        <v>846</v>
      </c>
      <c r="AP284" t="s">
        <v>74</v>
      </c>
      <c r="AQ284" t="s">
        <v>74</v>
      </c>
      <c r="AR284" t="s">
        <v>843</v>
      </c>
      <c r="AS284" t="s">
        <v>847</v>
      </c>
      <c r="AT284" t="s">
        <v>74</v>
      </c>
      <c r="AU284">
        <v>1967</v>
      </c>
      <c r="AV284">
        <v>156</v>
      </c>
      <c r="AW284">
        <v>3772</v>
      </c>
      <c r="AX284" t="s">
        <v>74</v>
      </c>
      <c r="AY284" t="s">
        <v>74</v>
      </c>
      <c r="AZ284" t="s">
        <v>74</v>
      </c>
      <c r="BA284" t="s">
        <v>74</v>
      </c>
      <c r="BB284">
        <v>257</v>
      </c>
      <c r="BC284" t="s">
        <v>84</v>
      </c>
      <c r="BD284" t="s">
        <v>74</v>
      </c>
      <c r="BE284" t="s">
        <v>1687</v>
      </c>
      <c r="BF284" t="str">
        <f>HYPERLINK("http://dx.doi.org/10.1126/science.156.3772.257","http://dx.doi.org/10.1126/science.156.3772.257")</f>
        <v>http://dx.doi.org/10.1126/science.156.3772.257</v>
      </c>
      <c r="BG284" t="s">
        <v>74</v>
      </c>
      <c r="BH284" t="s">
        <v>74</v>
      </c>
      <c r="BI284">
        <v>0</v>
      </c>
      <c r="BJ284" t="s">
        <v>775</v>
      </c>
      <c r="BK284" t="s">
        <v>86</v>
      </c>
      <c r="BL284" t="s">
        <v>776</v>
      </c>
      <c r="BM284">
        <v>91597</v>
      </c>
      <c r="BN284">
        <v>6021046</v>
      </c>
      <c r="BO284" t="s">
        <v>74</v>
      </c>
      <c r="BP284" t="s">
        <v>74</v>
      </c>
      <c r="BQ284" t="s">
        <v>74</v>
      </c>
      <c r="BR284" t="s">
        <v>89</v>
      </c>
      <c r="BS284" t="s">
        <v>1688</v>
      </c>
      <c r="BT284" t="str">
        <f>HYPERLINK("https%3A%2F%2Fwww.webofscience.com%2Fwos%2Fwoscc%2Ffull-record%2FWOS:A19679159700031","View Full Record in Web of Science")</f>
        <v>View Full Record in Web of Science</v>
      </c>
    </row>
    <row r="285" spans="1:72" x14ac:dyDescent="0.15">
      <c r="A285" t="s">
        <v>72</v>
      </c>
      <c r="B285" t="s">
        <v>1689</v>
      </c>
      <c r="C285" t="s">
        <v>74</v>
      </c>
      <c r="D285" t="s">
        <v>74</v>
      </c>
      <c r="E285" t="s">
        <v>74</v>
      </c>
      <c r="F285" t="s">
        <v>1689</v>
      </c>
      <c r="G285" t="s">
        <v>74</v>
      </c>
      <c r="H285" t="s">
        <v>74</v>
      </c>
      <c r="I285" t="s">
        <v>1690</v>
      </c>
      <c r="J285" t="s">
        <v>843</v>
      </c>
      <c r="K285" t="s">
        <v>74</v>
      </c>
      <c r="L285" t="s">
        <v>74</v>
      </c>
      <c r="M285" t="s">
        <v>77</v>
      </c>
      <c r="N285" t="s">
        <v>817</v>
      </c>
      <c r="O285" t="s">
        <v>74</v>
      </c>
      <c r="P285" t="s">
        <v>74</v>
      </c>
      <c r="Q285" t="s">
        <v>74</v>
      </c>
      <c r="R285" t="s">
        <v>74</v>
      </c>
      <c r="S285" t="s">
        <v>74</v>
      </c>
      <c r="T285" t="s">
        <v>74</v>
      </c>
      <c r="U285" t="s">
        <v>74</v>
      </c>
      <c r="V285" t="s">
        <v>74</v>
      </c>
      <c r="W285" t="s">
        <v>74</v>
      </c>
      <c r="X285" t="s">
        <v>74</v>
      </c>
      <c r="Y285" t="s">
        <v>74</v>
      </c>
      <c r="Z285" t="s">
        <v>74</v>
      </c>
      <c r="AA285" t="s">
        <v>74</v>
      </c>
      <c r="AB285" t="s">
        <v>74</v>
      </c>
      <c r="AC285" t="s">
        <v>74</v>
      </c>
      <c r="AD285" t="s">
        <v>74</v>
      </c>
      <c r="AE285" t="s">
        <v>74</v>
      </c>
      <c r="AF285" t="s">
        <v>74</v>
      </c>
      <c r="AG285">
        <v>1</v>
      </c>
      <c r="AH285">
        <v>0</v>
      </c>
      <c r="AI285">
        <v>0</v>
      </c>
      <c r="AJ285">
        <v>0</v>
      </c>
      <c r="AK285">
        <v>0</v>
      </c>
      <c r="AL285" t="s">
        <v>844</v>
      </c>
      <c r="AM285" t="s">
        <v>80</v>
      </c>
      <c r="AN285" t="s">
        <v>845</v>
      </c>
      <c r="AO285" t="s">
        <v>846</v>
      </c>
      <c r="AP285" t="s">
        <v>74</v>
      </c>
      <c r="AQ285" t="s">
        <v>74</v>
      </c>
      <c r="AR285" t="s">
        <v>843</v>
      </c>
      <c r="AS285" t="s">
        <v>847</v>
      </c>
      <c r="AT285" t="s">
        <v>74</v>
      </c>
      <c r="AU285">
        <v>1967</v>
      </c>
      <c r="AV285">
        <v>156</v>
      </c>
      <c r="AW285">
        <v>3776</v>
      </c>
      <c r="AX285" t="s">
        <v>74</v>
      </c>
      <c r="AY285" t="s">
        <v>74</v>
      </c>
      <c r="AZ285" t="s">
        <v>74</v>
      </c>
      <c r="BA285" t="s">
        <v>74</v>
      </c>
      <c r="BB285">
        <v>786</v>
      </c>
      <c r="BC285" t="s">
        <v>84</v>
      </c>
      <c r="BD285" t="s">
        <v>74</v>
      </c>
      <c r="BE285" t="s">
        <v>74</v>
      </c>
      <c r="BF285" t="s">
        <v>74</v>
      </c>
      <c r="BG285" t="s">
        <v>74</v>
      </c>
      <c r="BH285" t="s">
        <v>74</v>
      </c>
      <c r="BI285">
        <v>0</v>
      </c>
      <c r="BJ285" t="s">
        <v>775</v>
      </c>
      <c r="BK285" t="s">
        <v>86</v>
      </c>
      <c r="BL285" t="s">
        <v>776</v>
      </c>
      <c r="BM285">
        <v>93112</v>
      </c>
      <c r="BN285" t="s">
        <v>74</v>
      </c>
      <c r="BO285" t="s">
        <v>74</v>
      </c>
      <c r="BP285" t="s">
        <v>74</v>
      </c>
      <c r="BQ285" t="s">
        <v>74</v>
      </c>
      <c r="BR285" t="s">
        <v>89</v>
      </c>
      <c r="BS285" t="s">
        <v>1691</v>
      </c>
      <c r="BT285" t="str">
        <f>HYPERLINK("https%3A%2F%2Fwww.webofscience.com%2Fwos%2Fwoscc%2Ffull-record%2FWOS:A19679311200026","View Full Record in Web of Science")</f>
        <v>View Full Record in Web of Science</v>
      </c>
    </row>
    <row r="286" spans="1:72" x14ac:dyDescent="0.15">
      <c r="A286" t="s">
        <v>72</v>
      </c>
      <c r="B286" t="s">
        <v>208</v>
      </c>
      <c r="C286" t="s">
        <v>74</v>
      </c>
      <c r="D286" t="s">
        <v>74</v>
      </c>
      <c r="E286" t="s">
        <v>74</v>
      </c>
      <c r="F286" t="s">
        <v>208</v>
      </c>
      <c r="G286" t="s">
        <v>74</v>
      </c>
      <c r="H286" t="s">
        <v>74</v>
      </c>
      <c r="I286" t="s">
        <v>1397</v>
      </c>
      <c r="J286" t="s">
        <v>879</v>
      </c>
      <c r="K286" t="s">
        <v>74</v>
      </c>
      <c r="L286" t="s">
        <v>74</v>
      </c>
      <c r="M286" t="s">
        <v>77</v>
      </c>
      <c r="N286" t="s">
        <v>817</v>
      </c>
      <c r="O286" t="s">
        <v>74</v>
      </c>
      <c r="P286" t="s">
        <v>74</v>
      </c>
      <c r="Q286" t="s">
        <v>74</v>
      </c>
      <c r="R286" t="s">
        <v>74</v>
      </c>
      <c r="S286" t="s">
        <v>74</v>
      </c>
      <c r="T286" t="s">
        <v>74</v>
      </c>
      <c r="U286" t="s">
        <v>74</v>
      </c>
      <c r="V286" t="s">
        <v>74</v>
      </c>
      <c r="W286" t="s">
        <v>74</v>
      </c>
      <c r="X286" t="s">
        <v>74</v>
      </c>
      <c r="Y286" t="s">
        <v>74</v>
      </c>
      <c r="Z286" t="s">
        <v>74</v>
      </c>
      <c r="AA286" t="s">
        <v>74</v>
      </c>
      <c r="AB286" t="s">
        <v>74</v>
      </c>
      <c r="AC286" t="s">
        <v>74</v>
      </c>
      <c r="AD286" t="s">
        <v>74</v>
      </c>
      <c r="AE286" t="s">
        <v>74</v>
      </c>
      <c r="AF286" t="s">
        <v>74</v>
      </c>
      <c r="AG286">
        <v>1</v>
      </c>
      <c r="AH286">
        <v>0</v>
      </c>
      <c r="AI286">
        <v>0</v>
      </c>
      <c r="AJ286">
        <v>0</v>
      </c>
      <c r="AK286">
        <v>0</v>
      </c>
      <c r="AL286" t="s">
        <v>880</v>
      </c>
      <c r="AM286" t="s">
        <v>881</v>
      </c>
      <c r="AN286" t="s">
        <v>882</v>
      </c>
      <c r="AO286" t="s">
        <v>883</v>
      </c>
      <c r="AP286" t="s">
        <v>74</v>
      </c>
      <c r="AQ286" t="s">
        <v>74</v>
      </c>
      <c r="AR286" t="s">
        <v>884</v>
      </c>
      <c r="AS286" t="s">
        <v>885</v>
      </c>
      <c r="AT286" t="s">
        <v>74</v>
      </c>
      <c r="AU286">
        <v>1967</v>
      </c>
      <c r="AV286">
        <v>104</v>
      </c>
      <c r="AW286">
        <v>5</v>
      </c>
      <c r="AX286" t="s">
        <v>74</v>
      </c>
      <c r="AY286" t="s">
        <v>74</v>
      </c>
      <c r="AZ286" t="s">
        <v>74</v>
      </c>
      <c r="BA286" t="s">
        <v>74</v>
      </c>
      <c r="BB286">
        <v>386</v>
      </c>
      <c r="BC286" t="s">
        <v>84</v>
      </c>
      <c r="BD286" t="s">
        <v>74</v>
      </c>
      <c r="BE286" t="s">
        <v>74</v>
      </c>
      <c r="BF286" t="s">
        <v>74</v>
      </c>
      <c r="BG286" t="s">
        <v>74</v>
      </c>
      <c r="BH286" t="s">
        <v>74</v>
      </c>
      <c r="BI286">
        <v>0</v>
      </c>
      <c r="BJ286" t="s">
        <v>887</v>
      </c>
      <c r="BK286" t="s">
        <v>86</v>
      </c>
      <c r="BL286" t="s">
        <v>888</v>
      </c>
      <c r="BM286" t="s">
        <v>1692</v>
      </c>
      <c r="BN286" t="s">
        <v>74</v>
      </c>
      <c r="BO286" t="s">
        <v>74</v>
      </c>
      <c r="BP286" t="s">
        <v>74</v>
      </c>
      <c r="BQ286" t="s">
        <v>74</v>
      </c>
      <c r="BR286" t="s">
        <v>89</v>
      </c>
      <c r="BS286" t="s">
        <v>1693</v>
      </c>
      <c r="BT286" t="str">
        <f>HYPERLINK("https%3A%2F%2Fwww.webofscience.com%2Fwos%2Fwoscc%2Ffull-record%2FWOS:A1967A301600015","View Full Record in Web of Science")</f>
        <v>View Full Record in Web of Science</v>
      </c>
    </row>
    <row r="287" spans="1:72" x14ac:dyDescent="0.15">
      <c r="A287" t="s">
        <v>1607</v>
      </c>
      <c r="B287" t="s">
        <v>1694</v>
      </c>
      <c r="C287" t="s">
        <v>74</v>
      </c>
      <c r="D287" t="s">
        <v>74</v>
      </c>
      <c r="E287" t="s">
        <v>74</v>
      </c>
      <c r="F287" t="s">
        <v>1694</v>
      </c>
      <c r="G287" t="s">
        <v>74</v>
      </c>
      <c r="H287" t="s">
        <v>74</v>
      </c>
      <c r="I287" t="s">
        <v>1417</v>
      </c>
      <c r="J287" t="s">
        <v>1695</v>
      </c>
      <c r="K287" t="s">
        <v>74</v>
      </c>
      <c r="L287" t="s">
        <v>74</v>
      </c>
      <c r="M287" t="s">
        <v>77</v>
      </c>
      <c r="N287" t="s">
        <v>817</v>
      </c>
      <c r="O287" t="s">
        <v>74</v>
      </c>
      <c r="P287" t="s">
        <v>74</v>
      </c>
      <c r="Q287" t="s">
        <v>74</v>
      </c>
      <c r="R287" t="s">
        <v>74</v>
      </c>
      <c r="S287" t="s">
        <v>74</v>
      </c>
      <c r="T287" t="s">
        <v>74</v>
      </c>
      <c r="U287" t="s">
        <v>74</v>
      </c>
      <c r="V287" t="s">
        <v>74</v>
      </c>
      <c r="W287" t="s">
        <v>74</v>
      </c>
      <c r="X287" t="s">
        <v>74</v>
      </c>
      <c r="Y287" t="s">
        <v>74</v>
      </c>
      <c r="Z287" t="s">
        <v>74</v>
      </c>
      <c r="AA287" t="s">
        <v>74</v>
      </c>
      <c r="AB287" t="s">
        <v>74</v>
      </c>
      <c r="AC287" t="s">
        <v>74</v>
      </c>
      <c r="AD287" t="s">
        <v>74</v>
      </c>
      <c r="AE287" t="s">
        <v>74</v>
      </c>
      <c r="AF287" t="s">
        <v>74</v>
      </c>
      <c r="AG287">
        <v>1</v>
      </c>
      <c r="AH287">
        <v>0</v>
      </c>
      <c r="AI287">
        <v>0</v>
      </c>
      <c r="AJ287">
        <v>0</v>
      </c>
      <c r="AK287">
        <v>2</v>
      </c>
      <c r="AL287" t="s">
        <v>1696</v>
      </c>
      <c r="AM287" t="s">
        <v>1697</v>
      </c>
      <c r="AN287" t="s">
        <v>1698</v>
      </c>
      <c r="AO287" t="s">
        <v>74</v>
      </c>
      <c r="AP287" t="s">
        <v>74</v>
      </c>
      <c r="AQ287" t="s">
        <v>74</v>
      </c>
      <c r="AR287" t="s">
        <v>1699</v>
      </c>
      <c r="AS287" t="s">
        <v>74</v>
      </c>
      <c r="AT287" t="s">
        <v>74</v>
      </c>
      <c r="AU287">
        <v>1967</v>
      </c>
      <c r="AV287">
        <v>31</v>
      </c>
      <c r="AW287">
        <v>3</v>
      </c>
      <c r="AX287" t="s">
        <v>74</v>
      </c>
      <c r="AY287" t="s">
        <v>74</v>
      </c>
      <c r="AZ287" t="s">
        <v>74</v>
      </c>
      <c r="BA287" t="s">
        <v>74</v>
      </c>
      <c r="BB287" t="s">
        <v>1700</v>
      </c>
      <c r="BC287" t="s">
        <v>84</v>
      </c>
      <c r="BD287" t="s">
        <v>74</v>
      </c>
      <c r="BE287" t="s">
        <v>1701</v>
      </c>
      <c r="BF287" t="str">
        <f>HYPERLINK("http://dx.doi.org/10.2136/sssaj1967.03615995003100030002x","http://dx.doi.org/10.2136/sssaj1967.03615995003100030002x")</f>
        <v>http://dx.doi.org/10.2136/sssaj1967.03615995003100030002x</v>
      </c>
      <c r="BG287" t="s">
        <v>74</v>
      </c>
      <c r="BH287" t="s">
        <v>74</v>
      </c>
      <c r="BI287">
        <v>0</v>
      </c>
      <c r="BJ287" t="s">
        <v>887</v>
      </c>
      <c r="BK287" t="s">
        <v>86</v>
      </c>
      <c r="BL287" t="s">
        <v>888</v>
      </c>
      <c r="BM287">
        <v>96843</v>
      </c>
      <c r="BN287" t="s">
        <v>74</v>
      </c>
      <c r="BO287" t="s">
        <v>74</v>
      </c>
      <c r="BP287" t="s">
        <v>74</v>
      </c>
      <c r="BQ287" t="s">
        <v>74</v>
      </c>
      <c r="BR287" t="s">
        <v>89</v>
      </c>
      <c r="BS287" t="s">
        <v>1702</v>
      </c>
      <c r="BT287" t="str">
        <f>HYPERLINK("https%3A%2F%2Fwww.webofscience.com%2Fwos%2Fwoscc%2Ffull-record%2FWOS:A19679684300001","View Full Record in Web of Science")</f>
        <v>View Full Record in Web of Science</v>
      </c>
    </row>
    <row r="288" spans="1:72" x14ac:dyDescent="0.15">
      <c r="A288" t="s">
        <v>72</v>
      </c>
      <c r="B288" t="s">
        <v>208</v>
      </c>
      <c r="C288" t="s">
        <v>74</v>
      </c>
      <c r="D288" t="s">
        <v>74</v>
      </c>
      <c r="E288" t="s">
        <v>74</v>
      </c>
      <c r="F288" t="s">
        <v>208</v>
      </c>
      <c r="G288" t="s">
        <v>74</v>
      </c>
      <c r="H288" t="s">
        <v>74</v>
      </c>
      <c r="I288" t="s">
        <v>1703</v>
      </c>
      <c r="J288" t="s">
        <v>1704</v>
      </c>
      <c r="K288" t="s">
        <v>74</v>
      </c>
      <c r="L288" t="s">
        <v>74</v>
      </c>
      <c r="M288" t="s">
        <v>77</v>
      </c>
      <c r="N288" t="s">
        <v>220</v>
      </c>
      <c r="O288" t="s">
        <v>74</v>
      </c>
      <c r="P288" t="s">
        <v>74</v>
      </c>
      <c r="Q288" t="s">
        <v>74</v>
      </c>
      <c r="R288" t="s">
        <v>74</v>
      </c>
      <c r="S288" t="s">
        <v>74</v>
      </c>
      <c r="T288" t="s">
        <v>74</v>
      </c>
      <c r="U288" t="s">
        <v>74</v>
      </c>
      <c r="V288" t="s">
        <v>74</v>
      </c>
      <c r="W288" t="s">
        <v>74</v>
      </c>
      <c r="X288" t="s">
        <v>74</v>
      </c>
      <c r="Y288" t="s">
        <v>74</v>
      </c>
      <c r="Z288" t="s">
        <v>74</v>
      </c>
      <c r="AA288" t="s">
        <v>74</v>
      </c>
      <c r="AB288" t="s">
        <v>74</v>
      </c>
      <c r="AC288" t="s">
        <v>74</v>
      </c>
      <c r="AD288" t="s">
        <v>74</v>
      </c>
      <c r="AE288" t="s">
        <v>74</v>
      </c>
      <c r="AF288" t="s">
        <v>74</v>
      </c>
      <c r="AG288">
        <v>42</v>
      </c>
      <c r="AH288">
        <v>0</v>
      </c>
      <c r="AI288">
        <v>0</v>
      </c>
      <c r="AJ288">
        <v>0</v>
      </c>
      <c r="AK288">
        <v>0</v>
      </c>
      <c r="AL288" t="s">
        <v>1705</v>
      </c>
      <c r="AM288" t="s">
        <v>671</v>
      </c>
      <c r="AN288" t="s">
        <v>1706</v>
      </c>
      <c r="AO288" t="s">
        <v>1707</v>
      </c>
      <c r="AP288" t="s">
        <v>74</v>
      </c>
      <c r="AQ288" t="s">
        <v>74</v>
      </c>
      <c r="AR288" t="s">
        <v>1708</v>
      </c>
      <c r="AS288" t="s">
        <v>74</v>
      </c>
      <c r="AT288" t="s">
        <v>74</v>
      </c>
      <c r="AU288">
        <v>1967</v>
      </c>
      <c r="AV288">
        <v>8</v>
      </c>
      <c r="AW288" t="s">
        <v>1709</v>
      </c>
      <c r="AX288" t="s">
        <v>74</v>
      </c>
      <c r="AY288" t="s">
        <v>74</v>
      </c>
      <c r="AZ288" t="s">
        <v>74</v>
      </c>
      <c r="BA288" t="s">
        <v>74</v>
      </c>
      <c r="BB288">
        <v>261</v>
      </c>
      <c r="BC288">
        <v>507</v>
      </c>
      <c r="BD288" t="s">
        <v>74</v>
      </c>
      <c r="BE288" t="s">
        <v>74</v>
      </c>
      <c r="BF288" t="s">
        <v>74</v>
      </c>
      <c r="BG288" t="s">
        <v>74</v>
      </c>
      <c r="BH288" t="s">
        <v>74</v>
      </c>
      <c r="BI288">
        <v>247</v>
      </c>
      <c r="BJ288" t="s">
        <v>825</v>
      </c>
      <c r="BK288" t="s">
        <v>826</v>
      </c>
      <c r="BL288" t="s">
        <v>825</v>
      </c>
      <c r="BM288" t="s">
        <v>1710</v>
      </c>
      <c r="BN288" t="s">
        <v>74</v>
      </c>
      <c r="BO288" t="s">
        <v>74</v>
      </c>
      <c r="BP288" t="s">
        <v>74</v>
      </c>
      <c r="BQ288" t="s">
        <v>74</v>
      </c>
      <c r="BR288" t="s">
        <v>89</v>
      </c>
      <c r="BS288" t="s">
        <v>1711</v>
      </c>
      <c r="BT288" t="str">
        <f>HYPERLINK("https%3A%2F%2Fwww.webofscience.com%2Fwos%2Fwoscc%2Ffull-record%2FWOS:A1967ZG21900001","View Full Record in Web of Science")</f>
        <v>View Full Record in Web of Science</v>
      </c>
    </row>
    <row r="289" spans="1:72" x14ac:dyDescent="0.15">
      <c r="A289" t="s">
        <v>72</v>
      </c>
      <c r="B289" t="s">
        <v>1712</v>
      </c>
      <c r="C289" t="s">
        <v>74</v>
      </c>
      <c r="D289" t="s">
        <v>74</v>
      </c>
      <c r="E289" t="s">
        <v>74</v>
      </c>
      <c r="F289" t="s">
        <v>1712</v>
      </c>
      <c r="G289" t="s">
        <v>74</v>
      </c>
      <c r="H289" t="s">
        <v>74</v>
      </c>
      <c r="I289" t="s">
        <v>1713</v>
      </c>
      <c r="J289" t="s">
        <v>904</v>
      </c>
      <c r="K289" t="s">
        <v>74</v>
      </c>
      <c r="L289" t="s">
        <v>74</v>
      </c>
      <c r="M289" t="s">
        <v>77</v>
      </c>
      <c r="N289" t="s">
        <v>78</v>
      </c>
      <c r="O289" t="s">
        <v>74</v>
      </c>
      <c r="P289" t="s">
        <v>74</v>
      </c>
      <c r="Q289" t="s">
        <v>74</v>
      </c>
      <c r="R289" t="s">
        <v>74</v>
      </c>
      <c r="S289" t="s">
        <v>74</v>
      </c>
      <c r="T289" t="s">
        <v>74</v>
      </c>
      <c r="U289" t="s">
        <v>74</v>
      </c>
      <c r="V289" t="s">
        <v>74</v>
      </c>
      <c r="W289" t="s">
        <v>74</v>
      </c>
      <c r="X289" t="s">
        <v>74</v>
      </c>
      <c r="Y289" t="s">
        <v>74</v>
      </c>
      <c r="Z289" t="s">
        <v>74</v>
      </c>
      <c r="AA289" t="s">
        <v>74</v>
      </c>
      <c r="AB289" t="s">
        <v>74</v>
      </c>
      <c r="AC289" t="s">
        <v>74</v>
      </c>
      <c r="AD289" t="s">
        <v>74</v>
      </c>
      <c r="AE289" t="s">
        <v>74</v>
      </c>
      <c r="AF289" t="s">
        <v>74</v>
      </c>
      <c r="AG289">
        <v>21</v>
      </c>
      <c r="AH289">
        <v>1</v>
      </c>
      <c r="AI289">
        <v>1</v>
      </c>
      <c r="AJ289">
        <v>0</v>
      </c>
      <c r="AK289">
        <v>0</v>
      </c>
      <c r="AL289" t="s">
        <v>906</v>
      </c>
      <c r="AM289" t="s">
        <v>907</v>
      </c>
      <c r="AN289" t="s">
        <v>908</v>
      </c>
      <c r="AO289" t="s">
        <v>909</v>
      </c>
      <c r="AP289" t="s">
        <v>74</v>
      </c>
      <c r="AQ289" t="s">
        <v>74</v>
      </c>
      <c r="AR289" t="s">
        <v>904</v>
      </c>
      <c r="AS289" t="s">
        <v>74</v>
      </c>
      <c r="AT289" t="s">
        <v>74</v>
      </c>
      <c r="AU289">
        <v>1967</v>
      </c>
      <c r="AV289">
        <v>19</v>
      </c>
      <c r="AW289">
        <v>2</v>
      </c>
      <c r="AX289" t="s">
        <v>74</v>
      </c>
      <c r="AY289" t="s">
        <v>74</v>
      </c>
      <c r="AZ289" t="s">
        <v>74</v>
      </c>
      <c r="BA289" t="s">
        <v>74</v>
      </c>
      <c r="BB289">
        <v>161</v>
      </c>
      <c r="BC289" t="s">
        <v>84</v>
      </c>
      <c r="BD289" t="s">
        <v>74</v>
      </c>
      <c r="BE289" t="s">
        <v>74</v>
      </c>
      <c r="BF289" t="s">
        <v>74</v>
      </c>
      <c r="BG289" t="s">
        <v>74</v>
      </c>
      <c r="BH289" t="s">
        <v>74</v>
      </c>
      <c r="BI289">
        <v>0</v>
      </c>
      <c r="BJ289" t="s">
        <v>605</v>
      </c>
      <c r="BK289" t="s">
        <v>86</v>
      </c>
      <c r="BL289" t="s">
        <v>606</v>
      </c>
      <c r="BM289">
        <v>94726</v>
      </c>
      <c r="BN289" t="s">
        <v>74</v>
      </c>
      <c r="BO289" t="s">
        <v>74</v>
      </c>
      <c r="BP289" t="s">
        <v>74</v>
      </c>
      <c r="BQ289" t="s">
        <v>74</v>
      </c>
      <c r="BR289" t="s">
        <v>89</v>
      </c>
      <c r="BS289" t="s">
        <v>1714</v>
      </c>
      <c r="BT289" t="str">
        <f>HYPERLINK("https%3A%2F%2Fwww.webofscience.com%2Fwos%2Fwoscc%2Ffull-record%2FWOS:A19679472600001","View Full Record in Web of Science")</f>
        <v>View Full Record in Web of Science</v>
      </c>
    </row>
    <row r="290" spans="1:72" x14ac:dyDescent="0.15">
      <c r="A290" t="s">
        <v>72</v>
      </c>
      <c r="B290" t="s">
        <v>1715</v>
      </c>
      <c r="C290" t="s">
        <v>74</v>
      </c>
      <c r="D290" t="s">
        <v>74</v>
      </c>
      <c r="E290" t="s">
        <v>74</v>
      </c>
      <c r="F290" t="s">
        <v>1715</v>
      </c>
      <c r="G290" t="s">
        <v>74</v>
      </c>
      <c r="H290" t="s">
        <v>74</v>
      </c>
      <c r="I290" t="s">
        <v>1716</v>
      </c>
      <c r="J290" t="s">
        <v>1717</v>
      </c>
      <c r="K290" t="s">
        <v>74</v>
      </c>
      <c r="L290" t="s">
        <v>74</v>
      </c>
      <c r="M290" t="s">
        <v>77</v>
      </c>
      <c r="N290" t="s">
        <v>78</v>
      </c>
      <c r="O290" t="s">
        <v>74</v>
      </c>
      <c r="P290" t="s">
        <v>74</v>
      </c>
      <c r="Q290" t="s">
        <v>74</v>
      </c>
      <c r="R290" t="s">
        <v>74</v>
      </c>
      <c r="S290" t="s">
        <v>74</v>
      </c>
      <c r="T290" t="s">
        <v>74</v>
      </c>
      <c r="U290" t="s">
        <v>74</v>
      </c>
      <c r="V290" t="s">
        <v>74</v>
      </c>
      <c r="W290" t="s">
        <v>1718</v>
      </c>
      <c r="X290" t="s">
        <v>1719</v>
      </c>
      <c r="Y290" t="s">
        <v>74</v>
      </c>
      <c r="Z290" t="s">
        <v>74</v>
      </c>
      <c r="AA290" t="s">
        <v>74</v>
      </c>
      <c r="AB290" t="s">
        <v>74</v>
      </c>
      <c r="AC290" t="s">
        <v>74</v>
      </c>
      <c r="AD290" t="s">
        <v>74</v>
      </c>
      <c r="AE290" t="s">
        <v>74</v>
      </c>
      <c r="AF290" t="s">
        <v>74</v>
      </c>
      <c r="AG290">
        <v>3</v>
      </c>
      <c r="AH290">
        <v>0</v>
      </c>
      <c r="AI290">
        <v>0</v>
      </c>
      <c r="AJ290">
        <v>0</v>
      </c>
      <c r="AK290">
        <v>1</v>
      </c>
      <c r="AL290" t="s">
        <v>1720</v>
      </c>
      <c r="AM290" t="s">
        <v>564</v>
      </c>
      <c r="AN290" t="s">
        <v>1721</v>
      </c>
      <c r="AO290" t="s">
        <v>1722</v>
      </c>
      <c r="AP290" t="s">
        <v>74</v>
      </c>
      <c r="AQ290" t="s">
        <v>74</v>
      </c>
      <c r="AR290" t="s">
        <v>1723</v>
      </c>
      <c r="AS290" t="s">
        <v>1724</v>
      </c>
      <c r="AT290" t="s">
        <v>74</v>
      </c>
      <c r="AU290">
        <v>1967</v>
      </c>
      <c r="AV290">
        <v>58</v>
      </c>
      <c r="AW290">
        <v>3</v>
      </c>
      <c r="AX290" t="s">
        <v>74</v>
      </c>
      <c r="AY290" t="s">
        <v>74</v>
      </c>
      <c r="AZ290" t="s">
        <v>74</v>
      </c>
      <c r="BA290" t="s">
        <v>74</v>
      </c>
      <c r="BB290">
        <v>126</v>
      </c>
      <c r="BC290">
        <v>134</v>
      </c>
      <c r="BD290" t="s">
        <v>74</v>
      </c>
      <c r="BE290" t="s">
        <v>1725</v>
      </c>
      <c r="BF290" t="str">
        <f>HYPERLINK("http://dx.doi.org/10.1111/j.1467-9663.1967.tb01807.x","http://dx.doi.org/10.1111/j.1467-9663.1967.tb01807.x")</f>
        <v>http://dx.doi.org/10.1111/j.1467-9663.1967.tb01807.x</v>
      </c>
      <c r="BG290" t="s">
        <v>74</v>
      </c>
      <c r="BH290" t="s">
        <v>74</v>
      </c>
      <c r="BI290">
        <v>9</v>
      </c>
      <c r="BJ290" t="s">
        <v>1726</v>
      </c>
      <c r="BK290" t="s">
        <v>826</v>
      </c>
      <c r="BL290" t="s">
        <v>1727</v>
      </c>
      <c r="BM290" t="s">
        <v>1728</v>
      </c>
      <c r="BN290" t="s">
        <v>74</v>
      </c>
      <c r="BO290" t="s">
        <v>74</v>
      </c>
      <c r="BP290" t="s">
        <v>74</v>
      </c>
      <c r="BQ290" t="s">
        <v>74</v>
      </c>
      <c r="BR290" t="s">
        <v>89</v>
      </c>
      <c r="BS290" t="s">
        <v>1729</v>
      </c>
      <c r="BT290" t="str">
        <f>HYPERLINK("https%3A%2F%2Fwww.webofscience.com%2Fwos%2Fwoscc%2Ffull-record%2FWOS:A1967ZJ62100002","View Full Record in Web of Science")</f>
        <v>View Full Record in Web of Science</v>
      </c>
    </row>
    <row r="291" spans="1:72" x14ac:dyDescent="0.15">
      <c r="A291" t="s">
        <v>72</v>
      </c>
      <c r="B291" t="s">
        <v>1730</v>
      </c>
      <c r="C291" t="s">
        <v>74</v>
      </c>
      <c r="D291" t="s">
        <v>74</v>
      </c>
      <c r="E291" t="s">
        <v>74</v>
      </c>
      <c r="F291" t="s">
        <v>1730</v>
      </c>
      <c r="G291" t="s">
        <v>74</v>
      </c>
      <c r="H291" t="s">
        <v>74</v>
      </c>
      <c r="I291" t="s">
        <v>1731</v>
      </c>
      <c r="J291" t="s">
        <v>1732</v>
      </c>
      <c r="K291" t="s">
        <v>74</v>
      </c>
      <c r="L291" t="s">
        <v>74</v>
      </c>
      <c r="M291" t="s">
        <v>77</v>
      </c>
      <c r="N291" t="s">
        <v>817</v>
      </c>
      <c r="O291" t="s">
        <v>74</v>
      </c>
      <c r="P291" t="s">
        <v>74</v>
      </c>
      <c r="Q291" t="s">
        <v>74</v>
      </c>
      <c r="R291" t="s">
        <v>74</v>
      </c>
      <c r="S291" t="s">
        <v>74</v>
      </c>
      <c r="T291" t="s">
        <v>74</v>
      </c>
      <c r="U291" t="s">
        <v>74</v>
      </c>
      <c r="V291" t="s">
        <v>74</v>
      </c>
      <c r="W291" t="s">
        <v>74</v>
      </c>
      <c r="X291" t="s">
        <v>74</v>
      </c>
      <c r="Y291" t="s">
        <v>74</v>
      </c>
      <c r="Z291" t="s">
        <v>74</v>
      </c>
      <c r="AA291" t="s">
        <v>74</v>
      </c>
      <c r="AB291" t="s">
        <v>74</v>
      </c>
      <c r="AC291" t="s">
        <v>74</v>
      </c>
      <c r="AD291" t="s">
        <v>74</v>
      </c>
      <c r="AE291" t="s">
        <v>74</v>
      </c>
      <c r="AF291" t="s">
        <v>74</v>
      </c>
      <c r="AG291">
        <v>1</v>
      </c>
      <c r="AH291">
        <v>0</v>
      </c>
      <c r="AI291">
        <v>0</v>
      </c>
      <c r="AJ291">
        <v>0</v>
      </c>
      <c r="AK291">
        <v>0</v>
      </c>
      <c r="AL291" t="s">
        <v>1733</v>
      </c>
      <c r="AM291" t="s">
        <v>555</v>
      </c>
      <c r="AN291" t="s">
        <v>1734</v>
      </c>
      <c r="AO291" t="s">
        <v>1735</v>
      </c>
      <c r="AP291" t="s">
        <v>74</v>
      </c>
      <c r="AQ291" t="s">
        <v>74</v>
      </c>
      <c r="AR291" t="s">
        <v>1736</v>
      </c>
      <c r="AS291" t="s">
        <v>1737</v>
      </c>
      <c r="AT291" t="s">
        <v>74</v>
      </c>
      <c r="AU291">
        <v>1967</v>
      </c>
      <c r="AV291">
        <v>96</v>
      </c>
      <c r="AW291">
        <v>1</v>
      </c>
      <c r="AX291" t="s">
        <v>74</v>
      </c>
      <c r="AY291" t="s">
        <v>74</v>
      </c>
      <c r="AZ291" t="s">
        <v>74</v>
      </c>
      <c r="BA291" t="s">
        <v>74</v>
      </c>
      <c r="BB291">
        <v>80</v>
      </c>
      <c r="BC291" t="s">
        <v>84</v>
      </c>
      <c r="BD291" t="s">
        <v>74</v>
      </c>
      <c r="BE291" t="s">
        <v>74</v>
      </c>
      <c r="BF291" t="s">
        <v>74</v>
      </c>
      <c r="BG291" t="s">
        <v>74</v>
      </c>
      <c r="BH291" t="s">
        <v>74</v>
      </c>
      <c r="BI291">
        <v>0</v>
      </c>
      <c r="BJ291" t="s">
        <v>1738</v>
      </c>
      <c r="BK291" t="s">
        <v>86</v>
      </c>
      <c r="BL291" t="s">
        <v>1738</v>
      </c>
      <c r="BM291">
        <v>96787</v>
      </c>
      <c r="BN291" t="s">
        <v>74</v>
      </c>
      <c r="BO291" t="s">
        <v>74</v>
      </c>
      <c r="BP291" t="s">
        <v>74</v>
      </c>
      <c r="BQ291" t="s">
        <v>74</v>
      </c>
      <c r="BR291" t="s">
        <v>89</v>
      </c>
      <c r="BS291" t="s">
        <v>1739</v>
      </c>
      <c r="BT291" t="str">
        <f>HYPERLINK("https%3A%2F%2Fwww.webofscience.com%2Fwos%2Fwoscc%2Ffull-record%2FWOS:A19679678700017","View Full Record in Web of Science")</f>
        <v>View Full Record in Web of Science</v>
      </c>
    </row>
    <row r="292" spans="1:72" x14ac:dyDescent="0.15">
      <c r="A292" t="s">
        <v>72</v>
      </c>
      <c r="B292" t="s">
        <v>1740</v>
      </c>
      <c r="C292" t="s">
        <v>74</v>
      </c>
      <c r="D292" t="s">
        <v>74</v>
      </c>
      <c r="E292" t="s">
        <v>74</v>
      </c>
      <c r="F292" t="s">
        <v>1740</v>
      </c>
      <c r="G292" t="s">
        <v>74</v>
      </c>
      <c r="H292" t="s">
        <v>74</v>
      </c>
      <c r="I292" t="s">
        <v>1649</v>
      </c>
      <c r="J292" t="s">
        <v>946</v>
      </c>
      <c r="K292" t="s">
        <v>74</v>
      </c>
      <c r="L292" t="s">
        <v>74</v>
      </c>
      <c r="M292" t="s">
        <v>77</v>
      </c>
      <c r="N292" t="s">
        <v>52</v>
      </c>
      <c r="O292" t="s">
        <v>74</v>
      </c>
      <c r="P292" t="s">
        <v>74</v>
      </c>
      <c r="Q292" t="s">
        <v>74</v>
      </c>
      <c r="R292" t="s">
        <v>74</v>
      </c>
      <c r="S292" t="s">
        <v>74</v>
      </c>
      <c r="T292" t="s">
        <v>74</v>
      </c>
      <c r="U292" t="s">
        <v>74</v>
      </c>
      <c r="V292" t="s">
        <v>74</v>
      </c>
      <c r="W292" t="s">
        <v>74</v>
      </c>
      <c r="X292" t="s">
        <v>74</v>
      </c>
      <c r="Y292" t="s">
        <v>74</v>
      </c>
      <c r="Z292" t="s">
        <v>74</v>
      </c>
      <c r="AA292" t="s">
        <v>74</v>
      </c>
      <c r="AB292" t="s">
        <v>74</v>
      </c>
      <c r="AC292" t="s">
        <v>74</v>
      </c>
      <c r="AD292" t="s">
        <v>74</v>
      </c>
      <c r="AE292" t="s">
        <v>74</v>
      </c>
      <c r="AF292" t="s">
        <v>74</v>
      </c>
      <c r="AG292">
        <v>0</v>
      </c>
      <c r="AH292">
        <v>0</v>
      </c>
      <c r="AI292">
        <v>0</v>
      </c>
      <c r="AJ292">
        <v>0</v>
      </c>
      <c r="AK292">
        <v>1</v>
      </c>
      <c r="AL292" t="s">
        <v>947</v>
      </c>
      <c r="AM292" t="s">
        <v>633</v>
      </c>
      <c r="AN292" t="s">
        <v>1375</v>
      </c>
      <c r="AO292" t="s">
        <v>949</v>
      </c>
      <c r="AP292" t="s">
        <v>74</v>
      </c>
      <c r="AQ292" t="s">
        <v>74</v>
      </c>
      <c r="AR292" t="s">
        <v>950</v>
      </c>
      <c r="AS292" t="s">
        <v>74</v>
      </c>
      <c r="AT292" t="s">
        <v>74</v>
      </c>
      <c r="AU292">
        <v>1967</v>
      </c>
      <c r="AV292">
        <v>86</v>
      </c>
      <c r="AW292">
        <v>1</v>
      </c>
      <c r="AX292" t="s">
        <v>74</v>
      </c>
      <c r="AY292" t="s">
        <v>74</v>
      </c>
      <c r="AZ292" t="s">
        <v>74</v>
      </c>
      <c r="BA292" t="s">
        <v>74</v>
      </c>
      <c r="BB292">
        <v>68</v>
      </c>
      <c r="BC292" t="s">
        <v>84</v>
      </c>
      <c r="BD292" t="s">
        <v>74</v>
      </c>
      <c r="BE292" t="s">
        <v>74</v>
      </c>
      <c r="BF292" t="s">
        <v>74</v>
      </c>
      <c r="BG292" t="s">
        <v>74</v>
      </c>
      <c r="BH292" t="s">
        <v>74</v>
      </c>
      <c r="BI292">
        <v>0</v>
      </c>
      <c r="BJ292" t="s">
        <v>952</v>
      </c>
      <c r="BK292" t="s">
        <v>86</v>
      </c>
      <c r="BL292" t="s">
        <v>952</v>
      </c>
      <c r="BM292">
        <v>87849</v>
      </c>
      <c r="BN292" t="s">
        <v>74</v>
      </c>
      <c r="BO292" t="s">
        <v>74</v>
      </c>
      <c r="BP292" t="s">
        <v>74</v>
      </c>
      <c r="BQ292" t="s">
        <v>74</v>
      </c>
      <c r="BR292" t="s">
        <v>89</v>
      </c>
      <c r="BS292" t="s">
        <v>1741</v>
      </c>
      <c r="BT292" t="str">
        <f>HYPERLINK("https%3A%2F%2Fwww.webofscience.com%2Fwos%2Fwoscc%2Ffull-record%2FWOS:A19678784900023","View Full Record in Web of Science")</f>
        <v>View Full Record in Web of Science</v>
      </c>
    </row>
    <row r="293" spans="1:72" x14ac:dyDescent="0.15">
      <c r="A293" t="s">
        <v>72</v>
      </c>
      <c r="B293" t="s">
        <v>1742</v>
      </c>
      <c r="C293" t="s">
        <v>74</v>
      </c>
      <c r="D293" t="s">
        <v>74</v>
      </c>
      <c r="E293" t="s">
        <v>74</v>
      </c>
      <c r="F293" t="s">
        <v>1742</v>
      </c>
      <c r="G293" t="s">
        <v>74</v>
      </c>
      <c r="H293" t="s">
        <v>74</v>
      </c>
      <c r="I293" t="s">
        <v>1743</v>
      </c>
      <c r="J293" t="s">
        <v>946</v>
      </c>
      <c r="K293" t="s">
        <v>74</v>
      </c>
      <c r="L293" t="s">
        <v>74</v>
      </c>
      <c r="M293" t="s">
        <v>77</v>
      </c>
      <c r="N293" t="s">
        <v>78</v>
      </c>
      <c r="O293" t="s">
        <v>74</v>
      </c>
      <c r="P293" t="s">
        <v>74</v>
      </c>
      <c r="Q293" t="s">
        <v>74</v>
      </c>
      <c r="R293" t="s">
        <v>74</v>
      </c>
      <c r="S293" t="s">
        <v>74</v>
      </c>
      <c r="T293" t="s">
        <v>74</v>
      </c>
      <c r="U293" t="s">
        <v>74</v>
      </c>
      <c r="V293" t="s">
        <v>74</v>
      </c>
      <c r="W293" t="s">
        <v>74</v>
      </c>
      <c r="X293" t="s">
        <v>74</v>
      </c>
      <c r="Y293" t="s">
        <v>74</v>
      </c>
      <c r="Z293" t="s">
        <v>74</v>
      </c>
      <c r="AA293" t="s">
        <v>74</v>
      </c>
      <c r="AB293" t="s">
        <v>74</v>
      </c>
      <c r="AC293" t="s">
        <v>74</v>
      </c>
      <c r="AD293" t="s">
        <v>74</v>
      </c>
      <c r="AE293" t="s">
        <v>74</v>
      </c>
      <c r="AF293" t="s">
        <v>74</v>
      </c>
      <c r="AG293">
        <v>6</v>
      </c>
      <c r="AH293">
        <v>7</v>
      </c>
      <c r="AI293">
        <v>8</v>
      </c>
      <c r="AJ293">
        <v>0</v>
      </c>
      <c r="AK293">
        <v>0</v>
      </c>
      <c r="AL293" t="s">
        <v>947</v>
      </c>
      <c r="AM293" t="s">
        <v>633</v>
      </c>
      <c r="AN293" t="s">
        <v>1375</v>
      </c>
      <c r="AO293" t="s">
        <v>949</v>
      </c>
      <c r="AP293" t="s">
        <v>74</v>
      </c>
      <c r="AQ293" t="s">
        <v>74</v>
      </c>
      <c r="AR293" t="s">
        <v>950</v>
      </c>
      <c r="AS293" t="s">
        <v>74</v>
      </c>
      <c r="AT293" t="s">
        <v>74</v>
      </c>
      <c r="AU293">
        <v>1967</v>
      </c>
      <c r="AV293">
        <v>86</v>
      </c>
      <c r="AW293">
        <v>2</v>
      </c>
      <c r="AX293" t="s">
        <v>74</v>
      </c>
      <c r="AY293" t="s">
        <v>74</v>
      </c>
      <c r="AZ293" t="s">
        <v>74</v>
      </c>
      <c r="BA293" t="s">
        <v>74</v>
      </c>
      <c r="BB293">
        <v>152</v>
      </c>
      <c r="BC293" t="s">
        <v>84</v>
      </c>
      <c r="BD293" t="s">
        <v>74</v>
      </c>
      <c r="BE293" t="s">
        <v>1744</v>
      </c>
      <c r="BF293" t="str">
        <f>HYPERLINK("http://dx.doi.org/10.2307/3224682","http://dx.doi.org/10.2307/3224682")</f>
        <v>http://dx.doi.org/10.2307/3224682</v>
      </c>
      <c r="BG293" t="s">
        <v>74</v>
      </c>
      <c r="BH293" t="s">
        <v>74</v>
      </c>
      <c r="BI293">
        <v>0</v>
      </c>
      <c r="BJ293" t="s">
        <v>952</v>
      </c>
      <c r="BK293" t="s">
        <v>86</v>
      </c>
      <c r="BL293" t="s">
        <v>952</v>
      </c>
      <c r="BM293">
        <v>92879</v>
      </c>
      <c r="BN293" t="s">
        <v>74</v>
      </c>
      <c r="BO293" t="s">
        <v>74</v>
      </c>
      <c r="BP293" t="s">
        <v>74</v>
      </c>
      <c r="BQ293" t="s">
        <v>74</v>
      </c>
      <c r="BR293" t="s">
        <v>89</v>
      </c>
      <c r="BS293" t="s">
        <v>1745</v>
      </c>
      <c r="BT293" t="str">
        <f>HYPERLINK("https%3A%2F%2Fwww.webofscience.com%2Fwos%2Fwoscc%2Ffull-record%2FWOS:A19679287900008","View Full Record in Web of Science")</f>
        <v>View Full Record in Web of Science</v>
      </c>
    </row>
    <row r="294" spans="1:72" x14ac:dyDescent="0.15">
      <c r="A294" t="s">
        <v>72</v>
      </c>
      <c r="B294" t="s">
        <v>1746</v>
      </c>
      <c r="C294" t="s">
        <v>74</v>
      </c>
      <c r="D294" t="s">
        <v>74</v>
      </c>
      <c r="E294" t="s">
        <v>74</v>
      </c>
      <c r="F294" t="s">
        <v>1746</v>
      </c>
      <c r="G294" t="s">
        <v>74</v>
      </c>
      <c r="H294" t="s">
        <v>74</v>
      </c>
      <c r="I294" t="s">
        <v>1747</v>
      </c>
      <c r="J294" t="s">
        <v>1748</v>
      </c>
      <c r="K294" t="s">
        <v>74</v>
      </c>
      <c r="L294" t="s">
        <v>74</v>
      </c>
      <c r="M294" t="s">
        <v>77</v>
      </c>
      <c r="N294" t="s">
        <v>78</v>
      </c>
      <c r="O294" t="s">
        <v>74</v>
      </c>
      <c r="P294" t="s">
        <v>74</v>
      </c>
      <c r="Q294" t="s">
        <v>74</v>
      </c>
      <c r="R294" t="s">
        <v>74</v>
      </c>
      <c r="S294" t="s">
        <v>74</v>
      </c>
      <c r="T294" t="s">
        <v>74</v>
      </c>
      <c r="U294" t="s">
        <v>74</v>
      </c>
      <c r="V294" t="s">
        <v>74</v>
      </c>
      <c r="W294" t="s">
        <v>74</v>
      </c>
      <c r="X294" t="s">
        <v>74</v>
      </c>
      <c r="Y294" t="s">
        <v>74</v>
      </c>
      <c r="Z294" t="s">
        <v>74</v>
      </c>
      <c r="AA294" t="s">
        <v>74</v>
      </c>
      <c r="AB294" t="s">
        <v>74</v>
      </c>
      <c r="AC294" t="s">
        <v>74</v>
      </c>
      <c r="AD294" t="s">
        <v>74</v>
      </c>
      <c r="AE294" t="s">
        <v>74</v>
      </c>
      <c r="AF294" t="s">
        <v>74</v>
      </c>
      <c r="AG294">
        <v>4</v>
      </c>
      <c r="AH294">
        <v>0</v>
      </c>
      <c r="AI294">
        <v>0</v>
      </c>
      <c r="AJ294">
        <v>0</v>
      </c>
      <c r="AK294">
        <v>0</v>
      </c>
      <c r="AL294" t="s">
        <v>1749</v>
      </c>
      <c r="AM294" t="s">
        <v>769</v>
      </c>
      <c r="AN294" t="s">
        <v>1750</v>
      </c>
      <c r="AO294" t="s">
        <v>1751</v>
      </c>
      <c r="AP294" t="s">
        <v>74</v>
      </c>
      <c r="AQ294" t="s">
        <v>74</v>
      </c>
      <c r="AR294" t="s">
        <v>1752</v>
      </c>
      <c r="AS294" t="s">
        <v>74</v>
      </c>
      <c r="AT294" t="s">
        <v>74</v>
      </c>
      <c r="AU294">
        <v>1967</v>
      </c>
      <c r="AV294">
        <v>19</v>
      </c>
      <c r="AW294" t="s">
        <v>1709</v>
      </c>
      <c r="AX294" t="s">
        <v>74</v>
      </c>
      <c r="AY294" t="s">
        <v>74</v>
      </c>
      <c r="AZ294" t="s">
        <v>74</v>
      </c>
      <c r="BA294" t="s">
        <v>74</v>
      </c>
      <c r="BB294">
        <v>171</v>
      </c>
      <c r="BC294" t="s">
        <v>84</v>
      </c>
      <c r="BD294" t="s">
        <v>74</v>
      </c>
      <c r="BE294" t="s">
        <v>74</v>
      </c>
      <c r="BF294" t="s">
        <v>74</v>
      </c>
      <c r="BG294" t="s">
        <v>74</v>
      </c>
      <c r="BH294" t="s">
        <v>74</v>
      </c>
      <c r="BI294">
        <v>0</v>
      </c>
      <c r="BJ294" t="s">
        <v>592</v>
      </c>
      <c r="BK294" t="s">
        <v>86</v>
      </c>
      <c r="BL294" t="s">
        <v>592</v>
      </c>
      <c r="BM294" t="s">
        <v>1753</v>
      </c>
      <c r="BN294" t="s">
        <v>74</v>
      </c>
      <c r="BO294" t="s">
        <v>74</v>
      </c>
      <c r="BP294" t="s">
        <v>74</v>
      </c>
      <c r="BQ294" t="s">
        <v>74</v>
      </c>
      <c r="BR294" t="s">
        <v>89</v>
      </c>
      <c r="BS294" t="s">
        <v>1754</v>
      </c>
      <c r="BT294" t="str">
        <f>HYPERLINK("https%3A%2F%2Fwww.webofscience.com%2Fwos%2Fwoscc%2Ffull-record%2FWOS:A1967A506000008","View Full Record in Web of Science")</f>
        <v>View Full Record in Web of Science</v>
      </c>
    </row>
    <row r="295" spans="1:72" x14ac:dyDescent="0.15">
      <c r="A295" t="s">
        <v>1607</v>
      </c>
      <c r="B295" t="s">
        <v>1755</v>
      </c>
      <c r="C295" t="s">
        <v>74</v>
      </c>
      <c r="D295" t="s">
        <v>74</v>
      </c>
      <c r="E295" t="s">
        <v>74</v>
      </c>
      <c r="F295" t="s">
        <v>1755</v>
      </c>
      <c r="G295" t="s">
        <v>74</v>
      </c>
      <c r="H295" t="s">
        <v>74</v>
      </c>
      <c r="I295" t="s">
        <v>1756</v>
      </c>
      <c r="J295" t="s">
        <v>1757</v>
      </c>
      <c r="K295" t="s">
        <v>74</v>
      </c>
      <c r="L295" t="s">
        <v>74</v>
      </c>
      <c r="M295" t="s">
        <v>77</v>
      </c>
      <c r="N295" t="s">
        <v>817</v>
      </c>
      <c r="O295" t="s">
        <v>74</v>
      </c>
      <c r="P295" t="s">
        <v>74</v>
      </c>
      <c r="Q295" t="s">
        <v>74</v>
      </c>
      <c r="R295" t="s">
        <v>74</v>
      </c>
      <c r="S295" t="s">
        <v>74</v>
      </c>
      <c r="T295" t="s">
        <v>74</v>
      </c>
      <c r="U295" t="s">
        <v>74</v>
      </c>
      <c r="V295" t="s">
        <v>74</v>
      </c>
      <c r="W295" t="s">
        <v>74</v>
      </c>
      <c r="X295" t="s">
        <v>74</v>
      </c>
      <c r="Y295" t="s">
        <v>74</v>
      </c>
      <c r="Z295" t="s">
        <v>74</v>
      </c>
      <c r="AA295" t="s">
        <v>74</v>
      </c>
      <c r="AB295" t="s">
        <v>74</v>
      </c>
      <c r="AC295" t="s">
        <v>74</v>
      </c>
      <c r="AD295" t="s">
        <v>74</v>
      </c>
      <c r="AE295" t="s">
        <v>74</v>
      </c>
      <c r="AF295" t="s">
        <v>74</v>
      </c>
      <c r="AG295">
        <v>1</v>
      </c>
      <c r="AH295">
        <v>0</v>
      </c>
      <c r="AI295">
        <v>0</v>
      </c>
      <c r="AJ295">
        <v>0</v>
      </c>
      <c r="AK295">
        <v>0</v>
      </c>
      <c r="AL295" t="s">
        <v>74</v>
      </c>
      <c r="AM295" t="s">
        <v>74</v>
      </c>
      <c r="AN295" t="s">
        <v>74</v>
      </c>
      <c r="AO295" t="s">
        <v>74</v>
      </c>
      <c r="AP295" t="s">
        <v>74</v>
      </c>
      <c r="AQ295" t="s">
        <v>74</v>
      </c>
      <c r="AR295" t="s">
        <v>1758</v>
      </c>
      <c r="AS295" t="s">
        <v>74</v>
      </c>
      <c r="AT295" t="s">
        <v>74</v>
      </c>
      <c r="AU295">
        <v>1967</v>
      </c>
      <c r="AV295" t="s">
        <v>1759</v>
      </c>
      <c r="AW295">
        <v>3</v>
      </c>
      <c r="AX295" t="s">
        <v>74</v>
      </c>
      <c r="AY295" t="s">
        <v>74</v>
      </c>
      <c r="AZ295" t="s">
        <v>74</v>
      </c>
      <c r="BA295" t="s">
        <v>74</v>
      </c>
      <c r="BB295">
        <v>366</v>
      </c>
      <c r="BC295" t="s">
        <v>95</v>
      </c>
      <c r="BD295" t="s">
        <v>74</v>
      </c>
      <c r="BE295" t="s">
        <v>74</v>
      </c>
      <c r="BF295" t="s">
        <v>74</v>
      </c>
      <c r="BG295" t="s">
        <v>74</v>
      </c>
      <c r="BH295" t="s">
        <v>74</v>
      </c>
      <c r="BI295">
        <v>1</v>
      </c>
      <c r="BJ295" t="s">
        <v>1760</v>
      </c>
      <c r="BK295" t="s">
        <v>86</v>
      </c>
      <c r="BL295" t="s">
        <v>1761</v>
      </c>
      <c r="BM295">
        <v>92353</v>
      </c>
      <c r="BN295" t="s">
        <v>74</v>
      </c>
      <c r="BO295" t="s">
        <v>74</v>
      </c>
      <c r="BP295" t="s">
        <v>74</v>
      </c>
      <c r="BQ295" t="s">
        <v>74</v>
      </c>
      <c r="BR295" t="s">
        <v>89</v>
      </c>
      <c r="BS295" t="s">
        <v>1762</v>
      </c>
      <c r="BT295" t="str">
        <f>HYPERLINK("https%3A%2F%2Fwww.webofscience.com%2Fwos%2Fwoscc%2Ffull-record%2FWOS:A19679235300042","View Full Record in Web of Science")</f>
        <v>View Full Record in Web of Science</v>
      </c>
    </row>
    <row r="296" spans="1:72" x14ac:dyDescent="0.15">
      <c r="A296" t="s">
        <v>72</v>
      </c>
      <c r="B296" t="s">
        <v>1763</v>
      </c>
      <c r="C296" t="s">
        <v>74</v>
      </c>
      <c r="D296" t="s">
        <v>74</v>
      </c>
      <c r="E296" t="s">
        <v>74</v>
      </c>
      <c r="F296" t="s">
        <v>1763</v>
      </c>
      <c r="G296" t="s">
        <v>74</v>
      </c>
      <c r="H296" t="s">
        <v>74</v>
      </c>
      <c r="I296" t="s">
        <v>1764</v>
      </c>
      <c r="J296" t="s">
        <v>1765</v>
      </c>
      <c r="K296" t="s">
        <v>74</v>
      </c>
      <c r="L296" t="s">
        <v>74</v>
      </c>
      <c r="M296" t="s">
        <v>77</v>
      </c>
      <c r="N296" t="s">
        <v>52</v>
      </c>
      <c r="O296" t="s">
        <v>74</v>
      </c>
      <c r="P296" t="s">
        <v>74</v>
      </c>
      <c r="Q296" t="s">
        <v>74</v>
      </c>
      <c r="R296" t="s">
        <v>74</v>
      </c>
      <c r="S296" t="s">
        <v>74</v>
      </c>
      <c r="T296" t="s">
        <v>74</v>
      </c>
      <c r="U296" t="s">
        <v>74</v>
      </c>
      <c r="V296" t="s">
        <v>74</v>
      </c>
      <c r="W296" t="s">
        <v>74</v>
      </c>
      <c r="X296" t="s">
        <v>74</v>
      </c>
      <c r="Y296" t="s">
        <v>74</v>
      </c>
      <c r="Z296" t="s">
        <v>74</v>
      </c>
      <c r="AA296" t="s">
        <v>1766</v>
      </c>
      <c r="AB296" t="s">
        <v>74</v>
      </c>
      <c r="AC296" t="s">
        <v>74</v>
      </c>
      <c r="AD296" t="s">
        <v>74</v>
      </c>
      <c r="AE296" t="s">
        <v>74</v>
      </c>
      <c r="AF296" t="s">
        <v>74</v>
      </c>
      <c r="AG296">
        <v>8</v>
      </c>
      <c r="AH296">
        <v>12</v>
      </c>
      <c r="AI296">
        <v>13</v>
      </c>
      <c r="AJ296">
        <v>1</v>
      </c>
      <c r="AK296">
        <v>1</v>
      </c>
      <c r="AL296" t="s">
        <v>1767</v>
      </c>
      <c r="AM296" t="s">
        <v>80</v>
      </c>
      <c r="AN296" t="s">
        <v>1768</v>
      </c>
      <c r="AO296" t="s">
        <v>1769</v>
      </c>
      <c r="AP296" t="s">
        <v>74</v>
      </c>
      <c r="AQ296" t="s">
        <v>74</v>
      </c>
      <c r="AR296" t="s">
        <v>1770</v>
      </c>
      <c r="AS296" t="s">
        <v>74</v>
      </c>
      <c r="AT296" t="s">
        <v>74</v>
      </c>
      <c r="AU296">
        <v>1966</v>
      </c>
      <c r="AV296" t="s">
        <v>74</v>
      </c>
      <c r="AW296">
        <v>55</v>
      </c>
      <c r="AX296" t="s">
        <v>74</v>
      </c>
      <c r="AY296" t="s">
        <v>74</v>
      </c>
      <c r="AZ296" t="s">
        <v>74</v>
      </c>
      <c r="BA296" t="s">
        <v>74</v>
      </c>
      <c r="BB296">
        <v>196</v>
      </c>
      <c r="BC296" t="s">
        <v>84</v>
      </c>
      <c r="BD296" t="s">
        <v>74</v>
      </c>
      <c r="BE296" t="s">
        <v>74</v>
      </c>
      <c r="BF296" t="s">
        <v>74</v>
      </c>
      <c r="BG296" t="s">
        <v>74</v>
      </c>
      <c r="BH296" t="s">
        <v>74</v>
      </c>
      <c r="BI296">
        <v>0</v>
      </c>
      <c r="BJ296" t="s">
        <v>1771</v>
      </c>
      <c r="BK296" t="s">
        <v>86</v>
      </c>
      <c r="BL296" t="s">
        <v>1772</v>
      </c>
      <c r="BM296">
        <v>82004</v>
      </c>
      <c r="BN296" t="s">
        <v>74</v>
      </c>
      <c r="BO296" t="s">
        <v>74</v>
      </c>
      <c r="BP296" t="s">
        <v>74</v>
      </c>
      <c r="BQ296" t="s">
        <v>74</v>
      </c>
      <c r="BR296" t="s">
        <v>89</v>
      </c>
      <c r="BS296" t="s">
        <v>1773</v>
      </c>
      <c r="BT296" t="str">
        <f>HYPERLINK("https%3A%2F%2Fwww.webofscience.com%2Fwos%2Fwoscc%2Ffull-record%2FWOS:A19668200400022","View Full Record in Web of Science")</f>
        <v>View Full Record in Web of Science</v>
      </c>
    </row>
    <row r="297" spans="1:72" x14ac:dyDescent="0.15">
      <c r="A297" t="s">
        <v>72</v>
      </c>
      <c r="B297" t="s">
        <v>1774</v>
      </c>
      <c r="C297" t="s">
        <v>74</v>
      </c>
      <c r="D297" t="s">
        <v>74</v>
      </c>
      <c r="E297" t="s">
        <v>74</v>
      </c>
      <c r="F297" t="s">
        <v>1774</v>
      </c>
      <c r="G297" t="s">
        <v>74</v>
      </c>
      <c r="H297" t="s">
        <v>74</v>
      </c>
      <c r="I297" t="s">
        <v>1775</v>
      </c>
      <c r="J297" t="s">
        <v>1776</v>
      </c>
      <c r="K297" t="s">
        <v>74</v>
      </c>
      <c r="L297" t="s">
        <v>74</v>
      </c>
      <c r="M297" t="s">
        <v>77</v>
      </c>
      <c r="N297" t="s">
        <v>78</v>
      </c>
      <c r="O297" t="s">
        <v>74</v>
      </c>
      <c r="P297" t="s">
        <v>74</v>
      </c>
      <c r="Q297" t="s">
        <v>74</v>
      </c>
      <c r="R297" t="s">
        <v>74</v>
      </c>
      <c r="S297" t="s">
        <v>74</v>
      </c>
      <c r="T297" t="s">
        <v>74</v>
      </c>
      <c r="U297" t="s">
        <v>74</v>
      </c>
      <c r="V297" t="s">
        <v>74</v>
      </c>
      <c r="W297" t="s">
        <v>1777</v>
      </c>
      <c r="X297" t="s">
        <v>74</v>
      </c>
      <c r="Y297" t="s">
        <v>74</v>
      </c>
      <c r="Z297" t="s">
        <v>74</v>
      </c>
      <c r="AA297" t="s">
        <v>74</v>
      </c>
      <c r="AB297" t="s">
        <v>74</v>
      </c>
      <c r="AC297" t="s">
        <v>74</v>
      </c>
      <c r="AD297" t="s">
        <v>74</v>
      </c>
      <c r="AE297" t="s">
        <v>74</v>
      </c>
      <c r="AF297" t="s">
        <v>74</v>
      </c>
      <c r="AG297">
        <v>19</v>
      </c>
      <c r="AH297">
        <v>1</v>
      </c>
      <c r="AI297">
        <v>1</v>
      </c>
      <c r="AJ297">
        <v>0</v>
      </c>
      <c r="AK297">
        <v>0</v>
      </c>
      <c r="AL297" t="s">
        <v>1778</v>
      </c>
      <c r="AM297" t="s">
        <v>80</v>
      </c>
      <c r="AN297" t="s">
        <v>1779</v>
      </c>
      <c r="AO297" t="s">
        <v>1780</v>
      </c>
      <c r="AP297" t="s">
        <v>74</v>
      </c>
      <c r="AQ297" t="s">
        <v>74</v>
      </c>
      <c r="AR297" t="s">
        <v>1781</v>
      </c>
      <c r="AS297" t="s">
        <v>1782</v>
      </c>
      <c r="AT297" t="s">
        <v>74</v>
      </c>
      <c r="AU297">
        <v>1966</v>
      </c>
      <c r="AV297">
        <v>60</v>
      </c>
      <c r="AW297">
        <v>3</v>
      </c>
      <c r="AX297" t="s">
        <v>74</v>
      </c>
      <c r="AY297" t="s">
        <v>74</v>
      </c>
      <c r="AZ297" t="s">
        <v>74</v>
      </c>
      <c r="BA297" t="s">
        <v>74</v>
      </c>
      <c r="BB297">
        <v>502</v>
      </c>
      <c r="BC297">
        <v>510</v>
      </c>
      <c r="BD297" t="s">
        <v>74</v>
      </c>
      <c r="BE297" t="s">
        <v>1783</v>
      </c>
      <c r="BF297" t="str">
        <f>HYPERLINK("http://dx.doi.org/10.2307/2197234","http://dx.doi.org/10.2307/2197234")</f>
        <v>http://dx.doi.org/10.2307/2197234</v>
      </c>
      <c r="BG297" t="s">
        <v>74</v>
      </c>
      <c r="BH297" t="s">
        <v>74</v>
      </c>
      <c r="BI297">
        <v>9</v>
      </c>
      <c r="BJ297" t="s">
        <v>1784</v>
      </c>
      <c r="BK297" t="s">
        <v>826</v>
      </c>
      <c r="BL297" t="s">
        <v>1177</v>
      </c>
      <c r="BM297" t="s">
        <v>1785</v>
      </c>
      <c r="BN297" t="s">
        <v>74</v>
      </c>
      <c r="BO297" t="s">
        <v>74</v>
      </c>
      <c r="BP297" t="s">
        <v>74</v>
      </c>
      <c r="BQ297" t="s">
        <v>74</v>
      </c>
      <c r="BR297" t="s">
        <v>89</v>
      </c>
      <c r="BS297" t="s">
        <v>1786</v>
      </c>
      <c r="BT297" t="str">
        <f>HYPERLINK("https%3A%2F%2Fwww.webofscience.com%2Fwos%2Fwoscc%2Ffull-record%2FWOS:A1966ZF35200003","View Full Record in Web of Science")</f>
        <v>View Full Record in Web of Science</v>
      </c>
    </row>
    <row r="298" spans="1:72" x14ac:dyDescent="0.15">
      <c r="A298" t="s">
        <v>72</v>
      </c>
      <c r="B298" t="s">
        <v>1787</v>
      </c>
      <c r="C298" t="s">
        <v>74</v>
      </c>
      <c r="D298" t="s">
        <v>74</v>
      </c>
      <c r="E298" t="s">
        <v>74</v>
      </c>
      <c r="F298" t="s">
        <v>1787</v>
      </c>
      <c r="G298" t="s">
        <v>74</v>
      </c>
      <c r="H298" t="s">
        <v>74</v>
      </c>
      <c r="I298" t="s">
        <v>1788</v>
      </c>
      <c r="J298" t="s">
        <v>1789</v>
      </c>
      <c r="K298" t="s">
        <v>74</v>
      </c>
      <c r="L298" t="s">
        <v>74</v>
      </c>
      <c r="M298" t="s">
        <v>77</v>
      </c>
      <c r="N298" t="s">
        <v>78</v>
      </c>
      <c r="O298" t="s">
        <v>74</v>
      </c>
      <c r="P298" t="s">
        <v>74</v>
      </c>
      <c r="Q298" t="s">
        <v>74</v>
      </c>
      <c r="R298" t="s">
        <v>74</v>
      </c>
      <c r="S298" t="s">
        <v>74</v>
      </c>
      <c r="T298" t="s">
        <v>74</v>
      </c>
      <c r="U298" t="s">
        <v>74</v>
      </c>
      <c r="V298" t="s">
        <v>74</v>
      </c>
      <c r="W298" t="s">
        <v>74</v>
      </c>
      <c r="X298" t="s">
        <v>74</v>
      </c>
      <c r="Y298" t="s">
        <v>74</v>
      </c>
      <c r="Z298" t="s">
        <v>74</v>
      </c>
      <c r="AA298" t="s">
        <v>74</v>
      </c>
      <c r="AB298" t="s">
        <v>74</v>
      </c>
      <c r="AC298" t="s">
        <v>74</v>
      </c>
      <c r="AD298" t="s">
        <v>74</v>
      </c>
      <c r="AE298" t="s">
        <v>74</v>
      </c>
      <c r="AF298" t="s">
        <v>74</v>
      </c>
      <c r="AG298">
        <v>2</v>
      </c>
      <c r="AH298">
        <v>33</v>
      </c>
      <c r="AI298">
        <v>34</v>
      </c>
      <c r="AJ298">
        <v>0</v>
      </c>
      <c r="AK298">
        <v>2</v>
      </c>
      <c r="AL298" t="s">
        <v>1790</v>
      </c>
      <c r="AM298" t="s">
        <v>1791</v>
      </c>
      <c r="AN298" t="s">
        <v>1792</v>
      </c>
      <c r="AO298" t="s">
        <v>74</v>
      </c>
      <c r="AP298" t="s">
        <v>74</v>
      </c>
      <c r="AQ298" t="s">
        <v>74</v>
      </c>
      <c r="AR298" t="s">
        <v>1793</v>
      </c>
      <c r="AS298" t="s">
        <v>74</v>
      </c>
      <c r="AT298" t="s">
        <v>74</v>
      </c>
      <c r="AU298">
        <v>1966</v>
      </c>
      <c r="AV298">
        <v>32</v>
      </c>
      <c r="AW298">
        <v>1</v>
      </c>
      <c r="AX298" t="s">
        <v>74</v>
      </c>
      <c r="AY298" t="s">
        <v>74</v>
      </c>
      <c r="AZ298" t="s">
        <v>74</v>
      </c>
      <c r="BA298" t="s">
        <v>74</v>
      </c>
      <c r="BB298">
        <v>25</v>
      </c>
      <c r="BC298" t="s">
        <v>84</v>
      </c>
      <c r="BD298" t="s">
        <v>74</v>
      </c>
      <c r="BE298" t="s">
        <v>1794</v>
      </c>
      <c r="BF298" t="str">
        <f>HYPERLINK("http://dx.doi.org/10.1007/BF02097442","http://dx.doi.org/10.1007/BF02097442")</f>
        <v>http://dx.doi.org/10.1007/BF02097442</v>
      </c>
      <c r="BG298" t="s">
        <v>74</v>
      </c>
      <c r="BH298" t="s">
        <v>74</v>
      </c>
      <c r="BI298">
        <v>0</v>
      </c>
      <c r="BJ298" t="s">
        <v>1795</v>
      </c>
      <c r="BK298" t="s">
        <v>86</v>
      </c>
      <c r="BL298" t="s">
        <v>1795</v>
      </c>
      <c r="BM298">
        <v>74260</v>
      </c>
      <c r="BN298">
        <v>5296605</v>
      </c>
      <c r="BO298" t="s">
        <v>74</v>
      </c>
      <c r="BP298" t="s">
        <v>74</v>
      </c>
      <c r="BQ298" t="s">
        <v>74</v>
      </c>
      <c r="BR298" t="s">
        <v>89</v>
      </c>
      <c r="BS298" t="s">
        <v>1796</v>
      </c>
      <c r="BT298" t="str">
        <f>HYPERLINK("https%3A%2F%2Fwww.webofscience.com%2Fwos%2Fwoscc%2Ffull-record%2FWOS:A19667426000004","View Full Record in Web of Science")</f>
        <v>View Full Record in Web of Science</v>
      </c>
    </row>
    <row r="299" spans="1:72" x14ac:dyDescent="0.15">
      <c r="A299" t="s">
        <v>72</v>
      </c>
      <c r="B299" t="s">
        <v>1787</v>
      </c>
      <c r="C299" t="s">
        <v>74</v>
      </c>
      <c r="D299" t="s">
        <v>74</v>
      </c>
      <c r="E299" t="s">
        <v>74</v>
      </c>
      <c r="F299" t="s">
        <v>1787</v>
      </c>
      <c r="G299" t="s">
        <v>74</v>
      </c>
      <c r="H299" t="s">
        <v>74</v>
      </c>
      <c r="I299" t="s">
        <v>1797</v>
      </c>
      <c r="J299" t="s">
        <v>1789</v>
      </c>
      <c r="K299" t="s">
        <v>74</v>
      </c>
      <c r="L299" t="s">
        <v>74</v>
      </c>
      <c r="M299" t="s">
        <v>77</v>
      </c>
      <c r="N299" t="s">
        <v>78</v>
      </c>
      <c r="O299" t="s">
        <v>74</v>
      </c>
      <c r="P299" t="s">
        <v>74</v>
      </c>
      <c r="Q299" t="s">
        <v>74</v>
      </c>
      <c r="R299" t="s">
        <v>74</v>
      </c>
      <c r="S299" t="s">
        <v>74</v>
      </c>
      <c r="T299" t="s">
        <v>74</v>
      </c>
      <c r="U299" t="s">
        <v>74</v>
      </c>
      <c r="V299" t="s">
        <v>74</v>
      </c>
      <c r="W299" t="s">
        <v>74</v>
      </c>
      <c r="X299" t="s">
        <v>74</v>
      </c>
      <c r="Y299" t="s">
        <v>74</v>
      </c>
      <c r="Z299" t="s">
        <v>74</v>
      </c>
      <c r="AA299" t="s">
        <v>74</v>
      </c>
      <c r="AB299" t="s">
        <v>74</v>
      </c>
      <c r="AC299" t="s">
        <v>74</v>
      </c>
      <c r="AD299" t="s">
        <v>74</v>
      </c>
      <c r="AE299" t="s">
        <v>74</v>
      </c>
      <c r="AF299" t="s">
        <v>74</v>
      </c>
      <c r="AG299">
        <v>19</v>
      </c>
      <c r="AH299">
        <v>61</v>
      </c>
      <c r="AI299">
        <v>63</v>
      </c>
      <c r="AJ299">
        <v>0</v>
      </c>
      <c r="AK299">
        <v>3</v>
      </c>
      <c r="AL299" t="s">
        <v>1790</v>
      </c>
      <c r="AM299" t="s">
        <v>1791</v>
      </c>
      <c r="AN299" t="s">
        <v>1792</v>
      </c>
      <c r="AO299" t="s">
        <v>74</v>
      </c>
      <c r="AP299" t="s">
        <v>74</v>
      </c>
      <c r="AQ299" t="s">
        <v>74</v>
      </c>
      <c r="AR299" t="s">
        <v>1793</v>
      </c>
      <c r="AS299" t="s">
        <v>74</v>
      </c>
      <c r="AT299" t="s">
        <v>74</v>
      </c>
      <c r="AU299">
        <v>1966</v>
      </c>
      <c r="AV299">
        <v>32</v>
      </c>
      <c r="AW299">
        <v>1</v>
      </c>
      <c r="AX299" t="s">
        <v>74</v>
      </c>
      <c r="AY299" t="s">
        <v>74</v>
      </c>
      <c r="AZ299" t="s">
        <v>74</v>
      </c>
      <c r="BA299" t="s">
        <v>74</v>
      </c>
      <c r="BB299">
        <v>29</v>
      </c>
      <c r="BC299" t="s">
        <v>84</v>
      </c>
      <c r="BD299" t="s">
        <v>74</v>
      </c>
      <c r="BE299" t="s">
        <v>1798</v>
      </c>
      <c r="BF299" t="str">
        <f>HYPERLINK("http://dx.doi.org/10.1007/BF02097443","http://dx.doi.org/10.1007/BF02097443")</f>
        <v>http://dx.doi.org/10.1007/BF02097443</v>
      </c>
      <c r="BG299" t="s">
        <v>74</v>
      </c>
      <c r="BH299" t="s">
        <v>74</v>
      </c>
      <c r="BI299">
        <v>0</v>
      </c>
      <c r="BJ299" t="s">
        <v>1795</v>
      </c>
      <c r="BK299" t="s">
        <v>86</v>
      </c>
      <c r="BL299" t="s">
        <v>1795</v>
      </c>
      <c r="BM299">
        <v>74260</v>
      </c>
      <c r="BN299">
        <v>5296606</v>
      </c>
      <c r="BO299" t="s">
        <v>74</v>
      </c>
      <c r="BP299" t="s">
        <v>74</v>
      </c>
      <c r="BQ299" t="s">
        <v>74</v>
      </c>
      <c r="BR299" t="s">
        <v>89</v>
      </c>
      <c r="BS299" t="s">
        <v>1799</v>
      </c>
      <c r="BT299" t="str">
        <f>HYPERLINK("https%3A%2F%2Fwww.webofscience.com%2Fwos%2Fwoscc%2Ffull-record%2FWOS:A19667426000005","View Full Record in Web of Science")</f>
        <v>View Full Record in Web of Science</v>
      </c>
    </row>
    <row r="300" spans="1:72" x14ac:dyDescent="0.15">
      <c r="A300" t="s">
        <v>72</v>
      </c>
      <c r="B300" t="s">
        <v>1800</v>
      </c>
      <c r="C300" t="s">
        <v>74</v>
      </c>
      <c r="D300" t="s">
        <v>74</v>
      </c>
      <c r="E300" t="s">
        <v>74</v>
      </c>
      <c r="F300" t="s">
        <v>1800</v>
      </c>
      <c r="G300" t="s">
        <v>74</v>
      </c>
      <c r="H300" t="s">
        <v>74</v>
      </c>
      <c r="I300" t="s">
        <v>1801</v>
      </c>
      <c r="J300" t="s">
        <v>1802</v>
      </c>
      <c r="K300" t="s">
        <v>74</v>
      </c>
      <c r="L300" t="s">
        <v>74</v>
      </c>
      <c r="M300" t="s">
        <v>77</v>
      </c>
      <c r="N300" t="s">
        <v>78</v>
      </c>
      <c r="O300" t="s">
        <v>74</v>
      </c>
      <c r="P300" t="s">
        <v>74</v>
      </c>
      <c r="Q300" t="s">
        <v>74</v>
      </c>
      <c r="R300" t="s">
        <v>74</v>
      </c>
      <c r="S300" t="s">
        <v>74</v>
      </c>
      <c r="T300" t="s">
        <v>74</v>
      </c>
      <c r="U300" t="s">
        <v>74</v>
      </c>
      <c r="V300" t="s">
        <v>74</v>
      </c>
      <c r="W300" t="s">
        <v>74</v>
      </c>
      <c r="X300" t="s">
        <v>74</v>
      </c>
      <c r="Y300" t="s">
        <v>74</v>
      </c>
      <c r="Z300" t="s">
        <v>74</v>
      </c>
      <c r="AA300" t="s">
        <v>74</v>
      </c>
      <c r="AB300" t="s">
        <v>74</v>
      </c>
      <c r="AC300" t="s">
        <v>74</v>
      </c>
      <c r="AD300" t="s">
        <v>74</v>
      </c>
      <c r="AE300" t="s">
        <v>74</v>
      </c>
      <c r="AF300" t="s">
        <v>74</v>
      </c>
      <c r="AG300">
        <v>12</v>
      </c>
      <c r="AH300">
        <v>11</v>
      </c>
      <c r="AI300">
        <v>11</v>
      </c>
      <c r="AJ300">
        <v>0</v>
      </c>
      <c r="AK300">
        <v>0</v>
      </c>
      <c r="AL300" t="s">
        <v>1803</v>
      </c>
      <c r="AM300" t="s">
        <v>509</v>
      </c>
      <c r="AN300" t="s">
        <v>1804</v>
      </c>
      <c r="AO300" t="s">
        <v>1805</v>
      </c>
      <c r="AP300" t="s">
        <v>74</v>
      </c>
      <c r="AQ300" t="s">
        <v>74</v>
      </c>
      <c r="AR300" t="s">
        <v>1806</v>
      </c>
      <c r="AS300" t="s">
        <v>1807</v>
      </c>
      <c r="AT300" t="s">
        <v>74</v>
      </c>
      <c r="AU300">
        <v>1966</v>
      </c>
      <c r="AV300">
        <v>82</v>
      </c>
      <c r="AW300">
        <v>3</v>
      </c>
      <c r="AX300" t="s">
        <v>74</v>
      </c>
      <c r="AY300" t="s">
        <v>74</v>
      </c>
      <c r="AZ300" t="s">
        <v>74</v>
      </c>
      <c r="BA300" t="s">
        <v>74</v>
      </c>
      <c r="BB300">
        <v>287</v>
      </c>
      <c r="BC300" t="s">
        <v>95</v>
      </c>
      <c r="BD300" t="s">
        <v>74</v>
      </c>
      <c r="BE300" t="s">
        <v>74</v>
      </c>
      <c r="BF300" t="s">
        <v>74</v>
      </c>
      <c r="BG300" t="s">
        <v>74</v>
      </c>
      <c r="BH300" t="s">
        <v>74</v>
      </c>
      <c r="BI300">
        <v>1</v>
      </c>
      <c r="BJ300" t="s">
        <v>1808</v>
      </c>
      <c r="BK300" t="s">
        <v>86</v>
      </c>
      <c r="BL300" t="s">
        <v>1808</v>
      </c>
      <c r="BM300">
        <v>82247</v>
      </c>
      <c r="BN300">
        <v>5944446</v>
      </c>
      <c r="BO300" t="s">
        <v>74</v>
      </c>
      <c r="BP300" t="s">
        <v>74</v>
      </c>
      <c r="BQ300" t="s">
        <v>74</v>
      </c>
      <c r="BR300" t="s">
        <v>89</v>
      </c>
      <c r="BS300" t="s">
        <v>1809</v>
      </c>
      <c r="BT300" t="str">
        <f>HYPERLINK("https%3A%2F%2Fwww.webofscience.com%2Fwos%2Fwoscc%2Ffull-record%2FWOS:A19668224700011","View Full Record in Web of Science")</f>
        <v>View Full Record in Web of Science</v>
      </c>
    </row>
    <row r="301" spans="1:72" x14ac:dyDescent="0.15">
      <c r="A301" t="s">
        <v>72</v>
      </c>
      <c r="B301" t="s">
        <v>1810</v>
      </c>
      <c r="C301" t="s">
        <v>74</v>
      </c>
      <c r="D301" t="s">
        <v>74</v>
      </c>
      <c r="E301" t="s">
        <v>74</v>
      </c>
      <c r="F301" t="s">
        <v>1810</v>
      </c>
      <c r="G301" t="s">
        <v>74</v>
      </c>
      <c r="H301" t="s">
        <v>74</v>
      </c>
      <c r="I301" t="s">
        <v>1811</v>
      </c>
      <c r="J301" t="s">
        <v>1007</v>
      </c>
      <c r="K301" t="s">
        <v>74</v>
      </c>
      <c r="L301" t="s">
        <v>74</v>
      </c>
      <c r="M301" t="s">
        <v>77</v>
      </c>
      <c r="N301" t="s">
        <v>817</v>
      </c>
      <c r="O301" t="s">
        <v>74</v>
      </c>
      <c r="P301" t="s">
        <v>74</v>
      </c>
      <c r="Q301" t="s">
        <v>74</v>
      </c>
      <c r="R301" t="s">
        <v>74</v>
      </c>
      <c r="S301" t="s">
        <v>74</v>
      </c>
      <c r="T301" t="s">
        <v>74</v>
      </c>
      <c r="U301" t="s">
        <v>74</v>
      </c>
      <c r="V301" t="s">
        <v>74</v>
      </c>
      <c r="W301" t="s">
        <v>74</v>
      </c>
      <c r="X301" t="s">
        <v>74</v>
      </c>
      <c r="Y301" t="s">
        <v>74</v>
      </c>
      <c r="Z301" t="s">
        <v>74</v>
      </c>
      <c r="AA301" t="s">
        <v>74</v>
      </c>
      <c r="AB301" t="s">
        <v>74</v>
      </c>
      <c r="AC301" t="s">
        <v>74</v>
      </c>
      <c r="AD301" t="s">
        <v>74</v>
      </c>
      <c r="AE301" t="s">
        <v>74</v>
      </c>
      <c r="AF301" t="s">
        <v>74</v>
      </c>
      <c r="AG301">
        <v>1</v>
      </c>
      <c r="AH301">
        <v>0</v>
      </c>
      <c r="AI301">
        <v>0</v>
      </c>
      <c r="AJ301">
        <v>0</v>
      </c>
      <c r="AK301">
        <v>0</v>
      </c>
      <c r="AL301" t="s">
        <v>1008</v>
      </c>
      <c r="AM301" t="s">
        <v>1009</v>
      </c>
      <c r="AN301" t="s">
        <v>1010</v>
      </c>
      <c r="AO301" t="s">
        <v>1011</v>
      </c>
      <c r="AP301" t="s">
        <v>74</v>
      </c>
      <c r="AQ301" t="s">
        <v>74</v>
      </c>
      <c r="AR301" t="s">
        <v>1007</v>
      </c>
      <c r="AS301" t="s">
        <v>1012</v>
      </c>
      <c r="AT301" t="s">
        <v>74</v>
      </c>
      <c r="AU301">
        <v>1966</v>
      </c>
      <c r="AV301">
        <v>19</v>
      </c>
      <c r="AW301">
        <v>2</v>
      </c>
      <c r="AX301" t="s">
        <v>74</v>
      </c>
      <c r="AY301" t="s">
        <v>74</v>
      </c>
      <c r="AZ301" t="s">
        <v>74</v>
      </c>
      <c r="BA301" t="s">
        <v>74</v>
      </c>
      <c r="BB301">
        <v>206</v>
      </c>
      <c r="BC301" t="s">
        <v>84</v>
      </c>
      <c r="BD301" t="s">
        <v>74</v>
      </c>
      <c r="BE301" t="s">
        <v>74</v>
      </c>
      <c r="BF301" t="s">
        <v>74</v>
      </c>
      <c r="BG301" t="s">
        <v>74</v>
      </c>
      <c r="BH301" t="s">
        <v>74</v>
      </c>
      <c r="BI301">
        <v>0</v>
      </c>
      <c r="BJ301" t="s">
        <v>1013</v>
      </c>
      <c r="BK301" t="s">
        <v>86</v>
      </c>
      <c r="BL301" t="s">
        <v>1014</v>
      </c>
      <c r="BM301">
        <v>85072</v>
      </c>
      <c r="BN301" t="s">
        <v>74</v>
      </c>
      <c r="BO301" t="s">
        <v>74</v>
      </c>
      <c r="BP301" t="s">
        <v>74</v>
      </c>
      <c r="BQ301" t="s">
        <v>74</v>
      </c>
      <c r="BR301" t="s">
        <v>89</v>
      </c>
      <c r="BS301" t="s">
        <v>1812</v>
      </c>
      <c r="BT301" t="str">
        <f>HYPERLINK("https%3A%2F%2Fwww.webofscience.com%2Fwos%2Fwoscc%2Ffull-record%2FWOS:A19668507200009","View Full Record in Web of Science")</f>
        <v>View Full Record in Web of Science</v>
      </c>
    </row>
    <row r="302" spans="1:72" x14ac:dyDescent="0.15">
      <c r="A302" t="s">
        <v>72</v>
      </c>
      <c r="B302" t="s">
        <v>1813</v>
      </c>
      <c r="C302" t="s">
        <v>74</v>
      </c>
      <c r="D302" t="s">
        <v>74</v>
      </c>
      <c r="E302" t="s">
        <v>74</v>
      </c>
      <c r="F302" t="s">
        <v>1813</v>
      </c>
      <c r="G302" t="s">
        <v>74</v>
      </c>
      <c r="H302" t="s">
        <v>74</v>
      </c>
      <c r="I302" t="s">
        <v>1814</v>
      </c>
      <c r="J302" t="s">
        <v>1007</v>
      </c>
      <c r="K302" t="s">
        <v>74</v>
      </c>
      <c r="L302" t="s">
        <v>74</v>
      </c>
      <c r="M302" t="s">
        <v>77</v>
      </c>
      <c r="N302" t="s">
        <v>817</v>
      </c>
      <c r="O302" t="s">
        <v>74</v>
      </c>
      <c r="P302" t="s">
        <v>74</v>
      </c>
      <c r="Q302" t="s">
        <v>74</v>
      </c>
      <c r="R302" t="s">
        <v>74</v>
      </c>
      <c r="S302" t="s">
        <v>74</v>
      </c>
      <c r="T302" t="s">
        <v>74</v>
      </c>
      <c r="U302" t="s">
        <v>74</v>
      </c>
      <c r="V302" t="s">
        <v>74</v>
      </c>
      <c r="W302" t="s">
        <v>74</v>
      </c>
      <c r="X302" t="s">
        <v>74</v>
      </c>
      <c r="Y302" t="s">
        <v>74</v>
      </c>
      <c r="Z302" t="s">
        <v>74</v>
      </c>
      <c r="AA302" t="s">
        <v>74</v>
      </c>
      <c r="AB302" t="s">
        <v>74</v>
      </c>
      <c r="AC302" t="s">
        <v>74</v>
      </c>
      <c r="AD302" t="s">
        <v>74</v>
      </c>
      <c r="AE302" t="s">
        <v>74</v>
      </c>
      <c r="AF302" t="s">
        <v>74</v>
      </c>
      <c r="AG302">
        <v>1</v>
      </c>
      <c r="AH302">
        <v>0</v>
      </c>
      <c r="AI302">
        <v>0</v>
      </c>
      <c r="AJ302">
        <v>0</v>
      </c>
      <c r="AK302">
        <v>0</v>
      </c>
      <c r="AL302" t="s">
        <v>1008</v>
      </c>
      <c r="AM302" t="s">
        <v>1009</v>
      </c>
      <c r="AN302" t="s">
        <v>1010</v>
      </c>
      <c r="AO302" t="s">
        <v>1011</v>
      </c>
      <c r="AP302" t="s">
        <v>74</v>
      </c>
      <c r="AQ302" t="s">
        <v>74</v>
      </c>
      <c r="AR302" t="s">
        <v>1007</v>
      </c>
      <c r="AS302" t="s">
        <v>1012</v>
      </c>
      <c r="AT302" t="s">
        <v>74</v>
      </c>
      <c r="AU302">
        <v>1966</v>
      </c>
      <c r="AV302">
        <v>19</v>
      </c>
      <c r="AW302">
        <v>3</v>
      </c>
      <c r="AX302" t="s">
        <v>74</v>
      </c>
      <c r="AY302" t="s">
        <v>74</v>
      </c>
      <c r="AZ302" t="s">
        <v>74</v>
      </c>
      <c r="BA302" t="s">
        <v>74</v>
      </c>
      <c r="BB302">
        <v>280</v>
      </c>
      <c r="BC302" t="s">
        <v>84</v>
      </c>
      <c r="BD302" t="s">
        <v>74</v>
      </c>
      <c r="BE302" t="s">
        <v>74</v>
      </c>
      <c r="BF302" t="s">
        <v>74</v>
      </c>
      <c r="BG302" t="s">
        <v>74</v>
      </c>
      <c r="BH302" t="s">
        <v>74</v>
      </c>
      <c r="BI302">
        <v>0</v>
      </c>
      <c r="BJ302" t="s">
        <v>1013</v>
      </c>
      <c r="BK302" t="s">
        <v>86</v>
      </c>
      <c r="BL302" t="s">
        <v>1014</v>
      </c>
      <c r="BM302">
        <v>83680</v>
      </c>
      <c r="BN302" t="s">
        <v>74</v>
      </c>
      <c r="BO302" t="s">
        <v>74</v>
      </c>
      <c r="BP302" t="s">
        <v>74</v>
      </c>
      <c r="BQ302" t="s">
        <v>74</v>
      </c>
      <c r="BR302" t="s">
        <v>89</v>
      </c>
      <c r="BS302" t="s">
        <v>1815</v>
      </c>
      <c r="BT302" t="str">
        <f>HYPERLINK("https%3A%2F%2Fwww.webofscience.com%2Fwos%2Fwoscc%2Ffull-record%2FWOS:A19668368000006","View Full Record in Web of Science")</f>
        <v>View Full Record in Web of Science</v>
      </c>
    </row>
    <row r="303" spans="1:72" x14ac:dyDescent="0.15">
      <c r="A303" t="s">
        <v>72</v>
      </c>
      <c r="B303" t="s">
        <v>1816</v>
      </c>
      <c r="C303" t="s">
        <v>74</v>
      </c>
      <c r="D303" t="s">
        <v>74</v>
      </c>
      <c r="E303" t="s">
        <v>74</v>
      </c>
      <c r="F303" t="s">
        <v>1816</v>
      </c>
      <c r="G303" t="s">
        <v>74</v>
      </c>
      <c r="H303" t="s">
        <v>74</v>
      </c>
      <c r="I303" t="s">
        <v>1817</v>
      </c>
      <c r="J303" t="s">
        <v>1818</v>
      </c>
      <c r="K303" t="s">
        <v>74</v>
      </c>
      <c r="L303" t="s">
        <v>74</v>
      </c>
      <c r="M303" t="s">
        <v>77</v>
      </c>
      <c r="N303" t="s">
        <v>78</v>
      </c>
      <c r="O303" t="s">
        <v>74</v>
      </c>
      <c r="P303" t="s">
        <v>74</v>
      </c>
      <c r="Q303" t="s">
        <v>74</v>
      </c>
      <c r="R303" t="s">
        <v>74</v>
      </c>
      <c r="S303" t="s">
        <v>74</v>
      </c>
      <c r="T303" t="s">
        <v>74</v>
      </c>
      <c r="U303" t="s">
        <v>74</v>
      </c>
      <c r="V303" t="s">
        <v>74</v>
      </c>
      <c r="W303" t="s">
        <v>74</v>
      </c>
      <c r="X303" t="s">
        <v>74</v>
      </c>
      <c r="Y303" t="s">
        <v>74</v>
      </c>
      <c r="Z303" t="s">
        <v>74</v>
      </c>
      <c r="AA303" t="s">
        <v>74</v>
      </c>
      <c r="AB303" t="s">
        <v>74</v>
      </c>
      <c r="AC303" t="s">
        <v>74</v>
      </c>
      <c r="AD303" t="s">
        <v>74</v>
      </c>
      <c r="AE303" t="s">
        <v>74</v>
      </c>
      <c r="AF303" t="s">
        <v>74</v>
      </c>
      <c r="AG303">
        <v>10</v>
      </c>
      <c r="AH303">
        <v>4</v>
      </c>
      <c r="AI303">
        <v>4</v>
      </c>
      <c r="AJ303">
        <v>0</v>
      </c>
      <c r="AK303">
        <v>0</v>
      </c>
      <c r="AL303" t="s">
        <v>1819</v>
      </c>
      <c r="AM303" t="s">
        <v>1820</v>
      </c>
      <c r="AN303" t="s">
        <v>1821</v>
      </c>
      <c r="AO303" t="s">
        <v>1822</v>
      </c>
      <c r="AP303" t="s">
        <v>74</v>
      </c>
      <c r="AQ303" t="s">
        <v>74</v>
      </c>
      <c r="AR303" t="s">
        <v>1823</v>
      </c>
      <c r="AS303" t="s">
        <v>74</v>
      </c>
      <c r="AT303" t="s">
        <v>74</v>
      </c>
      <c r="AU303">
        <v>1966</v>
      </c>
      <c r="AV303">
        <v>17</v>
      </c>
      <c r="AW303">
        <v>2</v>
      </c>
      <c r="AX303" t="s">
        <v>74</v>
      </c>
      <c r="AY303" t="s">
        <v>74</v>
      </c>
      <c r="AZ303" t="s">
        <v>74</v>
      </c>
      <c r="BA303" t="s">
        <v>74</v>
      </c>
      <c r="BB303">
        <v>147</v>
      </c>
      <c r="BC303" t="s">
        <v>84</v>
      </c>
      <c r="BD303" t="s">
        <v>74</v>
      </c>
      <c r="BE303" t="s">
        <v>74</v>
      </c>
      <c r="BF303" t="s">
        <v>74</v>
      </c>
      <c r="BG303" t="s">
        <v>74</v>
      </c>
      <c r="BH303" t="s">
        <v>74</v>
      </c>
      <c r="BI303">
        <v>0</v>
      </c>
      <c r="BJ303" t="s">
        <v>1824</v>
      </c>
      <c r="BK303" t="s">
        <v>86</v>
      </c>
      <c r="BL303" t="s">
        <v>1825</v>
      </c>
      <c r="BM303">
        <v>86750</v>
      </c>
      <c r="BN303" t="s">
        <v>74</v>
      </c>
      <c r="BO303" t="s">
        <v>74</v>
      </c>
      <c r="BP303" t="s">
        <v>74</v>
      </c>
      <c r="BQ303" t="s">
        <v>74</v>
      </c>
      <c r="BR303" t="s">
        <v>89</v>
      </c>
      <c r="BS303" t="s">
        <v>1826</v>
      </c>
      <c r="BT303" t="str">
        <f>HYPERLINK("https%3A%2F%2Fwww.webofscience.com%2Fwos%2Fwoscc%2Ffull-record%2FWOS:A19668675000002","View Full Record in Web of Science")</f>
        <v>View Full Record in Web of Science</v>
      </c>
    </row>
    <row r="304" spans="1:72" x14ac:dyDescent="0.15">
      <c r="A304" t="s">
        <v>72</v>
      </c>
      <c r="B304" t="s">
        <v>1827</v>
      </c>
      <c r="C304" t="s">
        <v>74</v>
      </c>
      <c r="D304" t="s">
        <v>74</v>
      </c>
      <c r="E304" t="s">
        <v>74</v>
      </c>
      <c r="F304" t="s">
        <v>1827</v>
      </c>
      <c r="G304" t="s">
        <v>74</v>
      </c>
      <c r="H304" t="s">
        <v>74</v>
      </c>
      <c r="I304" t="s">
        <v>1828</v>
      </c>
      <c r="J304" t="s">
        <v>1829</v>
      </c>
      <c r="K304" t="s">
        <v>74</v>
      </c>
      <c r="L304" t="s">
        <v>74</v>
      </c>
      <c r="M304" t="s">
        <v>77</v>
      </c>
      <c r="N304" t="s">
        <v>78</v>
      </c>
      <c r="O304" t="s">
        <v>74</v>
      </c>
      <c r="P304" t="s">
        <v>74</v>
      </c>
      <c r="Q304" t="s">
        <v>74</v>
      </c>
      <c r="R304" t="s">
        <v>74</v>
      </c>
      <c r="S304" t="s">
        <v>74</v>
      </c>
      <c r="T304" t="s">
        <v>74</v>
      </c>
      <c r="U304" t="s">
        <v>74</v>
      </c>
      <c r="V304" t="s">
        <v>74</v>
      </c>
      <c r="W304" t="s">
        <v>74</v>
      </c>
      <c r="X304" t="s">
        <v>74</v>
      </c>
      <c r="Y304" t="s">
        <v>74</v>
      </c>
      <c r="Z304" t="s">
        <v>74</v>
      </c>
      <c r="AA304" t="s">
        <v>74</v>
      </c>
      <c r="AB304" t="s">
        <v>74</v>
      </c>
      <c r="AC304" t="s">
        <v>74</v>
      </c>
      <c r="AD304" t="s">
        <v>74</v>
      </c>
      <c r="AE304" t="s">
        <v>74</v>
      </c>
      <c r="AF304" t="s">
        <v>74</v>
      </c>
      <c r="AG304">
        <v>36</v>
      </c>
      <c r="AH304">
        <v>121</v>
      </c>
      <c r="AI304">
        <v>128</v>
      </c>
      <c r="AJ304">
        <v>0</v>
      </c>
      <c r="AK304">
        <v>3</v>
      </c>
      <c r="AL304" t="s">
        <v>1830</v>
      </c>
      <c r="AM304" t="s">
        <v>1831</v>
      </c>
      <c r="AN304" t="s">
        <v>1832</v>
      </c>
      <c r="AO304" t="s">
        <v>1833</v>
      </c>
      <c r="AP304" t="s">
        <v>74</v>
      </c>
      <c r="AQ304" t="s">
        <v>74</v>
      </c>
      <c r="AR304" t="s">
        <v>1834</v>
      </c>
      <c r="AS304" t="s">
        <v>1835</v>
      </c>
      <c r="AT304" t="s">
        <v>74</v>
      </c>
      <c r="AU304">
        <v>1966</v>
      </c>
      <c r="AV304">
        <v>130</v>
      </c>
      <c r="AW304">
        <v>3</v>
      </c>
      <c r="AX304" t="s">
        <v>74</v>
      </c>
      <c r="AY304" t="s">
        <v>74</v>
      </c>
      <c r="AZ304" t="s">
        <v>74</v>
      </c>
      <c r="BA304" t="s">
        <v>74</v>
      </c>
      <c r="BB304">
        <v>387</v>
      </c>
      <c r="BC304" t="s">
        <v>84</v>
      </c>
      <c r="BD304" t="s">
        <v>74</v>
      </c>
      <c r="BE304" t="s">
        <v>1836</v>
      </c>
      <c r="BF304" t="str">
        <f>HYPERLINK("http://dx.doi.org/10.2307/1539745","http://dx.doi.org/10.2307/1539745")</f>
        <v>http://dx.doi.org/10.2307/1539745</v>
      </c>
      <c r="BG304" t="s">
        <v>74</v>
      </c>
      <c r="BH304" t="s">
        <v>74</v>
      </c>
      <c r="BI304">
        <v>0</v>
      </c>
      <c r="BJ304" t="s">
        <v>1837</v>
      </c>
      <c r="BK304" t="s">
        <v>86</v>
      </c>
      <c r="BL304" t="s">
        <v>1838</v>
      </c>
      <c r="BM304">
        <v>79375</v>
      </c>
      <c r="BN304">
        <v>5937189</v>
      </c>
      <c r="BO304" t="s">
        <v>627</v>
      </c>
      <c r="BP304" t="s">
        <v>74</v>
      </c>
      <c r="BQ304" t="s">
        <v>74</v>
      </c>
      <c r="BR304" t="s">
        <v>89</v>
      </c>
      <c r="BS304" t="s">
        <v>1839</v>
      </c>
      <c r="BT304" t="str">
        <f>HYPERLINK("https%3A%2F%2Fwww.webofscience.com%2Fwos%2Fwoscc%2Ffull-record%2FWOS:A19667937500009","View Full Record in Web of Science")</f>
        <v>View Full Record in Web of Science</v>
      </c>
    </row>
    <row r="305" spans="1:72" x14ac:dyDescent="0.15">
      <c r="A305" t="s">
        <v>72</v>
      </c>
      <c r="B305" t="s">
        <v>1840</v>
      </c>
      <c r="C305" t="s">
        <v>74</v>
      </c>
      <c r="D305" t="s">
        <v>74</v>
      </c>
      <c r="E305" t="s">
        <v>74</v>
      </c>
      <c r="F305" t="s">
        <v>1840</v>
      </c>
      <c r="G305" t="s">
        <v>74</v>
      </c>
      <c r="H305" t="s">
        <v>74</v>
      </c>
      <c r="I305" t="s">
        <v>1841</v>
      </c>
      <c r="J305" t="s">
        <v>1842</v>
      </c>
      <c r="K305" t="s">
        <v>74</v>
      </c>
      <c r="L305" t="s">
        <v>74</v>
      </c>
      <c r="M305" t="s">
        <v>77</v>
      </c>
      <c r="N305" t="s">
        <v>817</v>
      </c>
      <c r="O305" t="s">
        <v>74</v>
      </c>
      <c r="P305" t="s">
        <v>74</v>
      </c>
      <c r="Q305" t="s">
        <v>74</v>
      </c>
      <c r="R305" t="s">
        <v>74</v>
      </c>
      <c r="S305" t="s">
        <v>74</v>
      </c>
      <c r="T305" t="s">
        <v>74</v>
      </c>
      <c r="U305" t="s">
        <v>74</v>
      </c>
      <c r="V305" t="s">
        <v>74</v>
      </c>
      <c r="W305" t="s">
        <v>74</v>
      </c>
      <c r="X305" t="s">
        <v>74</v>
      </c>
      <c r="Y305" t="s">
        <v>74</v>
      </c>
      <c r="Z305" t="s">
        <v>74</v>
      </c>
      <c r="AA305" t="s">
        <v>74</v>
      </c>
      <c r="AB305" t="s">
        <v>74</v>
      </c>
      <c r="AC305" t="s">
        <v>74</v>
      </c>
      <c r="AD305" t="s">
        <v>74</v>
      </c>
      <c r="AE305" t="s">
        <v>74</v>
      </c>
      <c r="AF305" t="s">
        <v>74</v>
      </c>
      <c r="AG305">
        <v>1</v>
      </c>
      <c r="AH305">
        <v>0</v>
      </c>
      <c r="AI305">
        <v>0</v>
      </c>
      <c r="AJ305">
        <v>0</v>
      </c>
      <c r="AK305">
        <v>0</v>
      </c>
      <c r="AL305" t="s">
        <v>1843</v>
      </c>
      <c r="AM305" t="s">
        <v>1844</v>
      </c>
      <c r="AN305" t="s">
        <v>1845</v>
      </c>
      <c r="AO305" t="s">
        <v>1846</v>
      </c>
      <c r="AP305" t="s">
        <v>74</v>
      </c>
      <c r="AQ305" t="s">
        <v>74</v>
      </c>
      <c r="AR305" t="s">
        <v>1847</v>
      </c>
      <c r="AS305" t="s">
        <v>74</v>
      </c>
      <c r="AT305" t="s">
        <v>74</v>
      </c>
      <c r="AU305">
        <v>1966</v>
      </c>
      <c r="AV305">
        <v>119</v>
      </c>
      <c r="AW305">
        <v>3</v>
      </c>
      <c r="AX305" t="s">
        <v>74</v>
      </c>
      <c r="AY305" t="s">
        <v>74</v>
      </c>
      <c r="AZ305" t="s">
        <v>74</v>
      </c>
      <c r="BA305" t="s">
        <v>74</v>
      </c>
      <c r="BB305">
        <v>470</v>
      </c>
      <c r="BC305" t="s">
        <v>84</v>
      </c>
      <c r="BD305" t="s">
        <v>74</v>
      </c>
      <c r="BE305" t="s">
        <v>74</v>
      </c>
      <c r="BF305" t="s">
        <v>74</v>
      </c>
      <c r="BG305" t="s">
        <v>74</v>
      </c>
      <c r="BH305" t="s">
        <v>74</v>
      </c>
      <c r="BI305">
        <v>0</v>
      </c>
      <c r="BJ305" t="s">
        <v>1394</v>
      </c>
      <c r="BK305" t="s">
        <v>86</v>
      </c>
      <c r="BL305" t="s">
        <v>1394</v>
      </c>
      <c r="BM305">
        <v>84269</v>
      </c>
      <c r="BN305" t="s">
        <v>74</v>
      </c>
      <c r="BO305" t="s">
        <v>74</v>
      </c>
      <c r="BP305" t="s">
        <v>74</v>
      </c>
      <c r="BQ305" t="s">
        <v>74</v>
      </c>
      <c r="BR305" t="s">
        <v>89</v>
      </c>
      <c r="BS305" t="s">
        <v>1848</v>
      </c>
      <c r="BT305" t="str">
        <f>HYPERLINK("https%3A%2F%2Fwww.webofscience.com%2Fwos%2Fwoscc%2Ffull-record%2FWOS:A19668426900008","View Full Record in Web of Science")</f>
        <v>View Full Record in Web of Science</v>
      </c>
    </row>
    <row r="306" spans="1:72" x14ac:dyDescent="0.15">
      <c r="A306" t="s">
        <v>72</v>
      </c>
      <c r="B306" t="s">
        <v>1849</v>
      </c>
      <c r="C306" t="s">
        <v>74</v>
      </c>
      <c r="D306" t="s">
        <v>74</v>
      </c>
      <c r="E306" t="s">
        <v>74</v>
      </c>
      <c r="F306" t="s">
        <v>1849</v>
      </c>
      <c r="G306" t="s">
        <v>74</v>
      </c>
      <c r="H306" t="s">
        <v>74</v>
      </c>
      <c r="I306" t="s">
        <v>1850</v>
      </c>
      <c r="J306" t="s">
        <v>1851</v>
      </c>
      <c r="K306" t="s">
        <v>74</v>
      </c>
      <c r="L306" t="s">
        <v>74</v>
      </c>
      <c r="M306" t="s">
        <v>77</v>
      </c>
      <c r="N306" t="s">
        <v>78</v>
      </c>
      <c r="O306" t="s">
        <v>74</v>
      </c>
      <c r="P306" t="s">
        <v>74</v>
      </c>
      <c r="Q306" t="s">
        <v>74</v>
      </c>
      <c r="R306" t="s">
        <v>74</v>
      </c>
      <c r="S306" t="s">
        <v>74</v>
      </c>
      <c r="T306" t="s">
        <v>74</v>
      </c>
      <c r="U306" t="s">
        <v>74</v>
      </c>
      <c r="V306" t="s">
        <v>74</v>
      </c>
      <c r="W306" t="s">
        <v>74</v>
      </c>
      <c r="X306" t="s">
        <v>74</v>
      </c>
      <c r="Y306" t="s">
        <v>74</v>
      </c>
      <c r="Z306" t="s">
        <v>74</v>
      </c>
      <c r="AA306" t="s">
        <v>74</v>
      </c>
      <c r="AB306" t="s">
        <v>74</v>
      </c>
      <c r="AC306" t="s">
        <v>74</v>
      </c>
      <c r="AD306" t="s">
        <v>74</v>
      </c>
      <c r="AE306" t="s">
        <v>74</v>
      </c>
      <c r="AF306" t="s">
        <v>74</v>
      </c>
      <c r="AG306">
        <v>18</v>
      </c>
      <c r="AH306">
        <v>2</v>
      </c>
      <c r="AI306">
        <v>2</v>
      </c>
      <c r="AJ306">
        <v>0</v>
      </c>
      <c r="AK306">
        <v>0</v>
      </c>
      <c r="AL306" t="s">
        <v>1500</v>
      </c>
      <c r="AM306" t="s">
        <v>564</v>
      </c>
      <c r="AN306" t="s">
        <v>1501</v>
      </c>
      <c r="AO306" t="s">
        <v>1852</v>
      </c>
      <c r="AP306" t="s">
        <v>74</v>
      </c>
      <c r="AQ306" t="s">
        <v>74</v>
      </c>
      <c r="AR306" t="s">
        <v>1853</v>
      </c>
      <c r="AS306" t="s">
        <v>1854</v>
      </c>
      <c r="AT306" t="s">
        <v>74</v>
      </c>
      <c r="AU306">
        <v>1966</v>
      </c>
      <c r="AV306">
        <v>78</v>
      </c>
      <c r="AW306" t="s">
        <v>1855</v>
      </c>
      <c r="AX306" t="s">
        <v>74</v>
      </c>
      <c r="AY306" t="s">
        <v>74</v>
      </c>
      <c r="AZ306" t="s">
        <v>74</v>
      </c>
      <c r="BA306" t="s">
        <v>74</v>
      </c>
      <c r="BB306">
        <v>444</v>
      </c>
      <c r="BC306" t="s">
        <v>84</v>
      </c>
      <c r="BD306" t="s">
        <v>74</v>
      </c>
      <c r="BE306" t="s">
        <v>1856</v>
      </c>
      <c r="BF306" t="str">
        <f>HYPERLINK("http://dx.doi.org/10.1111/j.1365-2133.1966.tb12247.x","http://dx.doi.org/10.1111/j.1365-2133.1966.tb12247.x")</f>
        <v>http://dx.doi.org/10.1111/j.1365-2133.1966.tb12247.x</v>
      </c>
      <c r="BG306" t="s">
        <v>74</v>
      </c>
      <c r="BH306" t="s">
        <v>74</v>
      </c>
      <c r="BI306">
        <v>0</v>
      </c>
      <c r="BJ306" t="s">
        <v>1857</v>
      </c>
      <c r="BK306" t="s">
        <v>86</v>
      </c>
      <c r="BL306" t="s">
        <v>1857</v>
      </c>
      <c r="BM306">
        <v>80647</v>
      </c>
      <c r="BN306">
        <v>5926886</v>
      </c>
      <c r="BO306" t="s">
        <v>74</v>
      </c>
      <c r="BP306" t="s">
        <v>74</v>
      </c>
      <c r="BQ306" t="s">
        <v>74</v>
      </c>
      <c r="BR306" t="s">
        <v>89</v>
      </c>
      <c r="BS306" t="s">
        <v>1858</v>
      </c>
      <c r="BT306" t="str">
        <f>HYPERLINK("https%3A%2F%2Fwww.webofscience.com%2Fwos%2Fwoscc%2Ffull-record%2FWOS:A19668064700002","View Full Record in Web of Science")</f>
        <v>View Full Record in Web of Science</v>
      </c>
    </row>
    <row r="307" spans="1:72" x14ac:dyDescent="0.15">
      <c r="A307" t="s">
        <v>72</v>
      </c>
      <c r="B307" t="s">
        <v>1859</v>
      </c>
      <c r="C307" t="s">
        <v>74</v>
      </c>
      <c r="D307" t="s">
        <v>74</v>
      </c>
      <c r="E307" t="s">
        <v>74</v>
      </c>
      <c r="F307" t="s">
        <v>1859</v>
      </c>
      <c r="G307" t="s">
        <v>74</v>
      </c>
      <c r="H307" t="s">
        <v>74</v>
      </c>
      <c r="I307" t="s">
        <v>1860</v>
      </c>
      <c r="J307" t="s">
        <v>1861</v>
      </c>
      <c r="K307" t="s">
        <v>74</v>
      </c>
      <c r="L307" t="s">
        <v>74</v>
      </c>
      <c r="M307" t="s">
        <v>77</v>
      </c>
      <c r="N307" t="s">
        <v>78</v>
      </c>
      <c r="O307" t="s">
        <v>74</v>
      </c>
      <c r="P307" t="s">
        <v>74</v>
      </c>
      <c r="Q307" t="s">
        <v>74</v>
      </c>
      <c r="R307" t="s">
        <v>74</v>
      </c>
      <c r="S307" t="s">
        <v>74</v>
      </c>
      <c r="T307" t="s">
        <v>74</v>
      </c>
      <c r="U307" t="s">
        <v>74</v>
      </c>
      <c r="V307" t="s">
        <v>74</v>
      </c>
      <c r="W307" t="s">
        <v>74</v>
      </c>
      <c r="X307" t="s">
        <v>74</v>
      </c>
      <c r="Y307" t="s">
        <v>74</v>
      </c>
      <c r="Z307" t="s">
        <v>74</v>
      </c>
      <c r="AA307" t="s">
        <v>74</v>
      </c>
      <c r="AB307" t="s">
        <v>74</v>
      </c>
      <c r="AC307" t="s">
        <v>74</v>
      </c>
      <c r="AD307" t="s">
        <v>74</v>
      </c>
      <c r="AE307" t="s">
        <v>74</v>
      </c>
      <c r="AF307" t="s">
        <v>74</v>
      </c>
      <c r="AG307">
        <v>7</v>
      </c>
      <c r="AH307">
        <v>14</v>
      </c>
      <c r="AI307">
        <v>14</v>
      </c>
      <c r="AJ307">
        <v>0</v>
      </c>
      <c r="AK307">
        <v>6</v>
      </c>
      <c r="AL307" t="s">
        <v>1862</v>
      </c>
      <c r="AM307" t="s">
        <v>1863</v>
      </c>
      <c r="AN307" t="s">
        <v>1864</v>
      </c>
      <c r="AO307" t="s">
        <v>1865</v>
      </c>
      <c r="AP307" t="s">
        <v>74</v>
      </c>
      <c r="AQ307" t="s">
        <v>74</v>
      </c>
      <c r="AR307" t="s">
        <v>1866</v>
      </c>
      <c r="AS307" t="s">
        <v>1867</v>
      </c>
      <c r="AT307" t="s">
        <v>74</v>
      </c>
      <c r="AU307">
        <v>1966</v>
      </c>
      <c r="AV307">
        <v>20</v>
      </c>
      <c r="AW307">
        <v>1</v>
      </c>
      <c r="AX307" t="s">
        <v>74</v>
      </c>
      <c r="AY307" t="s">
        <v>74</v>
      </c>
      <c r="AZ307" t="s">
        <v>74</v>
      </c>
      <c r="BA307" t="s">
        <v>74</v>
      </c>
      <c r="BB307">
        <v>1</v>
      </c>
      <c r="BC307" t="s">
        <v>84</v>
      </c>
      <c r="BD307" t="s">
        <v>74</v>
      </c>
      <c r="BE307" t="s">
        <v>1868</v>
      </c>
      <c r="BF307" t="str">
        <f>HYPERLINK("http://dx.doi.org/10.1079/BJN19660003","http://dx.doi.org/10.1079/BJN19660003")</f>
        <v>http://dx.doi.org/10.1079/BJN19660003</v>
      </c>
      <c r="BG307" t="s">
        <v>74</v>
      </c>
      <c r="BH307" t="s">
        <v>74</v>
      </c>
      <c r="BI307">
        <v>0</v>
      </c>
      <c r="BJ307" t="s">
        <v>1869</v>
      </c>
      <c r="BK307" t="s">
        <v>86</v>
      </c>
      <c r="BL307" t="s">
        <v>1869</v>
      </c>
      <c r="BM307">
        <v>76991</v>
      </c>
      <c r="BN307">
        <v>5939289</v>
      </c>
      <c r="BO307" t="s">
        <v>608</v>
      </c>
      <c r="BP307" t="s">
        <v>74</v>
      </c>
      <c r="BQ307" t="s">
        <v>74</v>
      </c>
      <c r="BR307" t="s">
        <v>89</v>
      </c>
      <c r="BS307" t="s">
        <v>1870</v>
      </c>
      <c r="BT307" t="str">
        <f>HYPERLINK("https%3A%2F%2Fwww.webofscience.com%2Fwos%2Fwoscc%2Ffull-record%2FWOS:A19667699100001","View Full Record in Web of Science")</f>
        <v>View Full Record in Web of Science</v>
      </c>
    </row>
    <row r="308" spans="1:72" x14ac:dyDescent="0.15">
      <c r="A308" t="s">
        <v>72</v>
      </c>
      <c r="B308" t="s">
        <v>1871</v>
      </c>
      <c r="C308" t="s">
        <v>74</v>
      </c>
      <c r="D308" t="s">
        <v>74</v>
      </c>
      <c r="E308" t="s">
        <v>74</v>
      </c>
      <c r="F308" t="s">
        <v>1871</v>
      </c>
      <c r="G308" t="s">
        <v>74</v>
      </c>
      <c r="H308" t="s">
        <v>74</v>
      </c>
      <c r="I308" t="s">
        <v>1872</v>
      </c>
      <c r="J308" t="s">
        <v>505</v>
      </c>
      <c r="K308" t="s">
        <v>74</v>
      </c>
      <c r="L308" t="s">
        <v>74</v>
      </c>
      <c r="M308" t="s">
        <v>77</v>
      </c>
      <c r="N308" t="s">
        <v>817</v>
      </c>
      <c r="O308" t="s">
        <v>74</v>
      </c>
      <c r="P308" t="s">
        <v>74</v>
      </c>
      <c r="Q308" t="s">
        <v>74</v>
      </c>
      <c r="R308" t="s">
        <v>74</v>
      </c>
      <c r="S308" t="s">
        <v>74</v>
      </c>
      <c r="T308" t="s">
        <v>74</v>
      </c>
      <c r="U308" t="s">
        <v>74</v>
      </c>
      <c r="V308" t="s">
        <v>74</v>
      </c>
      <c r="W308" t="s">
        <v>1406</v>
      </c>
      <c r="X308" t="s">
        <v>1407</v>
      </c>
      <c r="Y308" t="s">
        <v>74</v>
      </c>
      <c r="Z308" t="s">
        <v>74</v>
      </c>
      <c r="AA308" t="s">
        <v>74</v>
      </c>
      <c r="AB308" t="s">
        <v>74</v>
      </c>
      <c r="AC308" t="s">
        <v>74</v>
      </c>
      <c r="AD308" t="s">
        <v>74</v>
      </c>
      <c r="AE308" t="s">
        <v>74</v>
      </c>
      <c r="AF308" t="s">
        <v>74</v>
      </c>
      <c r="AG308">
        <v>1</v>
      </c>
      <c r="AH308">
        <v>0</v>
      </c>
      <c r="AI308">
        <v>0</v>
      </c>
      <c r="AJ308">
        <v>0</v>
      </c>
      <c r="AK308">
        <v>0</v>
      </c>
      <c r="AL308" t="s">
        <v>508</v>
      </c>
      <c r="AM308" t="s">
        <v>509</v>
      </c>
      <c r="AN308" t="s">
        <v>510</v>
      </c>
      <c r="AO308" t="s">
        <v>511</v>
      </c>
      <c r="AP308" t="s">
        <v>74</v>
      </c>
      <c r="AQ308" t="s">
        <v>74</v>
      </c>
      <c r="AR308" t="s">
        <v>512</v>
      </c>
      <c r="AS308" t="s">
        <v>513</v>
      </c>
      <c r="AT308" t="s">
        <v>74</v>
      </c>
      <c r="AU308">
        <v>1966</v>
      </c>
      <c r="AV308">
        <v>22</v>
      </c>
      <c r="AW308">
        <v>2</v>
      </c>
      <c r="AX308" t="s">
        <v>74</v>
      </c>
      <c r="AY308" t="s">
        <v>74</v>
      </c>
      <c r="AZ308" t="s">
        <v>74</v>
      </c>
      <c r="BA308" t="s">
        <v>74</v>
      </c>
      <c r="BB308">
        <v>37</v>
      </c>
      <c r="BC308">
        <v>37</v>
      </c>
      <c r="BD308" t="s">
        <v>74</v>
      </c>
      <c r="BE308" t="s">
        <v>74</v>
      </c>
      <c r="BF308" t="s">
        <v>74</v>
      </c>
      <c r="BG308" t="s">
        <v>74</v>
      </c>
      <c r="BH308" t="s">
        <v>74</v>
      </c>
      <c r="BI308">
        <v>1</v>
      </c>
      <c r="BJ308" t="s">
        <v>515</v>
      </c>
      <c r="BK308" t="s">
        <v>516</v>
      </c>
      <c r="BL308" t="s">
        <v>515</v>
      </c>
      <c r="BM308" t="s">
        <v>1873</v>
      </c>
      <c r="BN308" t="s">
        <v>74</v>
      </c>
      <c r="BO308" t="s">
        <v>74</v>
      </c>
      <c r="BP308" t="s">
        <v>74</v>
      </c>
      <c r="BQ308" t="s">
        <v>74</v>
      </c>
      <c r="BR308" t="s">
        <v>89</v>
      </c>
      <c r="BS308" t="s">
        <v>1874</v>
      </c>
      <c r="BT308" t="str">
        <f>HYPERLINK("https%3A%2F%2Fwww.webofscience.com%2Fwos%2Fwoscc%2Ffull-record%2FWOS:A1966ZH18100015","View Full Record in Web of Science")</f>
        <v>View Full Record in Web of Science</v>
      </c>
    </row>
    <row r="309" spans="1:72" x14ac:dyDescent="0.15">
      <c r="A309" t="s">
        <v>72</v>
      </c>
      <c r="B309" t="s">
        <v>1875</v>
      </c>
      <c r="C309" t="s">
        <v>74</v>
      </c>
      <c r="D309" t="s">
        <v>74</v>
      </c>
      <c r="E309" t="s">
        <v>74</v>
      </c>
      <c r="F309" t="s">
        <v>1875</v>
      </c>
      <c r="G309" t="s">
        <v>74</v>
      </c>
      <c r="H309" t="s">
        <v>74</v>
      </c>
      <c r="I309" t="s">
        <v>1876</v>
      </c>
      <c r="J309" t="s">
        <v>1877</v>
      </c>
      <c r="K309" t="s">
        <v>74</v>
      </c>
      <c r="L309" t="s">
        <v>74</v>
      </c>
      <c r="M309" t="s">
        <v>77</v>
      </c>
      <c r="N309" t="s">
        <v>817</v>
      </c>
      <c r="O309" t="s">
        <v>74</v>
      </c>
      <c r="P309" t="s">
        <v>74</v>
      </c>
      <c r="Q309" t="s">
        <v>74</v>
      </c>
      <c r="R309" t="s">
        <v>74</v>
      </c>
      <c r="S309" t="s">
        <v>74</v>
      </c>
      <c r="T309" t="s">
        <v>74</v>
      </c>
      <c r="U309" t="s">
        <v>74</v>
      </c>
      <c r="V309" t="s">
        <v>74</v>
      </c>
      <c r="W309" t="s">
        <v>74</v>
      </c>
      <c r="X309" t="s">
        <v>74</v>
      </c>
      <c r="Y309" t="s">
        <v>74</v>
      </c>
      <c r="Z309" t="s">
        <v>74</v>
      </c>
      <c r="AA309" t="s">
        <v>74</v>
      </c>
      <c r="AB309" t="s">
        <v>74</v>
      </c>
      <c r="AC309" t="s">
        <v>74</v>
      </c>
      <c r="AD309" t="s">
        <v>74</v>
      </c>
      <c r="AE309" t="s">
        <v>74</v>
      </c>
      <c r="AF309" t="s">
        <v>74</v>
      </c>
      <c r="AG309">
        <v>1</v>
      </c>
      <c r="AH309">
        <v>0</v>
      </c>
      <c r="AI309">
        <v>0</v>
      </c>
      <c r="AJ309">
        <v>0</v>
      </c>
      <c r="AK309">
        <v>0</v>
      </c>
      <c r="AL309" t="s">
        <v>1878</v>
      </c>
      <c r="AM309" t="s">
        <v>1879</v>
      </c>
      <c r="AN309" t="s">
        <v>1880</v>
      </c>
      <c r="AO309" t="s">
        <v>1881</v>
      </c>
      <c r="AP309" t="s">
        <v>74</v>
      </c>
      <c r="AQ309" t="s">
        <v>74</v>
      </c>
      <c r="AR309" t="s">
        <v>1882</v>
      </c>
      <c r="AS309" t="s">
        <v>1883</v>
      </c>
      <c r="AT309" t="s">
        <v>74</v>
      </c>
      <c r="AU309">
        <v>1966</v>
      </c>
      <c r="AV309">
        <v>52</v>
      </c>
      <c r="AW309">
        <v>1</v>
      </c>
      <c r="AX309" t="s">
        <v>74</v>
      </c>
      <c r="AY309" t="s">
        <v>74</v>
      </c>
      <c r="AZ309" t="s">
        <v>74</v>
      </c>
      <c r="BA309" t="s">
        <v>74</v>
      </c>
      <c r="BB309">
        <v>62</v>
      </c>
      <c r="BC309" t="s">
        <v>84</v>
      </c>
      <c r="BD309" t="s">
        <v>74</v>
      </c>
      <c r="BE309" t="s">
        <v>74</v>
      </c>
      <c r="BF309" t="s">
        <v>74</v>
      </c>
      <c r="BG309" t="s">
        <v>74</v>
      </c>
      <c r="BH309" t="s">
        <v>74</v>
      </c>
      <c r="BI309">
        <v>0</v>
      </c>
      <c r="BJ309" t="s">
        <v>1884</v>
      </c>
      <c r="BK309" t="s">
        <v>86</v>
      </c>
      <c r="BL309" t="s">
        <v>1884</v>
      </c>
      <c r="BM309">
        <v>73024</v>
      </c>
      <c r="BN309" t="s">
        <v>74</v>
      </c>
      <c r="BO309" t="s">
        <v>74</v>
      </c>
      <c r="BP309" t="s">
        <v>74</v>
      </c>
      <c r="BQ309" t="s">
        <v>74</v>
      </c>
      <c r="BR309" t="s">
        <v>89</v>
      </c>
      <c r="BS309" t="s">
        <v>1885</v>
      </c>
      <c r="BT309" t="str">
        <f>HYPERLINK("https%3A%2F%2Fwww.webofscience.com%2Fwos%2Fwoscc%2Ffull-record%2FWOS:A19667302400018","View Full Record in Web of Science")</f>
        <v>View Full Record in Web of Science</v>
      </c>
    </row>
    <row r="310" spans="1:72" x14ac:dyDescent="0.15">
      <c r="A310" t="s">
        <v>72</v>
      </c>
      <c r="B310" t="s">
        <v>1886</v>
      </c>
      <c r="C310" t="s">
        <v>74</v>
      </c>
      <c r="D310" t="s">
        <v>74</v>
      </c>
      <c r="E310" t="s">
        <v>74</v>
      </c>
      <c r="F310" t="s">
        <v>1886</v>
      </c>
      <c r="G310" t="s">
        <v>74</v>
      </c>
      <c r="H310" t="s">
        <v>74</v>
      </c>
      <c r="I310" t="s">
        <v>1887</v>
      </c>
      <c r="J310" t="s">
        <v>1068</v>
      </c>
      <c r="K310" t="s">
        <v>74</v>
      </c>
      <c r="L310" t="s">
        <v>74</v>
      </c>
      <c r="M310" t="s">
        <v>77</v>
      </c>
      <c r="N310" t="s">
        <v>78</v>
      </c>
      <c r="O310" t="s">
        <v>74</v>
      </c>
      <c r="P310" t="s">
        <v>74</v>
      </c>
      <c r="Q310" t="s">
        <v>74</v>
      </c>
      <c r="R310" t="s">
        <v>74</v>
      </c>
      <c r="S310" t="s">
        <v>74</v>
      </c>
      <c r="T310" t="s">
        <v>74</v>
      </c>
      <c r="U310" t="s">
        <v>74</v>
      </c>
      <c r="V310" t="s">
        <v>74</v>
      </c>
      <c r="W310" t="s">
        <v>74</v>
      </c>
      <c r="X310" t="s">
        <v>74</v>
      </c>
      <c r="Y310" t="s">
        <v>74</v>
      </c>
      <c r="Z310" t="s">
        <v>74</v>
      </c>
      <c r="AA310" t="s">
        <v>74</v>
      </c>
      <c r="AB310" t="s">
        <v>74</v>
      </c>
      <c r="AC310" t="s">
        <v>74</v>
      </c>
      <c r="AD310" t="s">
        <v>74</v>
      </c>
      <c r="AE310" t="s">
        <v>74</v>
      </c>
      <c r="AF310" t="s">
        <v>74</v>
      </c>
      <c r="AG310">
        <v>11</v>
      </c>
      <c r="AH310">
        <v>1</v>
      </c>
      <c r="AI310">
        <v>1</v>
      </c>
      <c r="AJ310">
        <v>0</v>
      </c>
      <c r="AK310">
        <v>1</v>
      </c>
      <c r="AL310" t="s">
        <v>577</v>
      </c>
      <c r="AM310" t="s">
        <v>578</v>
      </c>
      <c r="AN310" t="s">
        <v>579</v>
      </c>
      <c r="AO310" t="s">
        <v>1069</v>
      </c>
      <c r="AP310" t="s">
        <v>74</v>
      </c>
      <c r="AQ310" t="s">
        <v>74</v>
      </c>
      <c r="AR310" t="s">
        <v>1070</v>
      </c>
      <c r="AS310" t="s">
        <v>74</v>
      </c>
      <c r="AT310" t="s">
        <v>74</v>
      </c>
      <c r="AU310">
        <v>1966</v>
      </c>
      <c r="AV310">
        <v>171</v>
      </c>
      <c r="AW310">
        <v>6</v>
      </c>
      <c r="AX310" t="s">
        <v>74</v>
      </c>
      <c r="AY310" t="s">
        <v>74</v>
      </c>
      <c r="AZ310" t="s">
        <v>74</v>
      </c>
      <c r="BA310" t="s">
        <v>74</v>
      </c>
      <c r="BB310">
        <v>1399</v>
      </c>
      <c r="BC310" t="s">
        <v>84</v>
      </c>
      <c r="BD310" t="s">
        <v>74</v>
      </c>
      <c r="BE310" t="s">
        <v>74</v>
      </c>
      <c r="BF310" t="s">
        <v>74</v>
      </c>
      <c r="BG310" t="s">
        <v>74</v>
      </c>
      <c r="BH310" t="s">
        <v>74</v>
      </c>
      <c r="BI310">
        <v>0</v>
      </c>
      <c r="BJ310" t="s">
        <v>775</v>
      </c>
      <c r="BK310" t="s">
        <v>86</v>
      </c>
      <c r="BL310" t="s">
        <v>776</v>
      </c>
      <c r="BM310">
        <v>87237</v>
      </c>
      <c r="BN310" t="s">
        <v>74</v>
      </c>
      <c r="BO310" t="s">
        <v>74</v>
      </c>
      <c r="BP310" t="s">
        <v>74</v>
      </c>
      <c r="BQ310" t="s">
        <v>74</v>
      </c>
      <c r="BR310" t="s">
        <v>89</v>
      </c>
      <c r="BS310" t="s">
        <v>1888</v>
      </c>
      <c r="BT310" t="str">
        <f>HYPERLINK("https%3A%2F%2Fwww.webofscience.com%2Fwos%2Fwoscc%2Ffull-record%2FWOS:A19668723700042","View Full Record in Web of Science")</f>
        <v>View Full Record in Web of Science</v>
      </c>
    </row>
    <row r="311" spans="1:72" x14ac:dyDescent="0.15">
      <c r="A311" t="s">
        <v>72</v>
      </c>
      <c r="B311" t="s">
        <v>1889</v>
      </c>
      <c r="C311" t="s">
        <v>74</v>
      </c>
      <c r="D311" t="s">
        <v>74</v>
      </c>
      <c r="E311" t="s">
        <v>74</v>
      </c>
      <c r="F311" t="s">
        <v>1889</v>
      </c>
      <c r="G311" t="s">
        <v>74</v>
      </c>
      <c r="H311" t="s">
        <v>74</v>
      </c>
      <c r="I311" t="s">
        <v>1890</v>
      </c>
      <c r="J311" t="s">
        <v>562</v>
      </c>
      <c r="K311" t="s">
        <v>74</v>
      </c>
      <c r="L311" t="s">
        <v>74</v>
      </c>
      <c r="M311" t="s">
        <v>77</v>
      </c>
      <c r="N311" t="s">
        <v>78</v>
      </c>
      <c r="O311" t="s">
        <v>74</v>
      </c>
      <c r="P311" t="s">
        <v>74</v>
      </c>
      <c r="Q311" t="s">
        <v>74</v>
      </c>
      <c r="R311" t="s">
        <v>74</v>
      </c>
      <c r="S311" t="s">
        <v>74</v>
      </c>
      <c r="T311" t="s">
        <v>74</v>
      </c>
      <c r="U311" t="s">
        <v>74</v>
      </c>
      <c r="V311" t="s">
        <v>74</v>
      </c>
      <c r="W311" t="s">
        <v>74</v>
      </c>
      <c r="X311" t="s">
        <v>74</v>
      </c>
      <c r="Y311" t="s">
        <v>74</v>
      </c>
      <c r="Z311" t="s">
        <v>74</v>
      </c>
      <c r="AA311" t="s">
        <v>74</v>
      </c>
      <c r="AB311" t="s">
        <v>74</v>
      </c>
      <c r="AC311" t="s">
        <v>74</v>
      </c>
      <c r="AD311" t="s">
        <v>74</v>
      </c>
      <c r="AE311" t="s">
        <v>74</v>
      </c>
      <c r="AF311" t="s">
        <v>74</v>
      </c>
      <c r="AG311">
        <v>30</v>
      </c>
      <c r="AH311">
        <v>91</v>
      </c>
      <c r="AI311">
        <v>97</v>
      </c>
      <c r="AJ311">
        <v>0</v>
      </c>
      <c r="AK311">
        <v>2</v>
      </c>
      <c r="AL311" t="s">
        <v>563</v>
      </c>
      <c r="AM311" t="s">
        <v>564</v>
      </c>
      <c r="AN311" t="s">
        <v>565</v>
      </c>
      <c r="AO311" t="s">
        <v>566</v>
      </c>
      <c r="AP311" t="s">
        <v>74</v>
      </c>
      <c r="AQ311" t="s">
        <v>74</v>
      </c>
      <c r="AR311" t="s">
        <v>568</v>
      </c>
      <c r="AS311" t="s">
        <v>569</v>
      </c>
      <c r="AT311" t="s">
        <v>74</v>
      </c>
      <c r="AU311">
        <v>1966</v>
      </c>
      <c r="AV311">
        <v>30</v>
      </c>
      <c r="AW311">
        <v>9</v>
      </c>
      <c r="AX311" t="s">
        <v>74</v>
      </c>
      <c r="AY311" t="s">
        <v>74</v>
      </c>
      <c r="AZ311" t="s">
        <v>74</v>
      </c>
      <c r="BA311" t="s">
        <v>74</v>
      </c>
      <c r="BB311">
        <v>881</v>
      </c>
      <c r="BC311" t="s">
        <v>84</v>
      </c>
      <c r="BD311" t="s">
        <v>74</v>
      </c>
      <c r="BE311" t="s">
        <v>1891</v>
      </c>
      <c r="BF311" t="str">
        <f>HYPERLINK("http://dx.doi.org/10.1016/0016-7037(66)90026-3","http://dx.doi.org/10.1016/0016-7037(66)90026-3")</f>
        <v>http://dx.doi.org/10.1016/0016-7037(66)90026-3</v>
      </c>
      <c r="BG311" t="s">
        <v>74</v>
      </c>
      <c r="BH311" t="s">
        <v>74</v>
      </c>
      <c r="BI311">
        <v>0</v>
      </c>
      <c r="BJ311" t="s">
        <v>544</v>
      </c>
      <c r="BK311" t="s">
        <v>86</v>
      </c>
      <c r="BL311" t="s">
        <v>544</v>
      </c>
      <c r="BM311">
        <v>82631</v>
      </c>
      <c r="BN311" t="s">
        <v>74</v>
      </c>
      <c r="BO311" t="s">
        <v>74</v>
      </c>
      <c r="BP311" t="s">
        <v>74</v>
      </c>
      <c r="BQ311" t="s">
        <v>74</v>
      </c>
      <c r="BR311" t="s">
        <v>89</v>
      </c>
      <c r="BS311" t="s">
        <v>1892</v>
      </c>
      <c r="BT311" t="str">
        <f>HYPERLINK("https%3A%2F%2Fwww.webofscience.com%2Fwos%2Fwoscc%2Ffull-record%2FWOS:A19668263100006","View Full Record in Web of Science")</f>
        <v>View Full Record in Web of Science</v>
      </c>
    </row>
    <row r="312" spans="1:72" x14ac:dyDescent="0.15">
      <c r="A312" t="s">
        <v>72</v>
      </c>
      <c r="B312" t="s">
        <v>1893</v>
      </c>
      <c r="C312" t="s">
        <v>74</v>
      </c>
      <c r="D312" t="s">
        <v>74</v>
      </c>
      <c r="E312" t="s">
        <v>74</v>
      </c>
      <c r="F312" t="s">
        <v>1893</v>
      </c>
      <c r="G312" t="s">
        <v>74</v>
      </c>
      <c r="H312" t="s">
        <v>74</v>
      </c>
      <c r="I312" t="s">
        <v>1894</v>
      </c>
      <c r="J312" t="s">
        <v>562</v>
      </c>
      <c r="K312" t="s">
        <v>74</v>
      </c>
      <c r="L312" t="s">
        <v>74</v>
      </c>
      <c r="M312" t="s">
        <v>77</v>
      </c>
      <c r="N312" t="s">
        <v>78</v>
      </c>
      <c r="O312" t="s">
        <v>74</v>
      </c>
      <c r="P312" t="s">
        <v>74</v>
      </c>
      <c r="Q312" t="s">
        <v>74</v>
      </c>
      <c r="R312" t="s">
        <v>74</v>
      </c>
      <c r="S312" t="s">
        <v>74</v>
      </c>
      <c r="T312" t="s">
        <v>74</v>
      </c>
      <c r="U312" t="s">
        <v>74</v>
      </c>
      <c r="V312" t="s">
        <v>74</v>
      </c>
      <c r="W312" t="s">
        <v>74</v>
      </c>
      <c r="X312" t="s">
        <v>74</v>
      </c>
      <c r="Y312" t="s">
        <v>74</v>
      </c>
      <c r="Z312" t="s">
        <v>74</v>
      </c>
      <c r="AA312" t="s">
        <v>74</v>
      </c>
      <c r="AB312" t="s">
        <v>74</v>
      </c>
      <c r="AC312" t="s">
        <v>74</v>
      </c>
      <c r="AD312" t="s">
        <v>74</v>
      </c>
      <c r="AE312" t="s">
        <v>74</v>
      </c>
      <c r="AF312" t="s">
        <v>74</v>
      </c>
      <c r="AG312">
        <v>24</v>
      </c>
      <c r="AH312">
        <v>28</v>
      </c>
      <c r="AI312">
        <v>29</v>
      </c>
      <c r="AJ312">
        <v>0</v>
      </c>
      <c r="AK312">
        <v>0</v>
      </c>
      <c r="AL312" t="s">
        <v>563</v>
      </c>
      <c r="AM312" t="s">
        <v>564</v>
      </c>
      <c r="AN312" t="s">
        <v>565</v>
      </c>
      <c r="AO312" t="s">
        <v>566</v>
      </c>
      <c r="AP312" t="s">
        <v>74</v>
      </c>
      <c r="AQ312" t="s">
        <v>74</v>
      </c>
      <c r="AR312" t="s">
        <v>568</v>
      </c>
      <c r="AS312" t="s">
        <v>569</v>
      </c>
      <c r="AT312" t="s">
        <v>74</v>
      </c>
      <c r="AU312">
        <v>1966</v>
      </c>
      <c r="AV312">
        <v>30</v>
      </c>
      <c r="AW312">
        <v>9</v>
      </c>
      <c r="AX312" t="s">
        <v>74</v>
      </c>
      <c r="AY312" t="s">
        <v>74</v>
      </c>
      <c r="AZ312" t="s">
        <v>74</v>
      </c>
      <c r="BA312" t="s">
        <v>74</v>
      </c>
      <c r="BB312">
        <v>939</v>
      </c>
      <c r="BC312" t="s">
        <v>84</v>
      </c>
      <c r="BD312" t="s">
        <v>74</v>
      </c>
      <c r="BE312" t="s">
        <v>1895</v>
      </c>
      <c r="BF312" t="str">
        <f>HYPERLINK("http://dx.doi.org/10.1016/0016-7037(66)90029-9","http://dx.doi.org/10.1016/0016-7037(66)90029-9")</f>
        <v>http://dx.doi.org/10.1016/0016-7037(66)90029-9</v>
      </c>
      <c r="BG312" t="s">
        <v>74</v>
      </c>
      <c r="BH312" t="s">
        <v>74</v>
      </c>
      <c r="BI312">
        <v>0</v>
      </c>
      <c r="BJ312" t="s">
        <v>544</v>
      </c>
      <c r="BK312" t="s">
        <v>86</v>
      </c>
      <c r="BL312" t="s">
        <v>544</v>
      </c>
      <c r="BM312">
        <v>82631</v>
      </c>
      <c r="BN312" t="s">
        <v>74</v>
      </c>
      <c r="BO312" t="s">
        <v>74</v>
      </c>
      <c r="BP312" t="s">
        <v>74</v>
      </c>
      <c r="BQ312" t="s">
        <v>74</v>
      </c>
      <c r="BR312" t="s">
        <v>89</v>
      </c>
      <c r="BS312" t="s">
        <v>1896</v>
      </c>
      <c r="BT312" t="str">
        <f>HYPERLINK("https%3A%2F%2Fwww.webofscience.com%2Fwos%2Fwoscc%2Ffull-record%2FWOS:A19668263100009","View Full Record in Web of Science")</f>
        <v>View Full Record in Web of Science</v>
      </c>
    </row>
    <row r="313" spans="1:72" x14ac:dyDescent="0.15">
      <c r="A313" t="s">
        <v>1607</v>
      </c>
      <c r="B313" t="s">
        <v>208</v>
      </c>
      <c r="C313" t="s">
        <v>74</v>
      </c>
      <c r="D313" t="s">
        <v>74</v>
      </c>
      <c r="E313" t="s">
        <v>74</v>
      </c>
      <c r="F313" t="s">
        <v>208</v>
      </c>
      <c r="G313" t="s">
        <v>74</v>
      </c>
      <c r="H313" t="s">
        <v>74</v>
      </c>
      <c r="I313" t="s">
        <v>1897</v>
      </c>
      <c r="J313" t="s">
        <v>1898</v>
      </c>
      <c r="K313" t="s">
        <v>74</v>
      </c>
      <c r="L313" t="s">
        <v>74</v>
      </c>
      <c r="M313" t="s">
        <v>77</v>
      </c>
      <c r="N313" t="s">
        <v>817</v>
      </c>
      <c r="O313" t="s">
        <v>74</v>
      </c>
      <c r="P313" t="s">
        <v>74</v>
      </c>
      <c r="Q313" t="s">
        <v>74</v>
      </c>
      <c r="R313" t="s">
        <v>74</v>
      </c>
      <c r="S313" t="s">
        <v>74</v>
      </c>
      <c r="T313" t="s">
        <v>74</v>
      </c>
      <c r="U313" t="s">
        <v>74</v>
      </c>
      <c r="V313" t="s">
        <v>74</v>
      </c>
      <c r="W313" t="s">
        <v>74</v>
      </c>
      <c r="X313" t="s">
        <v>74</v>
      </c>
      <c r="Y313" t="s">
        <v>74</v>
      </c>
      <c r="Z313" t="s">
        <v>74</v>
      </c>
      <c r="AA313" t="s">
        <v>74</v>
      </c>
      <c r="AB313" t="s">
        <v>74</v>
      </c>
      <c r="AC313" t="s">
        <v>74</v>
      </c>
      <c r="AD313" t="s">
        <v>74</v>
      </c>
      <c r="AE313" t="s">
        <v>74</v>
      </c>
      <c r="AF313" t="s">
        <v>74</v>
      </c>
      <c r="AG313">
        <v>1</v>
      </c>
      <c r="AH313">
        <v>0</v>
      </c>
      <c r="AI313">
        <v>0</v>
      </c>
      <c r="AJ313">
        <v>0</v>
      </c>
      <c r="AK313">
        <v>1</v>
      </c>
      <c r="AL313" t="s">
        <v>74</v>
      </c>
      <c r="AM313" t="s">
        <v>74</v>
      </c>
      <c r="AN313" t="s">
        <v>74</v>
      </c>
      <c r="AO313" t="s">
        <v>74</v>
      </c>
      <c r="AP313" t="s">
        <v>74</v>
      </c>
      <c r="AQ313" t="s">
        <v>74</v>
      </c>
      <c r="AR313" t="s">
        <v>1899</v>
      </c>
      <c r="AS313" t="s">
        <v>74</v>
      </c>
      <c r="AT313" t="s">
        <v>74</v>
      </c>
      <c r="AU313">
        <v>1966</v>
      </c>
      <c r="AV313">
        <v>15</v>
      </c>
      <c r="AW313" t="s">
        <v>1677</v>
      </c>
      <c r="AX313" t="s">
        <v>74</v>
      </c>
      <c r="AY313" t="s">
        <v>74</v>
      </c>
      <c r="AZ313" t="s">
        <v>74</v>
      </c>
      <c r="BA313" t="s">
        <v>74</v>
      </c>
      <c r="BB313">
        <v>32</v>
      </c>
      <c r="BC313" t="s">
        <v>84</v>
      </c>
      <c r="BD313" t="s">
        <v>74</v>
      </c>
      <c r="BE313" t="s">
        <v>74</v>
      </c>
      <c r="BF313" t="s">
        <v>74</v>
      </c>
      <c r="BG313" t="s">
        <v>74</v>
      </c>
      <c r="BH313" t="s">
        <v>74</v>
      </c>
      <c r="BI313">
        <v>0</v>
      </c>
      <c r="BJ313" t="s">
        <v>1900</v>
      </c>
      <c r="BK313" t="s">
        <v>86</v>
      </c>
      <c r="BL313" t="s">
        <v>1900</v>
      </c>
      <c r="BM313">
        <v>74987</v>
      </c>
      <c r="BN313" t="s">
        <v>74</v>
      </c>
      <c r="BO313" t="s">
        <v>74</v>
      </c>
      <c r="BP313" t="s">
        <v>74</v>
      </c>
      <c r="BQ313" t="s">
        <v>74</v>
      </c>
      <c r="BR313" t="s">
        <v>89</v>
      </c>
      <c r="BS313" t="s">
        <v>1901</v>
      </c>
      <c r="BT313" t="str">
        <f>HYPERLINK("https%3A%2F%2Fwww.webofscience.com%2Fwos%2Fwoscc%2Ffull-record%2FWOS:A19667498700022","View Full Record in Web of Science")</f>
        <v>View Full Record in Web of Science</v>
      </c>
    </row>
    <row r="314" spans="1:72" x14ac:dyDescent="0.15">
      <c r="A314" t="s">
        <v>72</v>
      </c>
      <c r="B314" t="s">
        <v>1902</v>
      </c>
      <c r="C314" t="s">
        <v>74</v>
      </c>
      <c r="D314" t="s">
        <v>74</v>
      </c>
      <c r="E314" t="s">
        <v>74</v>
      </c>
      <c r="F314" t="s">
        <v>1902</v>
      </c>
      <c r="G314" t="s">
        <v>74</v>
      </c>
      <c r="H314" t="s">
        <v>74</v>
      </c>
      <c r="I314" t="s">
        <v>1811</v>
      </c>
      <c r="J314" t="s">
        <v>1118</v>
      </c>
      <c r="K314" t="s">
        <v>74</v>
      </c>
      <c r="L314" t="s">
        <v>74</v>
      </c>
      <c r="M314" t="s">
        <v>77</v>
      </c>
      <c r="N314" t="s">
        <v>817</v>
      </c>
      <c r="O314" t="s">
        <v>74</v>
      </c>
      <c r="P314" t="s">
        <v>74</v>
      </c>
      <c r="Q314" t="s">
        <v>74</v>
      </c>
      <c r="R314" t="s">
        <v>74</v>
      </c>
      <c r="S314" t="s">
        <v>74</v>
      </c>
      <c r="T314" t="s">
        <v>74</v>
      </c>
      <c r="U314" t="s">
        <v>74</v>
      </c>
      <c r="V314" t="s">
        <v>74</v>
      </c>
      <c r="W314" t="s">
        <v>74</v>
      </c>
      <c r="X314" t="s">
        <v>74</v>
      </c>
      <c r="Y314" t="s">
        <v>74</v>
      </c>
      <c r="Z314" t="s">
        <v>74</v>
      </c>
      <c r="AA314" t="s">
        <v>74</v>
      </c>
      <c r="AB314" t="s">
        <v>74</v>
      </c>
      <c r="AC314" t="s">
        <v>74</v>
      </c>
      <c r="AD314" t="s">
        <v>74</v>
      </c>
      <c r="AE314" t="s">
        <v>74</v>
      </c>
      <c r="AF314" t="s">
        <v>74</v>
      </c>
      <c r="AG314">
        <v>1</v>
      </c>
      <c r="AH314">
        <v>0</v>
      </c>
      <c r="AI314">
        <v>0</v>
      </c>
      <c r="AJ314">
        <v>0</v>
      </c>
      <c r="AK314">
        <v>0</v>
      </c>
      <c r="AL314" t="s">
        <v>1119</v>
      </c>
      <c r="AM314" t="s">
        <v>782</v>
      </c>
      <c r="AN314" t="s">
        <v>1120</v>
      </c>
      <c r="AO314" t="s">
        <v>1121</v>
      </c>
      <c r="AP314" t="s">
        <v>74</v>
      </c>
      <c r="AQ314" t="s">
        <v>74</v>
      </c>
      <c r="AR314" t="s">
        <v>1122</v>
      </c>
      <c r="AS314" t="s">
        <v>1123</v>
      </c>
      <c r="AT314" t="s">
        <v>74</v>
      </c>
      <c r="AU314">
        <v>1966</v>
      </c>
      <c r="AV314">
        <v>132</v>
      </c>
      <c r="AW314" t="s">
        <v>74</v>
      </c>
      <c r="AX314">
        <v>3</v>
      </c>
      <c r="AY314" t="s">
        <v>74</v>
      </c>
      <c r="AZ314" t="s">
        <v>74</v>
      </c>
      <c r="BA314" t="s">
        <v>74</v>
      </c>
      <c r="BB314">
        <v>420</v>
      </c>
      <c r="BC314" t="s">
        <v>84</v>
      </c>
      <c r="BD314" t="s">
        <v>74</v>
      </c>
      <c r="BE314" t="s">
        <v>1903</v>
      </c>
      <c r="BF314" t="str">
        <f>HYPERLINK("http://dx.doi.org/10.2307/1793914","http://dx.doi.org/10.2307/1793914")</f>
        <v>http://dx.doi.org/10.2307/1793914</v>
      </c>
      <c r="BG314" t="s">
        <v>74</v>
      </c>
      <c r="BH314" t="s">
        <v>74</v>
      </c>
      <c r="BI314">
        <v>0</v>
      </c>
      <c r="BJ314" t="s">
        <v>825</v>
      </c>
      <c r="BK314" t="s">
        <v>516</v>
      </c>
      <c r="BL314" t="s">
        <v>825</v>
      </c>
      <c r="BM314">
        <v>83851</v>
      </c>
      <c r="BN314" t="s">
        <v>74</v>
      </c>
      <c r="BO314" t="s">
        <v>74</v>
      </c>
      <c r="BP314" t="s">
        <v>74</v>
      </c>
      <c r="BQ314" t="s">
        <v>74</v>
      </c>
      <c r="BR314" t="s">
        <v>89</v>
      </c>
      <c r="BS314" t="s">
        <v>1904</v>
      </c>
      <c r="BT314" t="str">
        <f>HYPERLINK("https%3A%2F%2Fwww.webofscience.com%2Fwos%2Fwoscc%2Ffull-record%2FWOS:A19668385100039","View Full Record in Web of Science")</f>
        <v>View Full Record in Web of Science</v>
      </c>
    </row>
    <row r="315" spans="1:72" x14ac:dyDescent="0.15">
      <c r="A315" t="s">
        <v>72</v>
      </c>
      <c r="B315" t="s">
        <v>1905</v>
      </c>
      <c r="C315" t="s">
        <v>74</v>
      </c>
      <c r="D315" t="s">
        <v>74</v>
      </c>
      <c r="E315" t="s">
        <v>74</v>
      </c>
      <c r="F315" t="s">
        <v>1905</v>
      </c>
      <c r="G315" t="s">
        <v>74</v>
      </c>
      <c r="H315" t="s">
        <v>74</v>
      </c>
      <c r="I315" t="s">
        <v>1397</v>
      </c>
      <c r="J315" t="s">
        <v>1118</v>
      </c>
      <c r="K315" t="s">
        <v>74</v>
      </c>
      <c r="L315" t="s">
        <v>74</v>
      </c>
      <c r="M315" t="s">
        <v>77</v>
      </c>
      <c r="N315" t="s">
        <v>817</v>
      </c>
      <c r="O315" t="s">
        <v>74</v>
      </c>
      <c r="P315" t="s">
        <v>74</v>
      </c>
      <c r="Q315" t="s">
        <v>74</v>
      </c>
      <c r="R315" t="s">
        <v>74</v>
      </c>
      <c r="S315" t="s">
        <v>74</v>
      </c>
      <c r="T315" t="s">
        <v>74</v>
      </c>
      <c r="U315" t="s">
        <v>74</v>
      </c>
      <c r="V315" t="s">
        <v>74</v>
      </c>
      <c r="W315" t="s">
        <v>74</v>
      </c>
      <c r="X315" t="s">
        <v>74</v>
      </c>
      <c r="Y315" t="s">
        <v>74</v>
      </c>
      <c r="Z315" t="s">
        <v>74</v>
      </c>
      <c r="AA315" t="s">
        <v>74</v>
      </c>
      <c r="AB315" t="s">
        <v>74</v>
      </c>
      <c r="AC315" t="s">
        <v>74</v>
      </c>
      <c r="AD315" t="s">
        <v>74</v>
      </c>
      <c r="AE315" t="s">
        <v>74</v>
      </c>
      <c r="AF315" t="s">
        <v>74</v>
      </c>
      <c r="AG315">
        <v>1</v>
      </c>
      <c r="AH315">
        <v>0</v>
      </c>
      <c r="AI315">
        <v>0</v>
      </c>
      <c r="AJ315">
        <v>0</v>
      </c>
      <c r="AK315">
        <v>0</v>
      </c>
      <c r="AL315" t="s">
        <v>1119</v>
      </c>
      <c r="AM315" t="s">
        <v>782</v>
      </c>
      <c r="AN315" t="s">
        <v>1120</v>
      </c>
      <c r="AO315" t="s">
        <v>1121</v>
      </c>
      <c r="AP315" t="s">
        <v>74</v>
      </c>
      <c r="AQ315" t="s">
        <v>74</v>
      </c>
      <c r="AR315" t="s">
        <v>1122</v>
      </c>
      <c r="AS315" t="s">
        <v>1123</v>
      </c>
      <c r="AT315" t="s">
        <v>74</v>
      </c>
      <c r="AU315">
        <v>1966</v>
      </c>
      <c r="AV315">
        <v>132</v>
      </c>
      <c r="AW315" t="s">
        <v>74</v>
      </c>
      <c r="AX315">
        <v>4</v>
      </c>
      <c r="AY315" t="s">
        <v>74</v>
      </c>
      <c r="AZ315" t="s">
        <v>74</v>
      </c>
      <c r="BA315" t="s">
        <v>74</v>
      </c>
      <c r="BB315">
        <v>553</v>
      </c>
      <c r="BC315" t="s">
        <v>84</v>
      </c>
      <c r="BD315" t="s">
        <v>74</v>
      </c>
      <c r="BE315" t="s">
        <v>1906</v>
      </c>
      <c r="BF315" t="str">
        <f>HYPERLINK("http://dx.doi.org/10.2307/1792581","http://dx.doi.org/10.2307/1792581")</f>
        <v>http://dx.doi.org/10.2307/1792581</v>
      </c>
      <c r="BG315" t="s">
        <v>74</v>
      </c>
      <c r="BH315" t="s">
        <v>74</v>
      </c>
      <c r="BI315">
        <v>0</v>
      </c>
      <c r="BJ315" t="s">
        <v>825</v>
      </c>
      <c r="BK315" t="s">
        <v>516</v>
      </c>
      <c r="BL315" t="s">
        <v>825</v>
      </c>
      <c r="BM315">
        <v>90049</v>
      </c>
      <c r="BN315" t="s">
        <v>74</v>
      </c>
      <c r="BO315" t="s">
        <v>74</v>
      </c>
      <c r="BP315" t="s">
        <v>74</v>
      </c>
      <c r="BQ315" t="s">
        <v>74</v>
      </c>
      <c r="BR315" t="s">
        <v>89</v>
      </c>
      <c r="BS315" t="s">
        <v>1907</v>
      </c>
      <c r="BT315" t="str">
        <f>HYPERLINK("https%3A%2F%2Fwww.webofscience.com%2Fwos%2Fwoscc%2Ffull-record%2FWOS:A19669004900061","View Full Record in Web of Science")</f>
        <v>View Full Record in Web of Science</v>
      </c>
    </row>
    <row r="316" spans="1:72" x14ac:dyDescent="0.15">
      <c r="A316" t="s">
        <v>72</v>
      </c>
      <c r="B316" t="s">
        <v>1908</v>
      </c>
      <c r="C316" t="s">
        <v>74</v>
      </c>
      <c r="D316" t="s">
        <v>74</v>
      </c>
      <c r="E316" t="s">
        <v>74</v>
      </c>
      <c r="F316" t="s">
        <v>1908</v>
      </c>
      <c r="G316" t="s">
        <v>74</v>
      </c>
      <c r="H316" t="s">
        <v>74</v>
      </c>
      <c r="I316" t="s">
        <v>1909</v>
      </c>
      <c r="J316" t="s">
        <v>1128</v>
      </c>
      <c r="K316" t="s">
        <v>74</v>
      </c>
      <c r="L316" t="s">
        <v>74</v>
      </c>
      <c r="M316" t="s">
        <v>77</v>
      </c>
      <c r="N316" t="s">
        <v>817</v>
      </c>
      <c r="O316" t="s">
        <v>74</v>
      </c>
      <c r="P316" t="s">
        <v>74</v>
      </c>
      <c r="Q316" t="s">
        <v>74</v>
      </c>
      <c r="R316" t="s">
        <v>74</v>
      </c>
      <c r="S316" t="s">
        <v>74</v>
      </c>
      <c r="T316" t="s">
        <v>74</v>
      </c>
      <c r="U316" t="s">
        <v>74</v>
      </c>
      <c r="V316" t="s">
        <v>74</v>
      </c>
      <c r="W316" t="s">
        <v>74</v>
      </c>
      <c r="X316" t="s">
        <v>74</v>
      </c>
      <c r="Y316" t="s">
        <v>74</v>
      </c>
      <c r="Z316" t="s">
        <v>74</v>
      </c>
      <c r="AA316" t="s">
        <v>74</v>
      </c>
      <c r="AB316" t="s">
        <v>74</v>
      </c>
      <c r="AC316" t="s">
        <v>74</v>
      </c>
      <c r="AD316" t="s">
        <v>74</v>
      </c>
      <c r="AE316" t="s">
        <v>74</v>
      </c>
      <c r="AF316" t="s">
        <v>74</v>
      </c>
      <c r="AG316">
        <v>1</v>
      </c>
      <c r="AH316">
        <v>0</v>
      </c>
      <c r="AI316">
        <v>0</v>
      </c>
      <c r="AJ316">
        <v>0</v>
      </c>
      <c r="AK316">
        <v>0</v>
      </c>
      <c r="AL316" t="s">
        <v>1129</v>
      </c>
      <c r="AM316" t="s">
        <v>671</v>
      </c>
      <c r="AN316" t="s">
        <v>1130</v>
      </c>
      <c r="AO316" t="s">
        <v>1131</v>
      </c>
      <c r="AP316" t="s">
        <v>74</v>
      </c>
      <c r="AQ316" t="s">
        <v>74</v>
      </c>
      <c r="AR316" t="s">
        <v>1132</v>
      </c>
      <c r="AS316" t="s">
        <v>1133</v>
      </c>
      <c r="AT316" t="s">
        <v>74</v>
      </c>
      <c r="AU316">
        <v>1966</v>
      </c>
      <c r="AV316">
        <v>56</v>
      </c>
      <c r="AW316">
        <v>1</v>
      </c>
      <c r="AX316" t="s">
        <v>74</v>
      </c>
      <c r="AY316" t="s">
        <v>74</v>
      </c>
      <c r="AZ316" t="s">
        <v>74</v>
      </c>
      <c r="BA316" t="s">
        <v>74</v>
      </c>
      <c r="BB316">
        <v>144</v>
      </c>
      <c r="BC316">
        <v>146</v>
      </c>
      <c r="BD316" t="s">
        <v>74</v>
      </c>
      <c r="BE316" t="s">
        <v>1910</v>
      </c>
      <c r="BF316" t="str">
        <f>HYPERLINK("http://dx.doi.org/10.2307/212750","http://dx.doi.org/10.2307/212750")</f>
        <v>http://dx.doi.org/10.2307/212750</v>
      </c>
      <c r="BG316" t="s">
        <v>74</v>
      </c>
      <c r="BH316" t="s">
        <v>74</v>
      </c>
      <c r="BI316">
        <v>3</v>
      </c>
      <c r="BJ316" t="s">
        <v>825</v>
      </c>
      <c r="BK316" t="s">
        <v>826</v>
      </c>
      <c r="BL316" t="s">
        <v>825</v>
      </c>
      <c r="BM316" t="s">
        <v>1911</v>
      </c>
      <c r="BN316" t="s">
        <v>74</v>
      </c>
      <c r="BO316" t="s">
        <v>74</v>
      </c>
      <c r="BP316" t="s">
        <v>74</v>
      </c>
      <c r="BQ316" t="s">
        <v>74</v>
      </c>
      <c r="BR316" t="s">
        <v>89</v>
      </c>
      <c r="BS316" t="s">
        <v>1912</v>
      </c>
      <c r="BT316" t="str">
        <f>HYPERLINK("https%3A%2F%2Fwww.webofscience.com%2Fwos%2Fwoscc%2Ffull-record%2FWOS:A1966ZC87300024","View Full Record in Web of Science")</f>
        <v>View Full Record in Web of Science</v>
      </c>
    </row>
    <row r="317" spans="1:72" x14ac:dyDescent="0.15">
      <c r="A317" t="s">
        <v>72</v>
      </c>
      <c r="B317" t="s">
        <v>1913</v>
      </c>
      <c r="C317" t="s">
        <v>74</v>
      </c>
      <c r="D317" t="s">
        <v>74</v>
      </c>
      <c r="E317" t="s">
        <v>74</v>
      </c>
      <c r="F317" t="s">
        <v>1913</v>
      </c>
      <c r="G317" t="s">
        <v>74</v>
      </c>
      <c r="H317" t="s">
        <v>74</v>
      </c>
      <c r="I317" t="s">
        <v>1914</v>
      </c>
      <c r="J317" t="s">
        <v>1128</v>
      </c>
      <c r="K317" t="s">
        <v>74</v>
      </c>
      <c r="L317" t="s">
        <v>74</v>
      </c>
      <c r="M317" t="s">
        <v>77</v>
      </c>
      <c r="N317" t="s">
        <v>482</v>
      </c>
      <c r="O317" t="s">
        <v>74</v>
      </c>
      <c r="P317" t="s">
        <v>74</v>
      </c>
      <c r="Q317" t="s">
        <v>74</v>
      </c>
      <c r="R317" t="s">
        <v>74</v>
      </c>
      <c r="S317" t="s">
        <v>74</v>
      </c>
      <c r="T317" t="s">
        <v>74</v>
      </c>
      <c r="U317" t="s">
        <v>74</v>
      </c>
      <c r="V317" t="s">
        <v>74</v>
      </c>
      <c r="W317" t="s">
        <v>74</v>
      </c>
      <c r="X317" t="s">
        <v>74</v>
      </c>
      <c r="Y317" t="s">
        <v>74</v>
      </c>
      <c r="Z317" t="s">
        <v>74</v>
      </c>
      <c r="AA317" t="s">
        <v>74</v>
      </c>
      <c r="AB317" t="s">
        <v>74</v>
      </c>
      <c r="AC317" t="s">
        <v>74</v>
      </c>
      <c r="AD317" t="s">
        <v>74</v>
      </c>
      <c r="AE317" t="s">
        <v>74</v>
      </c>
      <c r="AF317" t="s">
        <v>74</v>
      </c>
      <c r="AG317">
        <v>3</v>
      </c>
      <c r="AH317">
        <v>0</v>
      </c>
      <c r="AI317">
        <v>0</v>
      </c>
      <c r="AJ317">
        <v>0</v>
      </c>
      <c r="AK317">
        <v>0</v>
      </c>
      <c r="AL317" t="s">
        <v>1129</v>
      </c>
      <c r="AM317" t="s">
        <v>671</v>
      </c>
      <c r="AN317" t="s">
        <v>1130</v>
      </c>
      <c r="AO317" t="s">
        <v>1131</v>
      </c>
      <c r="AP317" t="s">
        <v>74</v>
      </c>
      <c r="AQ317" t="s">
        <v>74</v>
      </c>
      <c r="AR317" t="s">
        <v>1132</v>
      </c>
      <c r="AS317" t="s">
        <v>1133</v>
      </c>
      <c r="AT317" t="s">
        <v>74</v>
      </c>
      <c r="AU317">
        <v>1966</v>
      </c>
      <c r="AV317">
        <v>56</v>
      </c>
      <c r="AW317">
        <v>2</v>
      </c>
      <c r="AX317" t="s">
        <v>74</v>
      </c>
      <c r="AY317" t="s">
        <v>74</v>
      </c>
      <c r="AZ317" t="s">
        <v>74</v>
      </c>
      <c r="BA317" t="s">
        <v>74</v>
      </c>
      <c r="BB317">
        <v>283</v>
      </c>
      <c r="BC317">
        <v>285</v>
      </c>
      <c r="BD317" t="s">
        <v>74</v>
      </c>
      <c r="BE317" t="s">
        <v>74</v>
      </c>
      <c r="BF317" t="s">
        <v>74</v>
      </c>
      <c r="BG317" t="s">
        <v>74</v>
      </c>
      <c r="BH317" t="s">
        <v>74</v>
      </c>
      <c r="BI317">
        <v>3</v>
      </c>
      <c r="BJ317" t="s">
        <v>825</v>
      </c>
      <c r="BK317" t="s">
        <v>826</v>
      </c>
      <c r="BL317" t="s">
        <v>825</v>
      </c>
      <c r="BM317" t="s">
        <v>1915</v>
      </c>
      <c r="BN317" t="s">
        <v>74</v>
      </c>
      <c r="BO317" t="s">
        <v>74</v>
      </c>
      <c r="BP317" t="s">
        <v>74</v>
      </c>
      <c r="BQ317" t="s">
        <v>74</v>
      </c>
      <c r="BR317" t="s">
        <v>89</v>
      </c>
      <c r="BS317" t="s">
        <v>1916</v>
      </c>
      <c r="BT317" t="str">
        <f>HYPERLINK("https%3A%2F%2Fwww.webofscience.com%2Fwos%2Fwoscc%2Ffull-record%2FWOS:A1966ZC87400012","View Full Record in Web of Science")</f>
        <v>View Full Record in Web of Science</v>
      </c>
    </row>
    <row r="318" spans="1:72" x14ac:dyDescent="0.15">
      <c r="A318" t="s">
        <v>72</v>
      </c>
      <c r="B318" t="s">
        <v>1917</v>
      </c>
      <c r="C318" t="s">
        <v>74</v>
      </c>
      <c r="D318" t="s">
        <v>74</v>
      </c>
      <c r="E318" t="s">
        <v>74</v>
      </c>
      <c r="F318" t="s">
        <v>1917</v>
      </c>
      <c r="G318" t="s">
        <v>74</v>
      </c>
      <c r="H318" t="s">
        <v>74</v>
      </c>
      <c r="I318" t="s">
        <v>1918</v>
      </c>
      <c r="J318" t="s">
        <v>1128</v>
      </c>
      <c r="K318" t="s">
        <v>74</v>
      </c>
      <c r="L318" t="s">
        <v>74</v>
      </c>
      <c r="M318" t="s">
        <v>77</v>
      </c>
      <c r="N318" t="s">
        <v>482</v>
      </c>
      <c r="O318" t="s">
        <v>74</v>
      </c>
      <c r="P318" t="s">
        <v>74</v>
      </c>
      <c r="Q318" t="s">
        <v>74</v>
      </c>
      <c r="R318" t="s">
        <v>74</v>
      </c>
      <c r="S318" t="s">
        <v>74</v>
      </c>
      <c r="T318" t="s">
        <v>74</v>
      </c>
      <c r="U318" t="s">
        <v>74</v>
      </c>
      <c r="V318" t="s">
        <v>74</v>
      </c>
      <c r="W318" t="s">
        <v>74</v>
      </c>
      <c r="X318" t="s">
        <v>74</v>
      </c>
      <c r="Y318" t="s">
        <v>74</v>
      </c>
      <c r="Z318" t="s">
        <v>74</v>
      </c>
      <c r="AA318" t="s">
        <v>74</v>
      </c>
      <c r="AB318" t="s">
        <v>74</v>
      </c>
      <c r="AC318" t="s">
        <v>74</v>
      </c>
      <c r="AD318" t="s">
        <v>74</v>
      </c>
      <c r="AE318" t="s">
        <v>74</v>
      </c>
      <c r="AF318" t="s">
        <v>74</v>
      </c>
      <c r="AG318">
        <v>2</v>
      </c>
      <c r="AH318">
        <v>0</v>
      </c>
      <c r="AI318">
        <v>0</v>
      </c>
      <c r="AJ318">
        <v>0</v>
      </c>
      <c r="AK318">
        <v>0</v>
      </c>
      <c r="AL318" t="s">
        <v>1129</v>
      </c>
      <c r="AM318" t="s">
        <v>671</v>
      </c>
      <c r="AN318" t="s">
        <v>1130</v>
      </c>
      <c r="AO318" t="s">
        <v>1131</v>
      </c>
      <c r="AP318" t="s">
        <v>74</v>
      </c>
      <c r="AQ318" t="s">
        <v>74</v>
      </c>
      <c r="AR318" t="s">
        <v>1132</v>
      </c>
      <c r="AS318" t="s">
        <v>1133</v>
      </c>
      <c r="AT318" t="s">
        <v>74</v>
      </c>
      <c r="AU318">
        <v>1966</v>
      </c>
      <c r="AV318">
        <v>56</v>
      </c>
      <c r="AW318">
        <v>2</v>
      </c>
      <c r="AX318" t="s">
        <v>74</v>
      </c>
      <c r="AY318" t="s">
        <v>74</v>
      </c>
      <c r="AZ318" t="s">
        <v>74</v>
      </c>
      <c r="BA318" t="s">
        <v>74</v>
      </c>
      <c r="BB318">
        <v>285</v>
      </c>
      <c r="BC318">
        <v>288</v>
      </c>
      <c r="BD318" t="s">
        <v>74</v>
      </c>
      <c r="BE318" t="s">
        <v>74</v>
      </c>
      <c r="BF318" t="s">
        <v>74</v>
      </c>
      <c r="BG318" t="s">
        <v>74</v>
      </c>
      <c r="BH318" t="s">
        <v>74</v>
      </c>
      <c r="BI318">
        <v>4</v>
      </c>
      <c r="BJ318" t="s">
        <v>825</v>
      </c>
      <c r="BK318" t="s">
        <v>826</v>
      </c>
      <c r="BL318" t="s">
        <v>825</v>
      </c>
      <c r="BM318" t="s">
        <v>1915</v>
      </c>
      <c r="BN318" t="s">
        <v>74</v>
      </c>
      <c r="BO318" t="s">
        <v>74</v>
      </c>
      <c r="BP318" t="s">
        <v>74</v>
      </c>
      <c r="BQ318" t="s">
        <v>74</v>
      </c>
      <c r="BR318" t="s">
        <v>89</v>
      </c>
      <c r="BS318" t="s">
        <v>1919</v>
      </c>
      <c r="BT318" t="str">
        <f>HYPERLINK("https%3A%2F%2Fwww.webofscience.com%2Fwos%2Fwoscc%2Ffull-record%2FWOS:A1966ZC87400013","View Full Record in Web of Science")</f>
        <v>View Full Record in Web of Science</v>
      </c>
    </row>
    <row r="319" spans="1:72" x14ac:dyDescent="0.15">
      <c r="A319" t="s">
        <v>72</v>
      </c>
      <c r="B319" t="s">
        <v>208</v>
      </c>
      <c r="C319" t="s">
        <v>74</v>
      </c>
      <c r="D319" t="s">
        <v>74</v>
      </c>
      <c r="E319" t="s">
        <v>74</v>
      </c>
      <c r="F319" t="s">
        <v>208</v>
      </c>
      <c r="G319" t="s">
        <v>74</v>
      </c>
      <c r="H319" t="s">
        <v>74</v>
      </c>
      <c r="I319" t="s">
        <v>1920</v>
      </c>
      <c r="J319" t="s">
        <v>1488</v>
      </c>
      <c r="K319" t="s">
        <v>74</v>
      </c>
      <c r="L319" t="s">
        <v>74</v>
      </c>
      <c r="M319" t="s">
        <v>77</v>
      </c>
      <c r="N319" t="s">
        <v>817</v>
      </c>
      <c r="O319" t="s">
        <v>74</v>
      </c>
      <c r="P319" t="s">
        <v>74</v>
      </c>
      <c r="Q319" t="s">
        <v>74</v>
      </c>
      <c r="R319" t="s">
        <v>74</v>
      </c>
      <c r="S319" t="s">
        <v>74</v>
      </c>
      <c r="T319" t="s">
        <v>74</v>
      </c>
      <c r="U319" t="s">
        <v>74</v>
      </c>
      <c r="V319" t="s">
        <v>74</v>
      </c>
      <c r="W319" t="s">
        <v>74</v>
      </c>
      <c r="X319" t="s">
        <v>74</v>
      </c>
      <c r="Y319" t="s">
        <v>74</v>
      </c>
      <c r="Z319" t="s">
        <v>74</v>
      </c>
      <c r="AA319" t="s">
        <v>74</v>
      </c>
      <c r="AB319" t="s">
        <v>74</v>
      </c>
      <c r="AC319" t="s">
        <v>74</v>
      </c>
      <c r="AD319" t="s">
        <v>74</v>
      </c>
      <c r="AE319" t="s">
        <v>74</v>
      </c>
      <c r="AF319" t="s">
        <v>74</v>
      </c>
      <c r="AG319">
        <v>1</v>
      </c>
      <c r="AH319">
        <v>0</v>
      </c>
      <c r="AI319">
        <v>0</v>
      </c>
      <c r="AJ319">
        <v>0</v>
      </c>
      <c r="AK319">
        <v>0</v>
      </c>
      <c r="AL319" t="s">
        <v>1489</v>
      </c>
      <c r="AM319" t="s">
        <v>1490</v>
      </c>
      <c r="AN319" t="s">
        <v>1491</v>
      </c>
      <c r="AO319" t="s">
        <v>1492</v>
      </c>
      <c r="AP319" t="s">
        <v>74</v>
      </c>
      <c r="AQ319" t="s">
        <v>74</v>
      </c>
      <c r="AR319" t="s">
        <v>1488</v>
      </c>
      <c r="AS319" t="s">
        <v>825</v>
      </c>
      <c r="AT319" t="s">
        <v>74</v>
      </c>
      <c r="AU319">
        <v>1966</v>
      </c>
      <c r="AV319">
        <v>51</v>
      </c>
      <c r="AW319">
        <v>230</v>
      </c>
      <c r="AX319" t="s">
        <v>74</v>
      </c>
      <c r="AY319" t="s">
        <v>74</v>
      </c>
      <c r="AZ319" t="s">
        <v>74</v>
      </c>
      <c r="BA319" t="s">
        <v>74</v>
      </c>
      <c r="BB319">
        <v>84</v>
      </c>
      <c r="BC319">
        <v>84</v>
      </c>
      <c r="BD319" t="s">
        <v>74</v>
      </c>
      <c r="BE319" t="s">
        <v>74</v>
      </c>
      <c r="BF319" t="s">
        <v>74</v>
      </c>
      <c r="BG319" t="s">
        <v>74</v>
      </c>
      <c r="BH319" t="s">
        <v>74</v>
      </c>
      <c r="BI319">
        <v>1</v>
      </c>
      <c r="BJ319" t="s">
        <v>825</v>
      </c>
      <c r="BK319" t="s">
        <v>826</v>
      </c>
      <c r="BL319" t="s">
        <v>825</v>
      </c>
      <c r="BM319" t="s">
        <v>1921</v>
      </c>
      <c r="BN319" t="s">
        <v>74</v>
      </c>
      <c r="BO319" t="s">
        <v>74</v>
      </c>
      <c r="BP319" t="s">
        <v>74</v>
      </c>
      <c r="BQ319" t="s">
        <v>74</v>
      </c>
      <c r="BR319" t="s">
        <v>89</v>
      </c>
      <c r="BS319" t="s">
        <v>1922</v>
      </c>
      <c r="BT319" t="str">
        <f>HYPERLINK("https%3A%2F%2Fwww.webofscience.com%2Fwos%2Fwoscc%2Ffull-record%2FWOS:A1966ZH96000021","View Full Record in Web of Science")</f>
        <v>View Full Record in Web of Science</v>
      </c>
    </row>
    <row r="320" spans="1:72" x14ac:dyDescent="0.15">
      <c r="A320" t="s">
        <v>72</v>
      </c>
      <c r="B320" t="s">
        <v>208</v>
      </c>
      <c r="C320" t="s">
        <v>74</v>
      </c>
      <c r="D320" t="s">
        <v>74</v>
      </c>
      <c r="E320" t="s">
        <v>74</v>
      </c>
      <c r="F320" t="s">
        <v>208</v>
      </c>
      <c r="G320" t="s">
        <v>74</v>
      </c>
      <c r="H320" t="s">
        <v>74</v>
      </c>
      <c r="I320" t="s">
        <v>1923</v>
      </c>
      <c r="J320" t="s">
        <v>1924</v>
      </c>
      <c r="K320" t="s">
        <v>74</v>
      </c>
      <c r="L320" t="s">
        <v>74</v>
      </c>
      <c r="M320" t="s">
        <v>77</v>
      </c>
      <c r="N320" t="s">
        <v>817</v>
      </c>
      <c r="O320" t="s">
        <v>74</v>
      </c>
      <c r="P320" t="s">
        <v>74</v>
      </c>
      <c r="Q320" t="s">
        <v>74</v>
      </c>
      <c r="R320" t="s">
        <v>74</v>
      </c>
      <c r="S320" t="s">
        <v>74</v>
      </c>
      <c r="T320" t="s">
        <v>74</v>
      </c>
      <c r="U320" t="s">
        <v>74</v>
      </c>
      <c r="V320" t="s">
        <v>74</v>
      </c>
      <c r="W320" t="s">
        <v>74</v>
      </c>
      <c r="X320" t="s">
        <v>74</v>
      </c>
      <c r="Y320" t="s">
        <v>74</v>
      </c>
      <c r="Z320" t="s">
        <v>74</v>
      </c>
      <c r="AA320" t="s">
        <v>74</v>
      </c>
      <c r="AB320" t="s">
        <v>74</v>
      </c>
      <c r="AC320" t="s">
        <v>74</v>
      </c>
      <c r="AD320" t="s">
        <v>74</v>
      </c>
      <c r="AE320" t="s">
        <v>74</v>
      </c>
      <c r="AF320" t="s">
        <v>74</v>
      </c>
      <c r="AG320">
        <v>4</v>
      </c>
      <c r="AH320">
        <v>0</v>
      </c>
      <c r="AI320">
        <v>0</v>
      </c>
      <c r="AJ320">
        <v>0</v>
      </c>
      <c r="AK320">
        <v>0</v>
      </c>
      <c r="AL320" t="s">
        <v>670</v>
      </c>
      <c r="AM320" t="s">
        <v>671</v>
      </c>
      <c r="AN320" t="s">
        <v>672</v>
      </c>
      <c r="AO320" t="s">
        <v>1925</v>
      </c>
      <c r="AP320" t="s">
        <v>74</v>
      </c>
      <c r="AQ320" t="s">
        <v>74</v>
      </c>
      <c r="AR320" t="s">
        <v>1926</v>
      </c>
      <c r="AS320" t="s">
        <v>1927</v>
      </c>
      <c r="AT320" t="s">
        <v>74</v>
      </c>
      <c r="AU320">
        <v>1966</v>
      </c>
      <c r="AV320">
        <v>103</v>
      </c>
      <c r="AW320">
        <v>2</v>
      </c>
      <c r="AX320" t="s">
        <v>74</v>
      </c>
      <c r="AY320" t="s">
        <v>74</v>
      </c>
      <c r="AZ320" t="s">
        <v>74</v>
      </c>
      <c r="BA320" t="s">
        <v>74</v>
      </c>
      <c r="BB320">
        <v>190</v>
      </c>
      <c r="BC320" t="s">
        <v>84</v>
      </c>
      <c r="BD320" t="s">
        <v>74</v>
      </c>
      <c r="BE320" t="s">
        <v>74</v>
      </c>
      <c r="BF320" t="s">
        <v>74</v>
      </c>
      <c r="BG320" t="s">
        <v>74</v>
      </c>
      <c r="BH320" t="s">
        <v>74</v>
      </c>
      <c r="BI320">
        <v>0</v>
      </c>
      <c r="BJ320" t="s">
        <v>605</v>
      </c>
      <c r="BK320" t="s">
        <v>86</v>
      </c>
      <c r="BL320" t="s">
        <v>606</v>
      </c>
      <c r="BM320">
        <v>77009</v>
      </c>
      <c r="BN320" t="s">
        <v>74</v>
      </c>
      <c r="BO320" t="s">
        <v>74</v>
      </c>
      <c r="BP320" t="s">
        <v>74</v>
      </c>
      <c r="BQ320" t="s">
        <v>74</v>
      </c>
      <c r="BR320" t="s">
        <v>89</v>
      </c>
      <c r="BS320" t="s">
        <v>1928</v>
      </c>
      <c r="BT320" t="str">
        <f>HYPERLINK("https%3A%2F%2Fwww.webofscience.com%2Fwos%2Fwoscc%2Ffull-record%2FWOS:A19667700900022","View Full Record in Web of Science")</f>
        <v>View Full Record in Web of Science</v>
      </c>
    </row>
    <row r="321" spans="1:72" x14ac:dyDescent="0.15">
      <c r="A321" t="s">
        <v>72</v>
      </c>
      <c r="B321" t="s">
        <v>1929</v>
      </c>
      <c r="C321" t="s">
        <v>74</v>
      </c>
      <c r="D321" t="s">
        <v>74</v>
      </c>
      <c r="E321" t="s">
        <v>74</v>
      </c>
      <c r="F321" t="s">
        <v>1929</v>
      </c>
      <c r="G321" t="s">
        <v>74</v>
      </c>
      <c r="H321" t="s">
        <v>74</v>
      </c>
      <c r="I321" t="s">
        <v>1930</v>
      </c>
      <c r="J321" t="s">
        <v>1931</v>
      </c>
      <c r="K321" t="s">
        <v>74</v>
      </c>
      <c r="L321" t="s">
        <v>74</v>
      </c>
      <c r="M321" t="s">
        <v>77</v>
      </c>
      <c r="N321" t="s">
        <v>817</v>
      </c>
      <c r="O321" t="s">
        <v>74</v>
      </c>
      <c r="P321" t="s">
        <v>74</v>
      </c>
      <c r="Q321" t="s">
        <v>74</v>
      </c>
      <c r="R321" t="s">
        <v>74</v>
      </c>
      <c r="S321" t="s">
        <v>74</v>
      </c>
      <c r="T321" t="s">
        <v>74</v>
      </c>
      <c r="U321" t="s">
        <v>74</v>
      </c>
      <c r="V321" t="s">
        <v>74</v>
      </c>
      <c r="W321" t="s">
        <v>74</v>
      </c>
      <c r="X321" t="s">
        <v>74</v>
      </c>
      <c r="Y321" t="s">
        <v>74</v>
      </c>
      <c r="Z321" t="s">
        <v>74</v>
      </c>
      <c r="AA321" t="s">
        <v>74</v>
      </c>
      <c r="AB321" t="s">
        <v>74</v>
      </c>
      <c r="AC321" t="s">
        <v>74</v>
      </c>
      <c r="AD321" t="s">
        <v>74</v>
      </c>
      <c r="AE321" t="s">
        <v>74</v>
      </c>
      <c r="AF321" t="s">
        <v>74</v>
      </c>
      <c r="AG321">
        <v>4</v>
      </c>
      <c r="AH321">
        <v>0</v>
      </c>
      <c r="AI321">
        <v>0</v>
      </c>
      <c r="AJ321">
        <v>0</v>
      </c>
      <c r="AK321">
        <v>1</v>
      </c>
      <c r="AL321" t="s">
        <v>1500</v>
      </c>
      <c r="AM321" t="s">
        <v>564</v>
      </c>
      <c r="AN321" t="s">
        <v>1501</v>
      </c>
      <c r="AO321" t="s">
        <v>1932</v>
      </c>
      <c r="AP321" t="s">
        <v>74</v>
      </c>
      <c r="AQ321" t="s">
        <v>74</v>
      </c>
      <c r="AR321" t="s">
        <v>1933</v>
      </c>
      <c r="AS321" t="s">
        <v>74</v>
      </c>
      <c r="AT321" t="s">
        <v>74</v>
      </c>
      <c r="AU321">
        <v>1966</v>
      </c>
      <c r="AV321">
        <v>11</v>
      </c>
      <c r="AW321">
        <v>3</v>
      </c>
      <c r="AX321" t="s">
        <v>74</v>
      </c>
      <c r="AY321" t="s">
        <v>74</v>
      </c>
      <c r="AZ321" t="s">
        <v>74</v>
      </c>
      <c r="BA321" t="s">
        <v>74</v>
      </c>
      <c r="BB321">
        <v>371</v>
      </c>
      <c r="BC321" t="s">
        <v>84</v>
      </c>
      <c r="BD321" t="s">
        <v>74</v>
      </c>
      <c r="BE321" t="s">
        <v>1934</v>
      </c>
      <c r="BF321" t="str">
        <f>HYPERLINK("http://dx.doi.org/10.1093/gji.11.3.371","http://dx.doi.org/10.1093/gji.11.3.371")</f>
        <v>http://dx.doi.org/10.1093/gji.11.3.371</v>
      </c>
      <c r="BG321" t="s">
        <v>74</v>
      </c>
      <c r="BH321" t="s">
        <v>74</v>
      </c>
      <c r="BI321">
        <v>0</v>
      </c>
      <c r="BJ321" t="s">
        <v>544</v>
      </c>
      <c r="BK321" t="s">
        <v>86</v>
      </c>
      <c r="BL321" t="s">
        <v>544</v>
      </c>
      <c r="BM321">
        <v>86364</v>
      </c>
      <c r="BN321" t="s">
        <v>74</v>
      </c>
      <c r="BO321" t="s">
        <v>74</v>
      </c>
      <c r="BP321" t="s">
        <v>74</v>
      </c>
      <c r="BQ321" t="s">
        <v>74</v>
      </c>
      <c r="BR321" t="s">
        <v>89</v>
      </c>
      <c r="BS321" t="s">
        <v>1935</v>
      </c>
      <c r="BT321" t="str">
        <f>HYPERLINK("https%3A%2F%2Fwww.webofscience.com%2Fwos%2Fwoscc%2Ffull-record%2FWOS:A19668636400012","View Full Record in Web of Science")</f>
        <v>View Full Record in Web of Science</v>
      </c>
    </row>
    <row r="322" spans="1:72" x14ac:dyDescent="0.15">
      <c r="A322" t="s">
        <v>72</v>
      </c>
      <c r="B322" t="s">
        <v>1936</v>
      </c>
      <c r="C322" t="s">
        <v>74</v>
      </c>
      <c r="D322" t="s">
        <v>74</v>
      </c>
      <c r="E322" t="s">
        <v>74</v>
      </c>
      <c r="F322" t="s">
        <v>1936</v>
      </c>
      <c r="G322" t="s">
        <v>74</v>
      </c>
      <c r="H322" t="s">
        <v>74</v>
      </c>
      <c r="I322" t="s">
        <v>1937</v>
      </c>
      <c r="J322" t="s">
        <v>1938</v>
      </c>
      <c r="K322" t="s">
        <v>74</v>
      </c>
      <c r="L322" t="s">
        <v>74</v>
      </c>
      <c r="M322" t="s">
        <v>77</v>
      </c>
      <c r="N322" t="s">
        <v>78</v>
      </c>
      <c r="O322" t="s">
        <v>74</v>
      </c>
      <c r="P322" t="s">
        <v>74</v>
      </c>
      <c r="Q322" t="s">
        <v>74</v>
      </c>
      <c r="R322" t="s">
        <v>74</v>
      </c>
      <c r="S322" t="s">
        <v>74</v>
      </c>
      <c r="T322" t="s">
        <v>74</v>
      </c>
      <c r="U322" t="s">
        <v>74</v>
      </c>
      <c r="V322" t="s">
        <v>74</v>
      </c>
      <c r="W322" t="s">
        <v>74</v>
      </c>
      <c r="X322" t="s">
        <v>74</v>
      </c>
      <c r="Y322" t="s">
        <v>74</v>
      </c>
      <c r="Z322" t="s">
        <v>74</v>
      </c>
      <c r="AA322" t="s">
        <v>74</v>
      </c>
      <c r="AB322" t="s">
        <v>74</v>
      </c>
      <c r="AC322" t="s">
        <v>74</v>
      </c>
      <c r="AD322" t="s">
        <v>74</v>
      </c>
      <c r="AE322" t="s">
        <v>74</v>
      </c>
      <c r="AF322" t="s">
        <v>74</v>
      </c>
      <c r="AG322">
        <v>0</v>
      </c>
      <c r="AH322">
        <v>0</v>
      </c>
      <c r="AI322">
        <v>0</v>
      </c>
      <c r="AJ322">
        <v>0</v>
      </c>
      <c r="AK322">
        <v>0</v>
      </c>
      <c r="AL322" t="s">
        <v>1939</v>
      </c>
      <c r="AM322" t="s">
        <v>1940</v>
      </c>
      <c r="AN322" t="s">
        <v>1941</v>
      </c>
      <c r="AO322" t="s">
        <v>1942</v>
      </c>
      <c r="AP322" t="s">
        <v>74</v>
      </c>
      <c r="AQ322" t="s">
        <v>74</v>
      </c>
      <c r="AR322" t="s">
        <v>1943</v>
      </c>
      <c r="AS322" t="s">
        <v>1944</v>
      </c>
      <c r="AT322" t="s">
        <v>74</v>
      </c>
      <c r="AU322">
        <v>1966</v>
      </c>
      <c r="AV322">
        <v>43</v>
      </c>
      <c r="AW322">
        <v>2</v>
      </c>
      <c r="AX322" t="s">
        <v>74</v>
      </c>
      <c r="AY322" t="s">
        <v>74</v>
      </c>
      <c r="AZ322" t="s">
        <v>74</v>
      </c>
      <c r="BA322" t="s">
        <v>74</v>
      </c>
      <c r="BB322">
        <v>159</v>
      </c>
      <c r="BC322" t="s">
        <v>84</v>
      </c>
      <c r="BD322" t="s">
        <v>74</v>
      </c>
      <c r="BE322" t="s">
        <v>74</v>
      </c>
      <c r="BF322" t="s">
        <v>74</v>
      </c>
      <c r="BG322" t="s">
        <v>74</v>
      </c>
      <c r="BH322" t="s">
        <v>74</v>
      </c>
      <c r="BI322">
        <v>0</v>
      </c>
      <c r="BJ322" t="s">
        <v>1945</v>
      </c>
      <c r="BK322" t="s">
        <v>86</v>
      </c>
      <c r="BL322" t="s">
        <v>1946</v>
      </c>
      <c r="BM322">
        <v>81340</v>
      </c>
      <c r="BN322" t="s">
        <v>74</v>
      </c>
      <c r="BO322" t="s">
        <v>74</v>
      </c>
      <c r="BP322" t="s">
        <v>74</v>
      </c>
      <c r="BQ322" t="s">
        <v>74</v>
      </c>
      <c r="BR322" t="s">
        <v>89</v>
      </c>
      <c r="BS322" t="s">
        <v>1947</v>
      </c>
      <c r="BT322" t="str">
        <f>HYPERLINK("https%3A%2F%2Fwww.webofscience.com%2Fwos%2Fwoscc%2Ffull-record%2FWOS:A19668134000014","View Full Record in Web of Science")</f>
        <v>View Full Record in Web of Science</v>
      </c>
    </row>
    <row r="323" spans="1:72" x14ac:dyDescent="0.15">
      <c r="A323" t="s">
        <v>72</v>
      </c>
      <c r="B323" t="s">
        <v>1948</v>
      </c>
      <c r="C323" t="s">
        <v>74</v>
      </c>
      <c r="D323" t="s">
        <v>74</v>
      </c>
      <c r="E323" t="s">
        <v>74</v>
      </c>
      <c r="F323" t="s">
        <v>1948</v>
      </c>
      <c r="G323" t="s">
        <v>74</v>
      </c>
      <c r="H323" t="s">
        <v>74</v>
      </c>
      <c r="I323" t="s">
        <v>1949</v>
      </c>
      <c r="J323" t="s">
        <v>587</v>
      </c>
      <c r="K323" t="s">
        <v>74</v>
      </c>
      <c r="L323" t="s">
        <v>74</v>
      </c>
      <c r="M323" t="s">
        <v>77</v>
      </c>
      <c r="N323" t="s">
        <v>817</v>
      </c>
      <c r="O323" t="s">
        <v>74</v>
      </c>
      <c r="P323" t="s">
        <v>74</v>
      </c>
      <c r="Q323" t="s">
        <v>74</v>
      </c>
      <c r="R323" t="s">
        <v>74</v>
      </c>
      <c r="S323" t="s">
        <v>74</v>
      </c>
      <c r="T323" t="s">
        <v>74</v>
      </c>
      <c r="U323" t="s">
        <v>74</v>
      </c>
      <c r="V323" t="s">
        <v>74</v>
      </c>
      <c r="W323" t="s">
        <v>74</v>
      </c>
      <c r="X323" t="s">
        <v>74</v>
      </c>
      <c r="Y323" t="s">
        <v>74</v>
      </c>
      <c r="Z323" t="s">
        <v>74</v>
      </c>
      <c r="AA323" t="s">
        <v>74</v>
      </c>
      <c r="AB323" t="s">
        <v>74</v>
      </c>
      <c r="AC323" t="s">
        <v>74</v>
      </c>
      <c r="AD323" t="s">
        <v>74</v>
      </c>
      <c r="AE323" t="s">
        <v>74</v>
      </c>
      <c r="AF323" t="s">
        <v>74</v>
      </c>
      <c r="AG323">
        <v>1</v>
      </c>
      <c r="AH323">
        <v>0</v>
      </c>
      <c r="AI323">
        <v>0</v>
      </c>
      <c r="AJ323">
        <v>0</v>
      </c>
      <c r="AK323">
        <v>0</v>
      </c>
      <c r="AL323" t="s">
        <v>563</v>
      </c>
      <c r="AM323" t="s">
        <v>564</v>
      </c>
      <c r="AN323" t="s">
        <v>565</v>
      </c>
      <c r="AO323" t="s">
        <v>588</v>
      </c>
      <c r="AP323" t="s">
        <v>74</v>
      </c>
      <c r="AQ323" t="s">
        <v>74</v>
      </c>
      <c r="AR323" t="s">
        <v>589</v>
      </c>
      <c r="AS323" t="s">
        <v>590</v>
      </c>
      <c r="AT323" t="s">
        <v>74</v>
      </c>
      <c r="AU323">
        <v>1966</v>
      </c>
      <c r="AV323">
        <v>28</v>
      </c>
      <c r="AW323">
        <v>3</v>
      </c>
      <c r="AX323" t="s">
        <v>74</v>
      </c>
      <c r="AY323" t="s">
        <v>74</v>
      </c>
      <c r="AZ323" t="s">
        <v>74</v>
      </c>
      <c r="BA323" t="s">
        <v>74</v>
      </c>
      <c r="BB323">
        <v>343</v>
      </c>
      <c r="BC323" t="s">
        <v>84</v>
      </c>
      <c r="BD323" t="s">
        <v>74</v>
      </c>
      <c r="BE323" t="s">
        <v>1950</v>
      </c>
      <c r="BF323" t="str">
        <f>HYPERLINK("http://dx.doi.org/10.1016/0021-9169(66)90046-8","http://dx.doi.org/10.1016/0021-9169(66)90046-8")</f>
        <v>http://dx.doi.org/10.1016/0021-9169(66)90046-8</v>
      </c>
      <c r="BG323" t="s">
        <v>74</v>
      </c>
      <c r="BH323" t="s">
        <v>74</v>
      </c>
      <c r="BI323">
        <v>0</v>
      </c>
      <c r="BJ323" t="s">
        <v>592</v>
      </c>
      <c r="BK323" t="s">
        <v>86</v>
      </c>
      <c r="BL323" t="s">
        <v>592</v>
      </c>
      <c r="BM323">
        <v>75063</v>
      </c>
      <c r="BN323" t="s">
        <v>74</v>
      </c>
      <c r="BO323" t="s">
        <v>74</v>
      </c>
      <c r="BP323" t="s">
        <v>74</v>
      </c>
      <c r="BQ323" t="s">
        <v>74</v>
      </c>
      <c r="BR323" t="s">
        <v>89</v>
      </c>
      <c r="BS323" t="s">
        <v>1951</v>
      </c>
      <c r="BT323" t="str">
        <f>HYPERLINK("https%3A%2F%2Fwww.webofscience.com%2Fwos%2Fwoscc%2Ffull-record%2FWOS:A19667506300014","View Full Record in Web of Science")</f>
        <v>View Full Record in Web of Science</v>
      </c>
    </row>
    <row r="324" spans="1:72" x14ac:dyDescent="0.15">
      <c r="A324" t="s">
        <v>72</v>
      </c>
      <c r="B324" t="s">
        <v>1952</v>
      </c>
      <c r="C324" t="s">
        <v>74</v>
      </c>
      <c r="D324" t="s">
        <v>74</v>
      </c>
      <c r="E324" t="s">
        <v>74</v>
      </c>
      <c r="F324" t="s">
        <v>1952</v>
      </c>
      <c r="G324" t="s">
        <v>74</v>
      </c>
      <c r="H324" t="s">
        <v>74</v>
      </c>
      <c r="I324" t="s">
        <v>1953</v>
      </c>
      <c r="J324" t="s">
        <v>1954</v>
      </c>
      <c r="K324" t="s">
        <v>74</v>
      </c>
      <c r="L324" t="s">
        <v>74</v>
      </c>
      <c r="M324" t="s">
        <v>77</v>
      </c>
      <c r="N324" t="s">
        <v>78</v>
      </c>
      <c r="O324" t="s">
        <v>74</v>
      </c>
      <c r="P324" t="s">
        <v>74</v>
      </c>
      <c r="Q324" t="s">
        <v>74</v>
      </c>
      <c r="R324" t="s">
        <v>74</v>
      </c>
      <c r="S324" t="s">
        <v>74</v>
      </c>
      <c r="T324" t="s">
        <v>74</v>
      </c>
      <c r="U324" t="s">
        <v>74</v>
      </c>
      <c r="V324" t="s">
        <v>74</v>
      </c>
      <c r="W324" t="s">
        <v>74</v>
      </c>
      <c r="X324" t="s">
        <v>74</v>
      </c>
      <c r="Y324" t="s">
        <v>74</v>
      </c>
      <c r="Z324" t="s">
        <v>74</v>
      </c>
      <c r="AA324" t="s">
        <v>74</v>
      </c>
      <c r="AB324" t="s">
        <v>74</v>
      </c>
      <c r="AC324" t="s">
        <v>74</v>
      </c>
      <c r="AD324" t="s">
        <v>74</v>
      </c>
      <c r="AE324" t="s">
        <v>74</v>
      </c>
      <c r="AF324" t="s">
        <v>74</v>
      </c>
      <c r="AG324">
        <v>34</v>
      </c>
      <c r="AH324">
        <v>5</v>
      </c>
      <c r="AI324">
        <v>5</v>
      </c>
      <c r="AJ324">
        <v>0</v>
      </c>
      <c r="AK324">
        <v>0</v>
      </c>
      <c r="AL324" t="s">
        <v>1767</v>
      </c>
      <c r="AM324" t="s">
        <v>80</v>
      </c>
      <c r="AN324" t="s">
        <v>1768</v>
      </c>
      <c r="AO324" t="s">
        <v>1955</v>
      </c>
      <c r="AP324" t="s">
        <v>74</v>
      </c>
      <c r="AQ324" t="s">
        <v>74</v>
      </c>
      <c r="AR324" t="s">
        <v>1956</v>
      </c>
      <c r="AS324" t="s">
        <v>1957</v>
      </c>
      <c r="AT324" t="s">
        <v>74</v>
      </c>
      <c r="AU324">
        <v>1966</v>
      </c>
      <c r="AV324">
        <v>43</v>
      </c>
      <c r="AW324">
        <v>9</v>
      </c>
      <c r="AX324" t="s">
        <v>74</v>
      </c>
      <c r="AY324" t="s">
        <v>74</v>
      </c>
      <c r="AZ324" t="s">
        <v>74</v>
      </c>
      <c r="BA324" t="s">
        <v>74</v>
      </c>
      <c r="BB324">
        <v>502</v>
      </c>
      <c r="BC324" t="s">
        <v>84</v>
      </c>
      <c r="BD324" t="s">
        <v>74</v>
      </c>
      <c r="BE324" t="s">
        <v>1958</v>
      </c>
      <c r="BF324" t="str">
        <f>HYPERLINK("http://dx.doi.org/10.1021/ed043p502","http://dx.doi.org/10.1021/ed043p502")</f>
        <v>http://dx.doi.org/10.1021/ed043p502</v>
      </c>
      <c r="BG324" t="s">
        <v>74</v>
      </c>
      <c r="BH324" t="s">
        <v>74</v>
      </c>
      <c r="BI324">
        <v>0</v>
      </c>
      <c r="BJ324" t="s">
        <v>1959</v>
      </c>
      <c r="BK324" t="s">
        <v>86</v>
      </c>
      <c r="BL324" t="s">
        <v>1960</v>
      </c>
      <c r="BM324">
        <v>81954</v>
      </c>
      <c r="BN324" t="s">
        <v>74</v>
      </c>
      <c r="BO324" t="s">
        <v>74</v>
      </c>
      <c r="BP324" t="s">
        <v>74</v>
      </c>
      <c r="BQ324" t="s">
        <v>74</v>
      </c>
      <c r="BR324" t="s">
        <v>89</v>
      </c>
      <c r="BS324" t="s">
        <v>1961</v>
      </c>
      <c r="BT324" t="str">
        <f>HYPERLINK("https%3A%2F%2Fwww.webofscience.com%2Fwos%2Fwoscc%2Ffull-record%2FWOS:A19668195400019","View Full Record in Web of Science")</f>
        <v>View Full Record in Web of Science</v>
      </c>
    </row>
    <row r="325" spans="1:72" x14ac:dyDescent="0.15">
      <c r="A325" t="s">
        <v>72</v>
      </c>
      <c r="B325" t="s">
        <v>1962</v>
      </c>
      <c r="C325" t="s">
        <v>74</v>
      </c>
      <c r="D325" t="s">
        <v>74</v>
      </c>
      <c r="E325" t="s">
        <v>74</v>
      </c>
      <c r="F325" t="s">
        <v>1962</v>
      </c>
      <c r="G325" t="s">
        <v>74</v>
      </c>
      <c r="H325" t="s">
        <v>74</v>
      </c>
      <c r="I325" t="s">
        <v>1963</v>
      </c>
      <c r="J325" t="s">
        <v>1964</v>
      </c>
      <c r="K325" t="s">
        <v>74</v>
      </c>
      <c r="L325" t="s">
        <v>74</v>
      </c>
      <c r="M325" t="s">
        <v>77</v>
      </c>
      <c r="N325" t="s">
        <v>482</v>
      </c>
      <c r="O325" t="s">
        <v>74</v>
      </c>
      <c r="P325" t="s">
        <v>74</v>
      </c>
      <c r="Q325" t="s">
        <v>74</v>
      </c>
      <c r="R325" t="s">
        <v>74</v>
      </c>
      <c r="S325" t="s">
        <v>74</v>
      </c>
      <c r="T325" t="s">
        <v>74</v>
      </c>
      <c r="U325" t="s">
        <v>74</v>
      </c>
      <c r="V325" t="s">
        <v>74</v>
      </c>
      <c r="W325" t="s">
        <v>74</v>
      </c>
      <c r="X325" t="s">
        <v>74</v>
      </c>
      <c r="Y325" t="s">
        <v>74</v>
      </c>
      <c r="Z325" t="s">
        <v>74</v>
      </c>
      <c r="AA325" t="s">
        <v>74</v>
      </c>
      <c r="AB325" t="s">
        <v>74</v>
      </c>
      <c r="AC325" t="s">
        <v>74</v>
      </c>
      <c r="AD325" t="s">
        <v>74</v>
      </c>
      <c r="AE325" t="s">
        <v>74</v>
      </c>
      <c r="AF325" t="s">
        <v>74</v>
      </c>
      <c r="AG325">
        <v>4</v>
      </c>
      <c r="AH325">
        <v>11</v>
      </c>
      <c r="AI325">
        <v>12</v>
      </c>
      <c r="AJ325">
        <v>0</v>
      </c>
      <c r="AK325">
        <v>1</v>
      </c>
      <c r="AL325" t="s">
        <v>1965</v>
      </c>
      <c r="AM325" t="s">
        <v>599</v>
      </c>
      <c r="AN325" t="s">
        <v>1966</v>
      </c>
      <c r="AO325" t="s">
        <v>1967</v>
      </c>
      <c r="AP325" t="s">
        <v>1968</v>
      </c>
      <c r="AQ325" t="s">
        <v>74</v>
      </c>
      <c r="AR325" t="s">
        <v>1969</v>
      </c>
      <c r="AS325" t="s">
        <v>1970</v>
      </c>
      <c r="AT325" t="s">
        <v>74</v>
      </c>
      <c r="AU325">
        <v>1966</v>
      </c>
      <c r="AV325">
        <v>12</v>
      </c>
      <c r="AW325">
        <v>1</v>
      </c>
      <c r="AX325" t="s">
        <v>74</v>
      </c>
      <c r="AY325" t="s">
        <v>74</v>
      </c>
      <c r="AZ325" t="s">
        <v>74</v>
      </c>
      <c r="BA325" t="s">
        <v>74</v>
      </c>
      <c r="BB325">
        <v>101</v>
      </c>
      <c r="BC325" t="s">
        <v>95</v>
      </c>
      <c r="BD325" t="s">
        <v>74</v>
      </c>
      <c r="BE325" t="s">
        <v>1971</v>
      </c>
      <c r="BF325" t="str">
        <f>HYPERLINK("http://dx.doi.org/10.2323/jgam.12.101","http://dx.doi.org/10.2323/jgam.12.101")</f>
        <v>http://dx.doi.org/10.2323/jgam.12.101</v>
      </c>
      <c r="BG325" t="s">
        <v>74</v>
      </c>
      <c r="BH325" t="s">
        <v>74</v>
      </c>
      <c r="BI325">
        <v>0</v>
      </c>
      <c r="BJ325" t="s">
        <v>1972</v>
      </c>
      <c r="BK325" t="s">
        <v>86</v>
      </c>
      <c r="BL325" t="s">
        <v>1972</v>
      </c>
      <c r="BM325">
        <v>79124</v>
      </c>
      <c r="BN325" t="s">
        <v>74</v>
      </c>
      <c r="BO325" t="s">
        <v>608</v>
      </c>
      <c r="BP325" t="s">
        <v>74</v>
      </c>
      <c r="BQ325" t="s">
        <v>74</v>
      </c>
      <c r="BR325" t="s">
        <v>89</v>
      </c>
      <c r="BS325" t="s">
        <v>1973</v>
      </c>
      <c r="BT325" t="str">
        <f>HYPERLINK("https%3A%2F%2Fwww.webofscience.com%2Fwos%2Fwoscc%2Ffull-record%2FWOS:A19667912400009","View Full Record in Web of Science")</f>
        <v>View Full Record in Web of Science</v>
      </c>
    </row>
    <row r="326" spans="1:72" x14ac:dyDescent="0.15">
      <c r="A326" t="s">
        <v>72</v>
      </c>
      <c r="B326" t="s">
        <v>1974</v>
      </c>
      <c r="C326" t="s">
        <v>74</v>
      </c>
      <c r="D326" t="s">
        <v>74</v>
      </c>
      <c r="E326" t="s">
        <v>74</v>
      </c>
      <c r="F326" t="s">
        <v>1974</v>
      </c>
      <c r="G326" t="s">
        <v>74</v>
      </c>
      <c r="H326" t="s">
        <v>74</v>
      </c>
      <c r="I326" t="s">
        <v>1975</v>
      </c>
      <c r="J326" t="s">
        <v>1976</v>
      </c>
      <c r="K326" t="s">
        <v>74</v>
      </c>
      <c r="L326" t="s">
        <v>74</v>
      </c>
      <c r="M326" t="s">
        <v>77</v>
      </c>
      <c r="N326" t="s">
        <v>78</v>
      </c>
      <c r="O326" t="s">
        <v>74</v>
      </c>
      <c r="P326" t="s">
        <v>74</v>
      </c>
      <c r="Q326" t="s">
        <v>74</v>
      </c>
      <c r="R326" t="s">
        <v>74</v>
      </c>
      <c r="S326" t="s">
        <v>74</v>
      </c>
      <c r="T326" t="s">
        <v>74</v>
      </c>
      <c r="U326" t="s">
        <v>74</v>
      </c>
      <c r="V326" t="s">
        <v>74</v>
      </c>
      <c r="W326" t="s">
        <v>74</v>
      </c>
      <c r="X326" t="s">
        <v>74</v>
      </c>
      <c r="Y326" t="s">
        <v>74</v>
      </c>
      <c r="Z326" t="s">
        <v>74</v>
      </c>
      <c r="AA326" t="s">
        <v>74</v>
      </c>
      <c r="AB326" t="s">
        <v>74</v>
      </c>
      <c r="AC326" t="s">
        <v>74</v>
      </c>
      <c r="AD326" t="s">
        <v>74</v>
      </c>
      <c r="AE326" t="s">
        <v>74</v>
      </c>
      <c r="AF326" t="s">
        <v>74</v>
      </c>
      <c r="AG326">
        <v>10</v>
      </c>
      <c r="AH326">
        <v>43</v>
      </c>
      <c r="AI326">
        <v>43</v>
      </c>
      <c r="AJ326">
        <v>1</v>
      </c>
      <c r="AK326">
        <v>5</v>
      </c>
      <c r="AL326" t="s">
        <v>1977</v>
      </c>
      <c r="AM326" t="s">
        <v>833</v>
      </c>
      <c r="AN326" t="s">
        <v>1978</v>
      </c>
      <c r="AO326" t="s">
        <v>1979</v>
      </c>
      <c r="AP326" t="s">
        <v>74</v>
      </c>
      <c r="AQ326" t="s">
        <v>74</v>
      </c>
      <c r="AR326" t="s">
        <v>1980</v>
      </c>
      <c r="AS326" t="s">
        <v>1981</v>
      </c>
      <c r="AT326" t="s">
        <v>74</v>
      </c>
      <c r="AU326">
        <v>1966</v>
      </c>
      <c r="AV326">
        <v>44</v>
      </c>
      <c r="AW326">
        <v>1</v>
      </c>
      <c r="AX326" t="s">
        <v>74</v>
      </c>
      <c r="AY326" t="s">
        <v>74</v>
      </c>
      <c r="AZ326" t="s">
        <v>74</v>
      </c>
      <c r="BA326" t="s">
        <v>74</v>
      </c>
      <c r="BB326">
        <v>41</v>
      </c>
      <c r="BC326" t="s">
        <v>84</v>
      </c>
      <c r="BD326" t="s">
        <v>74</v>
      </c>
      <c r="BE326" t="s">
        <v>1982</v>
      </c>
      <c r="BF326" t="str">
        <f>HYPERLINK("http://dx.doi.org/10.1099/00221287-44-1-41","http://dx.doi.org/10.1099/00221287-44-1-41")</f>
        <v>http://dx.doi.org/10.1099/00221287-44-1-41</v>
      </c>
      <c r="BG326" t="s">
        <v>74</v>
      </c>
      <c r="BH326" t="s">
        <v>74</v>
      </c>
      <c r="BI326">
        <v>0</v>
      </c>
      <c r="BJ326" t="s">
        <v>1795</v>
      </c>
      <c r="BK326" t="s">
        <v>86</v>
      </c>
      <c r="BL326" t="s">
        <v>1795</v>
      </c>
      <c r="BM326">
        <v>81781</v>
      </c>
      <c r="BN326">
        <v>5966293</v>
      </c>
      <c r="BO326" t="s">
        <v>608</v>
      </c>
      <c r="BP326" t="s">
        <v>74</v>
      </c>
      <c r="BQ326" t="s">
        <v>74</v>
      </c>
      <c r="BR326" t="s">
        <v>89</v>
      </c>
      <c r="BS326" t="s">
        <v>1983</v>
      </c>
      <c r="BT326" t="str">
        <f>HYPERLINK("https%3A%2F%2Fwww.webofscience.com%2Fwos%2Fwoscc%2Ffull-record%2FWOS:A19668178100006","View Full Record in Web of Science")</f>
        <v>View Full Record in Web of Science</v>
      </c>
    </row>
    <row r="327" spans="1:72" x14ac:dyDescent="0.15">
      <c r="A327" t="s">
        <v>72</v>
      </c>
      <c r="B327" t="s">
        <v>1984</v>
      </c>
      <c r="C327" t="s">
        <v>74</v>
      </c>
      <c r="D327" t="s">
        <v>74</v>
      </c>
      <c r="E327" t="s">
        <v>74</v>
      </c>
      <c r="F327" t="s">
        <v>1984</v>
      </c>
      <c r="G327" t="s">
        <v>74</v>
      </c>
      <c r="H327" t="s">
        <v>74</v>
      </c>
      <c r="I327" t="s">
        <v>1985</v>
      </c>
      <c r="J327" t="s">
        <v>1986</v>
      </c>
      <c r="K327" t="s">
        <v>74</v>
      </c>
      <c r="L327" t="s">
        <v>74</v>
      </c>
      <c r="M327" t="s">
        <v>77</v>
      </c>
      <c r="N327" t="s">
        <v>817</v>
      </c>
      <c r="O327" t="s">
        <v>74</v>
      </c>
      <c r="P327" t="s">
        <v>74</v>
      </c>
      <c r="Q327" t="s">
        <v>74</v>
      </c>
      <c r="R327" t="s">
        <v>74</v>
      </c>
      <c r="S327" t="s">
        <v>74</v>
      </c>
      <c r="T327" t="s">
        <v>74</v>
      </c>
      <c r="U327" t="s">
        <v>74</v>
      </c>
      <c r="V327" t="s">
        <v>74</v>
      </c>
      <c r="W327" t="s">
        <v>1987</v>
      </c>
      <c r="X327" t="s">
        <v>1988</v>
      </c>
      <c r="Y327" t="s">
        <v>74</v>
      </c>
      <c r="Z327" t="s">
        <v>74</v>
      </c>
      <c r="AA327" t="s">
        <v>74</v>
      </c>
      <c r="AB327" t="s">
        <v>74</v>
      </c>
      <c r="AC327" t="s">
        <v>74</v>
      </c>
      <c r="AD327" t="s">
        <v>74</v>
      </c>
      <c r="AE327" t="s">
        <v>74</v>
      </c>
      <c r="AF327" t="s">
        <v>74</v>
      </c>
      <c r="AG327">
        <v>1</v>
      </c>
      <c r="AH327">
        <v>0</v>
      </c>
      <c r="AI327">
        <v>0</v>
      </c>
      <c r="AJ327">
        <v>0</v>
      </c>
      <c r="AK327">
        <v>0</v>
      </c>
      <c r="AL327" t="s">
        <v>1989</v>
      </c>
      <c r="AM327" t="s">
        <v>1990</v>
      </c>
      <c r="AN327" t="s">
        <v>1991</v>
      </c>
      <c r="AO327" t="s">
        <v>1992</v>
      </c>
      <c r="AP327" t="s">
        <v>74</v>
      </c>
      <c r="AQ327" t="s">
        <v>74</v>
      </c>
      <c r="AR327" t="s">
        <v>1993</v>
      </c>
      <c r="AS327" t="s">
        <v>1994</v>
      </c>
      <c r="AT327" t="s">
        <v>74</v>
      </c>
      <c r="AU327">
        <v>1966</v>
      </c>
      <c r="AV327">
        <v>65</v>
      </c>
      <c r="AW327">
        <v>6</v>
      </c>
      <c r="AX327" t="s">
        <v>74</v>
      </c>
      <c r="AY327" t="s">
        <v>74</v>
      </c>
      <c r="AZ327" t="s">
        <v>74</v>
      </c>
      <c r="BA327" t="s">
        <v>74</v>
      </c>
      <c r="BB327">
        <v>294</v>
      </c>
      <c r="BC327">
        <v>295</v>
      </c>
      <c r="BD327" t="s">
        <v>74</v>
      </c>
      <c r="BE327" t="s">
        <v>74</v>
      </c>
      <c r="BF327" t="s">
        <v>74</v>
      </c>
      <c r="BG327" t="s">
        <v>74</v>
      </c>
      <c r="BH327" t="s">
        <v>74</v>
      </c>
      <c r="BI327">
        <v>2</v>
      </c>
      <c r="BJ327" t="s">
        <v>825</v>
      </c>
      <c r="BK327" t="s">
        <v>826</v>
      </c>
      <c r="BL327" t="s">
        <v>825</v>
      </c>
      <c r="BM327" t="s">
        <v>1995</v>
      </c>
      <c r="BN327" t="s">
        <v>74</v>
      </c>
      <c r="BO327" t="s">
        <v>74</v>
      </c>
      <c r="BP327" t="s">
        <v>74</v>
      </c>
      <c r="BQ327" t="s">
        <v>74</v>
      </c>
      <c r="BR327" t="s">
        <v>89</v>
      </c>
      <c r="BS327" t="s">
        <v>1996</v>
      </c>
      <c r="BT327" t="str">
        <f>HYPERLINK("https%3A%2F%2Fwww.webofscience.com%2Fwos%2Fwoscc%2Ffull-record%2FWOS:A1966ZD19900006","View Full Record in Web of Science")</f>
        <v>View Full Record in Web of Science</v>
      </c>
    </row>
    <row r="328" spans="1:72" x14ac:dyDescent="0.15">
      <c r="A328" t="s">
        <v>72</v>
      </c>
      <c r="B328" t="s">
        <v>1997</v>
      </c>
      <c r="C328" t="s">
        <v>74</v>
      </c>
      <c r="D328" t="s">
        <v>74</v>
      </c>
      <c r="E328" t="s">
        <v>74</v>
      </c>
      <c r="F328" t="s">
        <v>1997</v>
      </c>
      <c r="G328" t="s">
        <v>74</v>
      </c>
      <c r="H328" t="s">
        <v>74</v>
      </c>
      <c r="I328" t="s">
        <v>1998</v>
      </c>
      <c r="J328" t="s">
        <v>597</v>
      </c>
      <c r="K328" t="s">
        <v>74</v>
      </c>
      <c r="L328" t="s">
        <v>74</v>
      </c>
      <c r="M328" t="s">
        <v>77</v>
      </c>
      <c r="N328" t="s">
        <v>536</v>
      </c>
      <c r="O328" t="s">
        <v>74</v>
      </c>
      <c r="P328" t="s">
        <v>74</v>
      </c>
      <c r="Q328" t="s">
        <v>74</v>
      </c>
      <c r="R328" t="s">
        <v>74</v>
      </c>
      <c r="S328" t="s">
        <v>74</v>
      </c>
      <c r="T328" t="s">
        <v>74</v>
      </c>
      <c r="U328" t="s">
        <v>74</v>
      </c>
      <c r="V328" t="s">
        <v>74</v>
      </c>
      <c r="W328" t="s">
        <v>74</v>
      </c>
      <c r="X328" t="s">
        <v>74</v>
      </c>
      <c r="Y328" t="s">
        <v>74</v>
      </c>
      <c r="Z328" t="s">
        <v>74</v>
      </c>
      <c r="AA328" t="s">
        <v>74</v>
      </c>
      <c r="AB328" t="s">
        <v>74</v>
      </c>
      <c r="AC328" t="s">
        <v>74</v>
      </c>
      <c r="AD328" t="s">
        <v>74</v>
      </c>
      <c r="AE328" t="s">
        <v>74</v>
      </c>
      <c r="AF328" t="s">
        <v>74</v>
      </c>
      <c r="AG328">
        <v>10</v>
      </c>
      <c r="AH328">
        <v>1</v>
      </c>
      <c r="AI328">
        <v>1</v>
      </c>
      <c r="AJ328">
        <v>0</v>
      </c>
      <c r="AK328">
        <v>0</v>
      </c>
      <c r="AL328" t="s">
        <v>598</v>
      </c>
      <c r="AM328" t="s">
        <v>599</v>
      </c>
      <c r="AN328" t="s">
        <v>1511</v>
      </c>
      <c r="AO328" t="s">
        <v>601</v>
      </c>
      <c r="AP328" t="s">
        <v>74</v>
      </c>
      <c r="AQ328" t="s">
        <v>74</v>
      </c>
      <c r="AR328" t="s">
        <v>602</v>
      </c>
      <c r="AS328" t="s">
        <v>603</v>
      </c>
      <c r="AT328" t="s">
        <v>74</v>
      </c>
      <c r="AU328">
        <v>1966</v>
      </c>
      <c r="AV328">
        <v>18</v>
      </c>
      <c r="AW328">
        <v>1</v>
      </c>
      <c r="AX328" t="s">
        <v>74</v>
      </c>
      <c r="AY328" t="s">
        <v>74</v>
      </c>
      <c r="AZ328" t="s">
        <v>74</v>
      </c>
      <c r="BA328" t="s">
        <v>74</v>
      </c>
      <c r="BB328">
        <v>103</v>
      </c>
      <c r="BC328" t="s">
        <v>95</v>
      </c>
      <c r="BD328" t="s">
        <v>74</v>
      </c>
      <c r="BE328" t="s">
        <v>1999</v>
      </c>
      <c r="BF328" t="str">
        <f>HYPERLINK("http://dx.doi.org/10.5636/jgg.18.103","http://dx.doi.org/10.5636/jgg.18.103")</f>
        <v>http://dx.doi.org/10.5636/jgg.18.103</v>
      </c>
      <c r="BG328" t="s">
        <v>74</v>
      </c>
      <c r="BH328" t="s">
        <v>74</v>
      </c>
      <c r="BI328">
        <v>1</v>
      </c>
      <c r="BJ328" t="s">
        <v>605</v>
      </c>
      <c r="BK328" t="s">
        <v>86</v>
      </c>
      <c r="BL328" t="s">
        <v>606</v>
      </c>
      <c r="BM328">
        <v>80666</v>
      </c>
      <c r="BN328" t="s">
        <v>74</v>
      </c>
      <c r="BO328" t="s">
        <v>608</v>
      </c>
      <c r="BP328" t="s">
        <v>74</v>
      </c>
      <c r="BQ328" t="s">
        <v>74</v>
      </c>
      <c r="BR328" t="s">
        <v>89</v>
      </c>
      <c r="BS328" t="s">
        <v>2000</v>
      </c>
      <c r="BT328" t="str">
        <f>HYPERLINK("https%3A%2F%2Fwww.webofscience.com%2Fwos%2Fwoscc%2Ffull-record%2FWOS:A19668066600008","View Full Record in Web of Science")</f>
        <v>View Full Record in Web of Science</v>
      </c>
    </row>
    <row r="329" spans="1:72" x14ac:dyDescent="0.15">
      <c r="A329" t="s">
        <v>72</v>
      </c>
      <c r="B329" t="s">
        <v>2001</v>
      </c>
      <c r="C329" t="s">
        <v>74</v>
      </c>
      <c r="D329" t="s">
        <v>74</v>
      </c>
      <c r="E329" t="s">
        <v>74</v>
      </c>
      <c r="F329" t="s">
        <v>2001</v>
      </c>
      <c r="G329" t="s">
        <v>74</v>
      </c>
      <c r="H329" t="s">
        <v>74</v>
      </c>
      <c r="I329" t="s">
        <v>2002</v>
      </c>
      <c r="J329" t="s">
        <v>612</v>
      </c>
      <c r="K329" t="s">
        <v>74</v>
      </c>
      <c r="L329" t="s">
        <v>74</v>
      </c>
      <c r="M329" t="s">
        <v>77</v>
      </c>
      <c r="N329" t="s">
        <v>78</v>
      </c>
      <c r="O329" t="s">
        <v>74</v>
      </c>
      <c r="P329" t="s">
        <v>74</v>
      </c>
      <c r="Q329" t="s">
        <v>74</v>
      </c>
      <c r="R329" t="s">
        <v>74</v>
      </c>
      <c r="S329" t="s">
        <v>74</v>
      </c>
      <c r="T329" t="s">
        <v>74</v>
      </c>
      <c r="U329" t="s">
        <v>74</v>
      </c>
      <c r="V329" t="s">
        <v>74</v>
      </c>
      <c r="W329" t="s">
        <v>74</v>
      </c>
      <c r="X329" t="s">
        <v>74</v>
      </c>
      <c r="Y329" t="s">
        <v>74</v>
      </c>
      <c r="Z329" t="s">
        <v>74</v>
      </c>
      <c r="AA329" t="s">
        <v>74</v>
      </c>
      <c r="AB329" t="s">
        <v>74</v>
      </c>
      <c r="AC329" t="s">
        <v>74</v>
      </c>
      <c r="AD329" t="s">
        <v>74</v>
      </c>
      <c r="AE329" t="s">
        <v>74</v>
      </c>
      <c r="AF329" t="s">
        <v>74</v>
      </c>
      <c r="AG329">
        <v>12</v>
      </c>
      <c r="AH329">
        <v>2</v>
      </c>
      <c r="AI329">
        <v>2</v>
      </c>
      <c r="AJ329">
        <v>0</v>
      </c>
      <c r="AK329">
        <v>1</v>
      </c>
      <c r="AL329" t="s">
        <v>613</v>
      </c>
      <c r="AM329" t="s">
        <v>80</v>
      </c>
      <c r="AN329" t="s">
        <v>805</v>
      </c>
      <c r="AO329" t="s">
        <v>615</v>
      </c>
      <c r="AP329" t="s">
        <v>74</v>
      </c>
      <c r="AQ329" t="s">
        <v>74</v>
      </c>
      <c r="AR329" t="s">
        <v>616</v>
      </c>
      <c r="AS329" t="s">
        <v>74</v>
      </c>
      <c r="AT329" t="s">
        <v>74</v>
      </c>
      <c r="AU329">
        <v>1966</v>
      </c>
      <c r="AV329">
        <v>71</v>
      </c>
      <c r="AW329">
        <v>8</v>
      </c>
      <c r="AX329" t="s">
        <v>74</v>
      </c>
      <c r="AY329" t="s">
        <v>74</v>
      </c>
      <c r="AZ329" t="s">
        <v>74</v>
      </c>
      <c r="BA329" t="s">
        <v>74</v>
      </c>
      <c r="BB329">
        <v>1993</v>
      </c>
      <c r="BC329" t="s">
        <v>84</v>
      </c>
      <c r="BD329" t="s">
        <v>74</v>
      </c>
      <c r="BE329" t="s">
        <v>2003</v>
      </c>
      <c r="BF329" t="str">
        <f>HYPERLINK("http://dx.doi.org/10.1029/JZ071i008p01993","http://dx.doi.org/10.1029/JZ071i008p01993")</f>
        <v>http://dx.doi.org/10.1029/JZ071i008p01993</v>
      </c>
      <c r="BG329" t="s">
        <v>74</v>
      </c>
      <c r="BH329" t="s">
        <v>74</v>
      </c>
      <c r="BI329">
        <v>0</v>
      </c>
      <c r="BJ329" t="s">
        <v>619</v>
      </c>
      <c r="BK329" t="s">
        <v>86</v>
      </c>
      <c r="BL329" t="s">
        <v>620</v>
      </c>
      <c r="BM329">
        <v>76067</v>
      </c>
      <c r="BN329" t="s">
        <v>74</v>
      </c>
      <c r="BO329" t="s">
        <v>74</v>
      </c>
      <c r="BP329" t="s">
        <v>74</v>
      </c>
      <c r="BQ329" t="s">
        <v>74</v>
      </c>
      <c r="BR329" t="s">
        <v>89</v>
      </c>
      <c r="BS329" t="s">
        <v>2004</v>
      </c>
      <c r="BT329" t="str">
        <f>HYPERLINK("https%3A%2F%2Fwww.webofscience.com%2Fwos%2Fwoscc%2Ffull-record%2FWOS:A19667606700007","View Full Record in Web of Science")</f>
        <v>View Full Record in Web of Science</v>
      </c>
    </row>
    <row r="330" spans="1:72" x14ac:dyDescent="0.15">
      <c r="A330" t="s">
        <v>72</v>
      </c>
      <c r="B330" t="s">
        <v>1527</v>
      </c>
      <c r="C330" t="s">
        <v>74</v>
      </c>
      <c r="D330" t="s">
        <v>74</v>
      </c>
      <c r="E330" t="s">
        <v>74</v>
      </c>
      <c r="F330" t="s">
        <v>1527</v>
      </c>
      <c r="G330" t="s">
        <v>74</v>
      </c>
      <c r="H330" t="s">
        <v>74</v>
      </c>
      <c r="I330" t="s">
        <v>2005</v>
      </c>
      <c r="J330" t="s">
        <v>1229</v>
      </c>
      <c r="K330" t="s">
        <v>74</v>
      </c>
      <c r="L330" t="s">
        <v>74</v>
      </c>
      <c r="M330" t="s">
        <v>77</v>
      </c>
      <c r="N330" t="s">
        <v>78</v>
      </c>
      <c r="O330" t="s">
        <v>74</v>
      </c>
      <c r="P330" t="s">
        <v>74</v>
      </c>
      <c r="Q330" t="s">
        <v>74</v>
      </c>
      <c r="R330" t="s">
        <v>74</v>
      </c>
      <c r="S330" t="s">
        <v>74</v>
      </c>
      <c r="T330" t="s">
        <v>74</v>
      </c>
      <c r="U330" t="s">
        <v>74</v>
      </c>
      <c r="V330" t="s">
        <v>74</v>
      </c>
      <c r="W330" t="s">
        <v>74</v>
      </c>
      <c r="X330" t="s">
        <v>74</v>
      </c>
      <c r="Y330" t="s">
        <v>74</v>
      </c>
      <c r="Z330" t="s">
        <v>74</v>
      </c>
      <c r="AA330" t="s">
        <v>74</v>
      </c>
      <c r="AB330" t="s">
        <v>74</v>
      </c>
      <c r="AC330" t="s">
        <v>74</v>
      </c>
      <c r="AD330" t="s">
        <v>74</v>
      </c>
      <c r="AE330" t="s">
        <v>74</v>
      </c>
      <c r="AF330" t="s">
        <v>74</v>
      </c>
      <c r="AG330">
        <v>12</v>
      </c>
      <c r="AH330">
        <v>7</v>
      </c>
      <c r="AI330">
        <v>7</v>
      </c>
      <c r="AJ330">
        <v>0</v>
      </c>
      <c r="AK330">
        <v>2</v>
      </c>
      <c r="AL330" t="s">
        <v>2006</v>
      </c>
      <c r="AM330" t="s">
        <v>1231</v>
      </c>
      <c r="AN330" t="s">
        <v>2007</v>
      </c>
      <c r="AO330" t="s">
        <v>1233</v>
      </c>
      <c r="AP330" t="s">
        <v>2008</v>
      </c>
      <c r="AQ330" t="s">
        <v>74</v>
      </c>
      <c r="AR330" t="s">
        <v>1234</v>
      </c>
      <c r="AS330" t="s">
        <v>1235</v>
      </c>
      <c r="AT330" t="s">
        <v>74</v>
      </c>
      <c r="AU330">
        <v>1966</v>
      </c>
      <c r="AV330">
        <v>24</v>
      </c>
      <c r="AW330">
        <v>3</v>
      </c>
      <c r="AX330" t="s">
        <v>74</v>
      </c>
      <c r="AY330" t="s">
        <v>74</v>
      </c>
      <c r="AZ330" t="s">
        <v>74</v>
      </c>
      <c r="BA330" t="s">
        <v>74</v>
      </c>
      <c r="BB330">
        <v>269</v>
      </c>
      <c r="BC330" t="s">
        <v>95</v>
      </c>
      <c r="BD330" t="s">
        <v>74</v>
      </c>
      <c r="BE330" t="s">
        <v>74</v>
      </c>
      <c r="BF330" t="s">
        <v>74</v>
      </c>
      <c r="BG330" t="s">
        <v>74</v>
      </c>
      <c r="BH330" t="s">
        <v>74</v>
      </c>
      <c r="BI330">
        <v>1</v>
      </c>
      <c r="BJ330" t="s">
        <v>806</v>
      </c>
      <c r="BK330" t="s">
        <v>86</v>
      </c>
      <c r="BL330" t="s">
        <v>806</v>
      </c>
      <c r="BM330">
        <v>82932</v>
      </c>
      <c r="BN330" t="s">
        <v>74</v>
      </c>
      <c r="BO330" t="s">
        <v>74</v>
      </c>
      <c r="BP330" t="s">
        <v>74</v>
      </c>
      <c r="BQ330" t="s">
        <v>74</v>
      </c>
      <c r="BR330" t="s">
        <v>89</v>
      </c>
      <c r="BS330" t="s">
        <v>2009</v>
      </c>
      <c r="BT330" t="str">
        <f>HYPERLINK("https%3A%2F%2Fwww.webofscience.com%2Fwos%2Fwoscc%2Ffull-record%2FWOS:A19668293200001","View Full Record in Web of Science")</f>
        <v>View Full Record in Web of Science</v>
      </c>
    </row>
    <row r="331" spans="1:72" x14ac:dyDescent="0.15">
      <c r="A331" t="s">
        <v>72</v>
      </c>
      <c r="B331" t="s">
        <v>208</v>
      </c>
      <c r="C331" t="s">
        <v>74</v>
      </c>
      <c r="D331" t="s">
        <v>74</v>
      </c>
      <c r="E331" t="s">
        <v>74</v>
      </c>
      <c r="F331" t="s">
        <v>208</v>
      </c>
      <c r="G331" t="s">
        <v>74</v>
      </c>
      <c r="H331" t="s">
        <v>74</v>
      </c>
      <c r="I331" t="s">
        <v>2010</v>
      </c>
      <c r="J331" t="s">
        <v>2011</v>
      </c>
      <c r="K331" t="s">
        <v>74</v>
      </c>
      <c r="L331" t="s">
        <v>74</v>
      </c>
      <c r="M331" t="s">
        <v>77</v>
      </c>
      <c r="N331" t="s">
        <v>817</v>
      </c>
      <c r="O331" t="s">
        <v>74</v>
      </c>
      <c r="P331" t="s">
        <v>74</v>
      </c>
      <c r="Q331" t="s">
        <v>74</v>
      </c>
      <c r="R331" t="s">
        <v>74</v>
      </c>
      <c r="S331" t="s">
        <v>74</v>
      </c>
      <c r="T331" t="s">
        <v>74</v>
      </c>
      <c r="U331" t="s">
        <v>74</v>
      </c>
      <c r="V331" t="s">
        <v>74</v>
      </c>
      <c r="W331" t="s">
        <v>74</v>
      </c>
      <c r="X331" t="s">
        <v>74</v>
      </c>
      <c r="Y331" t="s">
        <v>74</v>
      </c>
      <c r="Z331" t="s">
        <v>74</v>
      </c>
      <c r="AA331" t="s">
        <v>74</v>
      </c>
      <c r="AB331" t="s">
        <v>74</v>
      </c>
      <c r="AC331" t="s">
        <v>74</v>
      </c>
      <c r="AD331" t="s">
        <v>74</v>
      </c>
      <c r="AE331" t="s">
        <v>74</v>
      </c>
      <c r="AF331" t="s">
        <v>74</v>
      </c>
      <c r="AG331">
        <v>1</v>
      </c>
      <c r="AH331">
        <v>0</v>
      </c>
      <c r="AI331">
        <v>0</v>
      </c>
      <c r="AJ331">
        <v>0</v>
      </c>
      <c r="AK331">
        <v>0</v>
      </c>
      <c r="AL331" t="s">
        <v>2012</v>
      </c>
      <c r="AM331" t="s">
        <v>2013</v>
      </c>
      <c r="AN331" t="s">
        <v>2014</v>
      </c>
      <c r="AO331" t="s">
        <v>2015</v>
      </c>
      <c r="AP331" t="s">
        <v>74</v>
      </c>
      <c r="AQ331" t="s">
        <v>74</v>
      </c>
      <c r="AR331" t="s">
        <v>2016</v>
      </c>
      <c r="AS331" t="s">
        <v>2017</v>
      </c>
      <c r="AT331" t="s">
        <v>74</v>
      </c>
      <c r="AU331">
        <v>1966</v>
      </c>
      <c r="AV331">
        <v>18</v>
      </c>
      <c r="AW331">
        <v>1</v>
      </c>
      <c r="AX331" t="s">
        <v>74</v>
      </c>
      <c r="AY331" t="s">
        <v>74</v>
      </c>
      <c r="AZ331" t="s">
        <v>74</v>
      </c>
      <c r="BA331" t="s">
        <v>74</v>
      </c>
      <c r="BB331">
        <v>74</v>
      </c>
      <c r="BC331" t="s">
        <v>84</v>
      </c>
      <c r="BD331" t="s">
        <v>74</v>
      </c>
      <c r="BE331" t="s">
        <v>74</v>
      </c>
      <c r="BF331" t="s">
        <v>74</v>
      </c>
      <c r="BG331" t="s">
        <v>74</v>
      </c>
      <c r="BH331" t="s">
        <v>74</v>
      </c>
      <c r="BI331">
        <v>0</v>
      </c>
      <c r="BJ331" t="s">
        <v>2018</v>
      </c>
      <c r="BK331" t="s">
        <v>86</v>
      </c>
      <c r="BL331" t="s">
        <v>2019</v>
      </c>
      <c r="BM331">
        <v>72807</v>
      </c>
      <c r="BN331" t="s">
        <v>74</v>
      </c>
      <c r="BO331" t="s">
        <v>74</v>
      </c>
      <c r="BP331" t="s">
        <v>74</v>
      </c>
      <c r="BQ331" t="s">
        <v>74</v>
      </c>
      <c r="BR331" t="s">
        <v>89</v>
      </c>
      <c r="BS331" t="s">
        <v>2020</v>
      </c>
      <c r="BT331" t="str">
        <f>HYPERLINK("https%3A%2F%2Fwww.webofscience.com%2Fwos%2Fwoscc%2Ffull-record%2FWOS:A19667280700009","View Full Record in Web of Science")</f>
        <v>View Full Record in Web of Science</v>
      </c>
    </row>
    <row r="332" spans="1:72" x14ac:dyDescent="0.15">
      <c r="A332" t="s">
        <v>72</v>
      </c>
      <c r="B332" t="s">
        <v>2021</v>
      </c>
      <c r="C332" t="s">
        <v>74</v>
      </c>
      <c r="D332" t="s">
        <v>74</v>
      </c>
      <c r="E332" t="s">
        <v>74</v>
      </c>
      <c r="F332" t="s">
        <v>2021</v>
      </c>
      <c r="G332" t="s">
        <v>74</v>
      </c>
      <c r="H332" t="s">
        <v>74</v>
      </c>
      <c r="I332" t="s">
        <v>2022</v>
      </c>
      <c r="J332" t="s">
        <v>2023</v>
      </c>
      <c r="K332" t="s">
        <v>74</v>
      </c>
      <c r="L332" t="s">
        <v>74</v>
      </c>
      <c r="M332" t="s">
        <v>77</v>
      </c>
      <c r="N332" t="s">
        <v>78</v>
      </c>
      <c r="O332" t="s">
        <v>74</v>
      </c>
      <c r="P332" t="s">
        <v>74</v>
      </c>
      <c r="Q332" t="s">
        <v>74</v>
      </c>
      <c r="R332" t="s">
        <v>74</v>
      </c>
      <c r="S332" t="s">
        <v>74</v>
      </c>
      <c r="T332" t="s">
        <v>74</v>
      </c>
      <c r="U332" t="s">
        <v>74</v>
      </c>
      <c r="V332" t="s">
        <v>74</v>
      </c>
      <c r="W332" t="s">
        <v>74</v>
      </c>
      <c r="X332" t="s">
        <v>74</v>
      </c>
      <c r="Y332" t="s">
        <v>74</v>
      </c>
      <c r="Z332" t="s">
        <v>74</v>
      </c>
      <c r="AA332" t="s">
        <v>74</v>
      </c>
      <c r="AB332" t="s">
        <v>74</v>
      </c>
      <c r="AC332" t="s">
        <v>74</v>
      </c>
      <c r="AD332" t="s">
        <v>74</v>
      </c>
      <c r="AE332" t="s">
        <v>74</v>
      </c>
      <c r="AF332" t="s">
        <v>74</v>
      </c>
      <c r="AG332">
        <v>6</v>
      </c>
      <c r="AH332">
        <v>1</v>
      </c>
      <c r="AI332">
        <v>1</v>
      </c>
      <c r="AJ332">
        <v>0</v>
      </c>
      <c r="AK332">
        <v>1</v>
      </c>
      <c r="AL332" t="s">
        <v>670</v>
      </c>
      <c r="AM332" t="s">
        <v>671</v>
      </c>
      <c r="AN332" t="s">
        <v>672</v>
      </c>
      <c r="AO332" t="s">
        <v>2024</v>
      </c>
      <c r="AP332" t="s">
        <v>74</v>
      </c>
      <c r="AQ332" t="s">
        <v>74</v>
      </c>
      <c r="AR332" t="s">
        <v>2025</v>
      </c>
      <c r="AS332" t="s">
        <v>2026</v>
      </c>
      <c r="AT332" t="s">
        <v>74</v>
      </c>
      <c r="AU332">
        <v>1966</v>
      </c>
      <c r="AV332">
        <v>149</v>
      </c>
      <c r="AW332" t="s">
        <v>74</v>
      </c>
      <c r="AX332">
        <v>2</v>
      </c>
      <c r="AY332" t="s">
        <v>74</v>
      </c>
      <c r="AZ332" t="s">
        <v>74</v>
      </c>
      <c r="BA332" t="s">
        <v>74</v>
      </c>
      <c r="BB332">
        <v>122</v>
      </c>
      <c r="BC332" t="s">
        <v>84</v>
      </c>
      <c r="BD332" t="s">
        <v>74</v>
      </c>
      <c r="BE332" t="s">
        <v>74</v>
      </c>
      <c r="BF332" t="s">
        <v>74</v>
      </c>
      <c r="BG332" t="s">
        <v>74</v>
      </c>
      <c r="BH332" t="s">
        <v>74</v>
      </c>
      <c r="BI332">
        <v>0</v>
      </c>
      <c r="BJ332" t="s">
        <v>1427</v>
      </c>
      <c r="BK332" t="s">
        <v>86</v>
      </c>
      <c r="BL332" t="s">
        <v>1427</v>
      </c>
      <c r="BM332">
        <v>80309</v>
      </c>
      <c r="BN332" t="s">
        <v>74</v>
      </c>
      <c r="BO332" t="s">
        <v>74</v>
      </c>
      <c r="BP332" t="s">
        <v>74</v>
      </c>
      <c r="BQ332" t="s">
        <v>74</v>
      </c>
      <c r="BR332" t="s">
        <v>89</v>
      </c>
      <c r="BS332" t="s">
        <v>2027</v>
      </c>
      <c r="BT332" t="str">
        <f>HYPERLINK("https%3A%2F%2Fwww.webofscience.com%2Fwos%2Fwoscc%2Ffull-record%2FWOS:A19668030900002","View Full Record in Web of Science")</f>
        <v>View Full Record in Web of Science</v>
      </c>
    </row>
    <row r="333" spans="1:72" x14ac:dyDescent="0.15">
      <c r="A333" t="s">
        <v>72</v>
      </c>
      <c r="B333" t="s">
        <v>2028</v>
      </c>
      <c r="C333" t="s">
        <v>74</v>
      </c>
      <c r="D333" t="s">
        <v>74</v>
      </c>
      <c r="E333" t="s">
        <v>74</v>
      </c>
      <c r="F333" t="s">
        <v>2028</v>
      </c>
      <c r="G333" t="s">
        <v>74</v>
      </c>
      <c r="H333" t="s">
        <v>74</v>
      </c>
      <c r="I333" t="s">
        <v>2029</v>
      </c>
      <c r="J333" t="s">
        <v>1556</v>
      </c>
      <c r="K333" t="s">
        <v>74</v>
      </c>
      <c r="L333" t="s">
        <v>74</v>
      </c>
      <c r="M333" t="s">
        <v>77</v>
      </c>
      <c r="N333" t="s">
        <v>78</v>
      </c>
      <c r="O333" t="s">
        <v>74</v>
      </c>
      <c r="P333" t="s">
        <v>74</v>
      </c>
      <c r="Q333" t="s">
        <v>74</v>
      </c>
      <c r="R333" t="s">
        <v>74</v>
      </c>
      <c r="S333" t="s">
        <v>74</v>
      </c>
      <c r="T333" t="s">
        <v>74</v>
      </c>
      <c r="U333" t="s">
        <v>74</v>
      </c>
      <c r="V333" t="s">
        <v>74</v>
      </c>
      <c r="W333" t="s">
        <v>2030</v>
      </c>
      <c r="X333" t="s">
        <v>74</v>
      </c>
      <c r="Y333" t="s">
        <v>74</v>
      </c>
      <c r="Z333" t="s">
        <v>74</v>
      </c>
      <c r="AA333" t="s">
        <v>74</v>
      </c>
      <c r="AB333" t="s">
        <v>74</v>
      </c>
      <c r="AC333" t="s">
        <v>74</v>
      </c>
      <c r="AD333" t="s">
        <v>74</v>
      </c>
      <c r="AE333" t="s">
        <v>74</v>
      </c>
      <c r="AF333" t="s">
        <v>74</v>
      </c>
      <c r="AG333">
        <v>4</v>
      </c>
      <c r="AH333">
        <v>1</v>
      </c>
      <c r="AI333">
        <v>1</v>
      </c>
      <c r="AJ333">
        <v>0</v>
      </c>
      <c r="AK333">
        <v>1</v>
      </c>
      <c r="AL333" t="s">
        <v>1557</v>
      </c>
      <c r="AM333" t="s">
        <v>80</v>
      </c>
      <c r="AN333" t="s">
        <v>1566</v>
      </c>
      <c r="AO333" t="s">
        <v>1559</v>
      </c>
      <c r="AP333" t="s">
        <v>74</v>
      </c>
      <c r="AQ333" t="s">
        <v>74</v>
      </c>
      <c r="AR333" t="s">
        <v>1561</v>
      </c>
      <c r="AS333" t="s">
        <v>74</v>
      </c>
      <c r="AT333" t="s">
        <v>74</v>
      </c>
      <c r="AU333">
        <v>1966</v>
      </c>
      <c r="AV333">
        <v>129</v>
      </c>
      <c r="AW333">
        <v>1</v>
      </c>
      <c r="AX333" t="s">
        <v>74</v>
      </c>
      <c r="AY333" t="s">
        <v>74</v>
      </c>
      <c r="AZ333" t="s">
        <v>74</v>
      </c>
      <c r="BA333" t="s">
        <v>74</v>
      </c>
      <c r="BB333">
        <v>54</v>
      </c>
      <c r="BC333">
        <v>65</v>
      </c>
      <c r="BD333" t="s">
        <v>74</v>
      </c>
      <c r="BE333" t="s">
        <v>74</v>
      </c>
      <c r="BF333" t="s">
        <v>74</v>
      </c>
      <c r="BG333" t="s">
        <v>74</v>
      </c>
      <c r="BH333" t="s">
        <v>74</v>
      </c>
      <c r="BI333">
        <v>12</v>
      </c>
      <c r="BJ333" t="s">
        <v>825</v>
      </c>
      <c r="BK333" t="s">
        <v>826</v>
      </c>
      <c r="BL333" t="s">
        <v>825</v>
      </c>
      <c r="BM333" t="s">
        <v>2031</v>
      </c>
      <c r="BN333" t="s">
        <v>74</v>
      </c>
      <c r="BO333" t="s">
        <v>74</v>
      </c>
      <c r="BP333" t="s">
        <v>74</v>
      </c>
      <c r="BQ333" t="s">
        <v>74</v>
      </c>
      <c r="BR333" t="s">
        <v>89</v>
      </c>
      <c r="BS333" t="s">
        <v>2032</v>
      </c>
      <c r="BT333" t="str">
        <f>HYPERLINK("https%3A%2F%2Fwww.webofscience.com%2Fwos%2Fwoscc%2Ffull-record%2FWOS:A1966ZC13000002","View Full Record in Web of Science")</f>
        <v>View Full Record in Web of Science</v>
      </c>
    </row>
    <row r="334" spans="1:72" x14ac:dyDescent="0.15">
      <c r="A334" t="s">
        <v>72</v>
      </c>
      <c r="B334" t="s">
        <v>1902</v>
      </c>
      <c r="C334" t="s">
        <v>74</v>
      </c>
      <c r="D334" t="s">
        <v>74</v>
      </c>
      <c r="E334" t="s">
        <v>74</v>
      </c>
      <c r="F334" t="s">
        <v>1902</v>
      </c>
      <c r="G334" t="s">
        <v>74</v>
      </c>
      <c r="H334" t="s">
        <v>74</v>
      </c>
      <c r="I334" t="s">
        <v>1811</v>
      </c>
      <c r="J334" t="s">
        <v>767</v>
      </c>
      <c r="K334" t="s">
        <v>74</v>
      </c>
      <c r="L334" t="s">
        <v>74</v>
      </c>
      <c r="M334" t="s">
        <v>77</v>
      </c>
      <c r="N334" t="s">
        <v>817</v>
      </c>
      <c r="O334" t="s">
        <v>74</v>
      </c>
      <c r="P334" t="s">
        <v>74</v>
      </c>
      <c r="Q334" t="s">
        <v>74</v>
      </c>
      <c r="R334" t="s">
        <v>74</v>
      </c>
      <c r="S334" t="s">
        <v>74</v>
      </c>
      <c r="T334" t="s">
        <v>74</v>
      </c>
      <c r="U334" t="s">
        <v>74</v>
      </c>
      <c r="V334" t="s">
        <v>74</v>
      </c>
      <c r="W334" t="s">
        <v>74</v>
      </c>
      <c r="X334" t="s">
        <v>74</v>
      </c>
      <c r="Y334" t="s">
        <v>74</v>
      </c>
      <c r="Z334" t="s">
        <v>74</v>
      </c>
      <c r="AA334" t="s">
        <v>74</v>
      </c>
      <c r="AB334" t="s">
        <v>74</v>
      </c>
      <c r="AC334" t="s">
        <v>74</v>
      </c>
      <c r="AD334" t="s">
        <v>74</v>
      </c>
      <c r="AE334" t="s">
        <v>74</v>
      </c>
      <c r="AF334" t="s">
        <v>74</v>
      </c>
      <c r="AG334">
        <v>1</v>
      </c>
      <c r="AH334">
        <v>0</v>
      </c>
      <c r="AI334">
        <v>0</v>
      </c>
      <c r="AJ334">
        <v>0</v>
      </c>
      <c r="AK334">
        <v>0</v>
      </c>
      <c r="AL334" t="s">
        <v>781</v>
      </c>
      <c r="AM334" t="s">
        <v>782</v>
      </c>
      <c r="AN334" t="s">
        <v>783</v>
      </c>
      <c r="AO334" t="s">
        <v>771</v>
      </c>
      <c r="AP334" t="s">
        <v>74</v>
      </c>
      <c r="AQ334" t="s">
        <v>74</v>
      </c>
      <c r="AR334" t="s">
        <v>767</v>
      </c>
      <c r="AS334" t="s">
        <v>773</v>
      </c>
      <c r="AT334" t="s">
        <v>74</v>
      </c>
      <c r="AU334">
        <v>1966</v>
      </c>
      <c r="AV334">
        <v>212</v>
      </c>
      <c r="AW334">
        <v>5059</v>
      </c>
      <c r="AX334" t="s">
        <v>74</v>
      </c>
      <c r="AY334" t="s">
        <v>74</v>
      </c>
      <c r="AZ334" t="s">
        <v>74</v>
      </c>
      <c r="BA334" t="s">
        <v>74</v>
      </c>
      <c r="BB334">
        <v>239</v>
      </c>
      <c r="BC334" t="s">
        <v>84</v>
      </c>
      <c r="BD334" t="s">
        <v>74</v>
      </c>
      <c r="BE334" t="s">
        <v>2033</v>
      </c>
      <c r="BF334" t="str">
        <f>HYPERLINK("http://dx.doi.org/10.1038/212239a0","http://dx.doi.org/10.1038/212239a0")</f>
        <v>http://dx.doi.org/10.1038/212239a0</v>
      </c>
      <c r="BG334" t="s">
        <v>74</v>
      </c>
      <c r="BH334" t="s">
        <v>74</v>
      </c>
      <c r="BI334">
        <v>0</v>
      </c>
      <c r="BJ334" t="s">
        <v>775</v>
      </c>
      <c r="BK334" t="s">
        <v>86</v>
      </c>
      <c r="BL334" t="s">
        <v>776</v>
      </c>
      <c r="BM334">
        <v>83407</v>
      </c>
      <c r="BN334" t="s">
        <v>74</v>
      </c>
      <c r="BO334" t="s">
        <v>608</v>
      </c>
      <c r="BP334" t="s">
        <v>74</v>
      </c>
      <c r="BQ334" t="s">
        <v>74</v>
      </c>
      <c r="BR334" t="s">
        <v>89</v>
      </c>
      <c r="BS334" t="s">
        <v>2034</v>
      </c>
      <c r="BT334" t="str">
        <f>HYPERLINK("https%3A%2F%2Fwww.webofscience.com%2Fwos%2Fwoscc%2Ffull-record%2FWOS:A19668340700015","View Full Record in Web of Science")</f>
        <v>View Full Record in Web of Science</v>
      </c>
    </row>
    <row r="335" spans="1:72" x14ac:dyDescent="0.15">
      <c r="A335" t="s">
        <v>72</v>
      </c>
      <c r="B335" t="s">
        <v>2035</v>
      </c>
      <c r="C335" t="s">
        <v>74</v>
      </c>
      <c r="D335" t="s">
        <v>74</v>
      </c>
      <c r="E335" t="s">
        <v>74</v>
      </c>
      <c r="F335" t="s">
        <v>2035</v>
      </c>
      <c r="G335" t="s">
        <v>74</v>
      </c>
      <c r="H335" t="s">
        <v>74</v>
      </c>
      <c r="I335" t="s">
        <v>2036</v>
      </c>
      <c r="J335" t="s">
        <v>767</v>
      </c>
      <c r="K335" t="s">
        <v>74</v>
      </c>
      <c r="L335" t="s">
        <v>74</v>
      </c>
      <c r="M335" t="s">
        <v>77</v>
      </c>
      <c r="N335" t="s">
        <v>817</v>
      </c>
      <c r="O335" t="s">
        <v>74</v>
      </c>
      <c r="P335" t="s">
        <v>74</v>
      </c>
      <c r="Q335" t="s">
        <v>74</v>
      </c>
      <c r="R335" t="s">
        <v>74</v>
      </c>
      <c r="S335" t="s">
        <v>74</v>
      </c>
      <c r="T335" t="s">
        <v>74</v>
      </c>
      <c r="U335" t="s">
        <v>74</v>
      </c>
      <c r="V335" t="s">
        <v>74</v>
      </c>
      <c r="W335" t="s">
        <v>74</v>
      </c>
      <c r="X335" t="s">
        <v>74</v>
      </c>
      <c r="Y335" t="s">
        <v>74</v>
      </c>
      <c r="Z335" t="s">
        <v>74</v>
      </c>
      <c r="AA335" t="s">
        <v>74</v>
      </c>
      <c r="AB335" t="s">
        <v>74</v>
      </c>
      <c r="AC335" t="s">
        <v>74</v>
      </c>
      <c r="AD335" t="s">
        <v>74</v>
      </c>
      <c r="AE335" t="s">
        <v>74</v>
      </c>
      <c r="AF335" t="s">
        <v>74</v>
      </c>
      <c r="AG335">
        <v>1</v>
      </c>
      <c r="AH335">
        <v>0</v>
      </c>
      <c r="AI335">
        <v>0</v>
      </c>
      <c r="AJ335">
        <v>0</v>
      </c>
      <c r="AK335">
        <v>1</v>
      </c>
      <c r="AL335" t="s">
        <v>781</v>
      </c>
      <c r="AM335" t="s">
        <v>782</v>
      </c>
      <c r="AN335" t="s">
        <v>783</v>
      </c>
      <c r="AO335" t="s">
        <v>771</v>
      </c>
      <c r="AP335" t="s">
        <v>74</v>
      </c>
      <c r="AQ335" t="s">
        <v>74</v>
      </c>
      <c r="AR335" t="s">
        <v>767</v>
      </c>
      <c r="AS335" t="s">
        <v>773</v>
      </c>
      <c r="AT335" t="s">
        <v>74</v>
      </c>
      <c r="AU335">
        <v>1966</v>
      </c>
      <c r="AV335">
        <v>212</v>
      </c>
      <c r="AW335">
        <v>5064</v>
      </c>
      <c r="AX335" t="s">
        <v>74</v>
      </c>
      <c r="AY335" t="s">
        <v>74</v>
      </c>
      <c r="AZ335" t="s">
        <v>74</v>
      </c>
      <c r="BA335" t="s">
        <v>74</v>
      </c>
      <c r="BB335">
        <v>777</v>
      </c>
      <c r="BC335" t="s">
        <v>84</v>
      </c>
      <c r="BD335" t="s">
        <v>74</v>
      </c>
      <c r="BE335" t="s">
        <v>2037</v>
      </c>
      <c r="BF335" t="str">
        <f>HYPERLINK("http://dx.doi.org/10.1038/212777b0","http://dx.doi.org/10.1038/212777b0")</f>
        <v>http://dx.doi.org/10.1038/212777b0</v>
      </c>
      <c r="BG335" t="s">
        <v>74</v>
      </c>
      <c r="BH335" t="s">
        <v>74</v>
      </c>
      <c r="BI335">
        <v>0</v>
      </c>
      <c r="BJ335" t="s">
        <v>775</v>
      </c>
      <c r="BK335" t="s">
        <v>86</v>
      </c>
      <c r="BL335" t="s">
        <v>776</v>
      </c>
      <c r="BM335">
        <v>85106</v>
      </c>
      <c r="BN335" t="s">
        <v>74</v>
      </c>
      <c r="BO335" t="s">
        <v>608</v>
      </c>
      <c r="BP335" t="s">
        <v>74</v>
      </c>
      <c r="BQ335" t="s">
        <v>74</v>
      </c>
      <c r="BR335" t="s">
        <v>89</v>
      </c>
      <c r="BS335" t="s">
        <v>2038</v>
      </c>
      <c r="BT335" t="str">
        <f>HYPERLINK("https%3A%2F%2Fwww.webofscience.com%2Fwos%2Fwoscc%2Ffull-record%2FWOS:A19668510600013","View Full Record in Web of Science")</f>
        <v>View Full Record in Web of Science</v>
      </c>
    </row>
    <row r="336" spans="1:72" x14ac:dyDescent="0.15">
      <c r="A336" t="s">
        <v>72</v>
      </c>
      <c r="B336" t="s">
        <v>2039</v>
      </c>
      <c r="C336" t="s">
        <v>74</v>
      </c>
      <c r="D336" t="s">
        <v>74</v>
      </c>
      <c r="E336" t="s">
        <v>74</v>
      </c>
      <c r="F336" t="s">
        <v>2039</v>
      </c>
      <c r="G336" t="s">
        <v>74</v>
      </c>
      <c r="H336" t="s">
        <v>74</v>
      </c>
      <c r="I336" t="s">
        <v>2040</v>
      </c>
      <c r="J336" t="s">
        <v>767</v>
      </c>
      <c r="K336" t="s">
        <v>74</v>
      </c>
      <c r="L336" t="s">
        <v>74</v>
      </c>
      <c r="M336" t="s">
        <v>77</v>
      </c>
      <c r="N336" t="s">
        <v>536</v>
      </c>
      <c r="O336" t="s">
        <v>74</v>
      </c>
      <c r="P336" t="s">
        <v>74</v>
      </c>
      <c r="Q336" t="s">
        <v>74</v>
      </c>
      <c r="R336" t="s">
        <v>74</v>
      </c>
      <c r="S336" t="s">
        <v>74</v>
      </c>
      <c r="T336" t="s">
        <v>74</v>
      </c>
      <c r="U336" t="s">
        <v>74</v>
      </c>
      <c r="V336" t="s">
        <v>74</v>
      </c>
      <c r="W336" t="s">
        <v>74</v>
      </c>
      <c r="X336" t="s">
        <v>74</v>
      </c>
      <c r="Y336" t="s">
        <v>74</v>
      </c>
      <c r="Z336" t="s">
        <v>74</v>
      </c>
      <c r="AA336" t="s">
        <v>2041</v>
      </c>
      <c r="AB336" t="s">
        <v>2042</v>
      </c>
      <c r="AC336" t="s">
        <v>74</v>
      </c>
      <c r="AD336" t="s">
        <v>74</v>
      </c>
      <c r="AE336" t="s">
        <v>74</v>
      </c>
      <c r="AF336" t="s">
        <v>74</v>
      </c>
      <c r="AG336">
        <v>10</v>
      </c>
      <c r="AH336">
        <v>2</v>
      </c>
      <c r="AI336">
        <v>2</v>
      </c>
      <c r="AJ336">
        <v>0</v>
      </c>
      <c r="AK336">
        <v>0</v>
      </c>
      <c r="AL336" t="s">
        <v>781</v>
      </c>
      <c r="AM336" t="s">
        <v>782</v>
      </c>
      <c r="AN336" t="s">
        <v>783</v>
      </c>
      <c r="AO336" t="s">
        <v>771</v>
      </c>
      <c r="AP336" t="s">
        <v>74</v>
      </c>
      <c r="AQ336" t="s">
        <v>74</v>
      </c>
      <c r="AR336" t="s">
        <v>767</v>
      </c>
      <c r="AS336" t="s">
        <v>773</v>
      </c>
      <c r="AT336" t="s">
        <v>74</v>
      </c>
      <c r="AU336">
        <v>1966</v>
      </c>
      <c r="AV336">
        <v>211</v>
      </c>
      <c r="AW336">
        <v>5047</v>
      </c>
      <c r="AX336" t="s">
        <v>74</v>
      </c>
      <c r="AY336" t="s">
        <v>74</v>
      </c>
      <c r="AZ336" t="s">
        <v>74</v>
      </c>
      <c r="BA336" t="s">
        <v>74</v>
      </c>
      <c r="BB336">
        <v>436</v>
      </c>
      <c r="BC336" t="s">
        <v>84</v>
      </c>
      <c r="BD336" t="s">
        <v>74</v>
      </c>
      <c r="BE336" t="s">
        <v>74</v>
      </c>
      <c r="BF336" t="s">
        <v>74</v>
      </c>
      <c r="BG336" t="s">
        <v>74</v>
      </c>
      <c r="BH336" t="s">
        <v>74</v>
      </c>
      <c r="BI336">
        <v>0</v>
      </c>
      <c r="BJ336" t="s">
        <v>775</v>
      </c>
      <c r="BK336" t="s">
        <v>86</v>
      </c>
      <c r="BL336" t="s">
        <v>776</v>
      </c>
      <c r="BM336">
        <v>80040</v>
      </c>
      <c r="BN336" t="s">
        <v>74</v>
      </c>
      <c r="BO336" t="s">
        <v>74</v>
      </c>
      <c r="BP336" t="s">
        <v>74</v>
      </c>
      <c r="BQ336" t="s">
        <v>74</v>
      </c>
      <c r="BR336" t="s">
        <v>89</v>
      </c>
      <c r="BS336" t="s">
        <v>2043</v>
      </c>
      <c r="BT336" t="str">
        <f>HYPERLINK("https%3A%2F%2Fwww.webofscience.com%2Fwos%2Fwoscc%2Ffull-record%2FWOS:A19668004000101","View Full Record in Web of Science")</f>
        <v>View Full Record in Web of Science</v>
      </c>
    </row>
    <row r="337" spans="1:72" x14ac:dyDescent="0.15">
      <c r="A337" t="s">
        <v>72</v>
      </c>
      <c r="B337" t="s">
        <v>2044</v>
      </c>
      <c r="C337" t="s">
        <v>74</v>
      </c>
      <c r="D337" t="s">
        <v>74</v>
      </c>
      <c r="E337" t="s">
        <v>74</v>
      </c>
      <c r="F337" t="s">
        <v>2044</v>
      </c>
      <c r="G337" t="s">
        <v>74</v>
      </c>
      <c r="H337" t="s">
        <v>74</v>
      </c>
      <c r="I337" t="s">
        <v>2045</v>
      </c>
      <c r="J337" t="s">
        <v>767</v>
      </c>
      <c r="K337" t="s">
        <v>74</v>
      </c>
      <c r="L337" t="s">
        <v>74</v>
      </c>
      <c r="M337" t="s">
        <v>77</v>
      </c>
      <c r="N337" t="s">
        <v>536</v>
      </c>
      <c r="O337" t="s">
        <v>74</v>
      </c>
      <c r="P337" t="s">
        <v>74</v>
      </c>
      <c r="Q337" t="s">
        <v>74</v>
      </c>
      <c r="R337" t="s">
        <v>74</v>
      </c>
      <c r="S337" t="s">
        <v>74</v>
      </c>
      <c r="T337" t="s">
        <v>74</v>
      </c>
      <c r="U337" t="s">
        <v>74</v>
      </c>
      <c r="V337" t="s">
        <v>74</v>
      </c>
      <c r="W337" t="s">
        <v>74</v>
      </c>
      <c r="X337" t="s">
        <v>74</v>
      </c>
      <c r="Y337" t="s">
        <v>74</v>
      </c>
      <c r="Z337" t="s">
        <v>74</v>
      </c>
      <c r="AA337" t="s">
        <v>74</v>
      </c>
      <c r="AB337" t="s">
        <v>74</v>
      </c>
      <c r="AC337" t="s">
        <v>74</v>
      </c>
      <c r="AD337" t="s">
        <v>74</v>
      </c>
      <c r="AE337" t="s">
        <v>74</v>
      </c>
      <c r="AF337" t="s">
        <v>74</v>
      </c>
      <c r="AG337">
        <v>16</v>
      </c>
      <c r="AH337">
        <v>31</v>
      </c>
      <c r="AI337">
        <v>31</v>
      </c>
      <c r="AJ337">
        <v>0</v>
      </c>
      <c r="AK337">
        <v>2</v>
      </c>
      <c r="AL337" t="s">
        <v>2046</v>
      </c>
      <c r="AM337" t="s">
        <v>782</v>
      </c>
      <c r="AN337" t="s">
        <v>2047</v>
      </c>
      <c r="AO337" t="s">
        <v>771</v>
      </c>
      <c r="AP337" t="s">
        <v>772</v>
      </c>
      <c r="AQ337" t="s">
        <v>74</v>
      </c>
      <c r="AR337" t="s">
        <v>767</v>
      </c>
      <c r="AS337" t="s">
        <v>773</v>
      </c>
      <c r="AT337" t="s">
        <v>74</v>
      </c>
      <c r="AU337">
        <v>1966</v>
      </c>
      <c r="AV337">
        <v>211</v>
      </c>
      <c r="AW337">
        <v>5049</v>
      </c>
      <c r="AX337" t="s">
        <v>74</v>
      </c>
      <c r="AY337" t="s">
        <v>74</v>
      </c>
      <c r="AZ337" t="s">
        <v>74</v>
      </c>
      <c r="BA337" t="s">
        <v>74</v>
      </c>
      <c r="BB337">
        <v>611</v>
      </c>
      <c r="BC337" t="s">
        <v>95</v>
      </c>
      <c r="BD337" t="s">
        <v>74</v>
      </c>
      <c r="BE337" t="s">
        <v>2048</v>
      </c>
      <c r="BF337" t="str">
        <f>HYPERLINK("http://dx.doi.org/10.1038/211611a0","http://dx.doi.org/10.1038/211611a0")</f>
        <v>http://dx.doi.org/10.1038/211611a0</v>
      </c>
      <c r="BG337" t="s">
        <v>74</v>
      </c>
      <c r="BH337" t="s">
        <v>74</v>
      </c>
      <c r="BI337">
        <v>0</v>
      </c>
      <c r="BJ337" t="s">
        <v>775</v>
      </c>
      <c r="BK337" t="s">
        <v>86</v>
      </c>
      <c r="BL337" t="s">
        <v>776</v>
      </c>
      <c r="BM337">
        <v>80569</v>
      </c>
      <c r="BN337" t="s">
        <v>74</v>
      </c>
      <c r="BO337" t="s">
        <v>74</v>
      </c>
      <c r="BP337" t="s">
        <v>74</v>
      </c>
      <c r="BQ337" t="s">
        <v>74</v>
      </c>
      <c r="BR337" t="s">
        <v>89</v>
      </c>
      <c r="BS337" t="s">
        <v>2049</v>
      </c>
      <c r="BT337" t="str">
        <f>HYPERLINK("https%3A%2F%2Fwww.webofscience.com%2Fwos%2Fwoscc%2Ffull-record%2FWOS:A19668056900040","View Full Record in Web of Science")</f>
        <v>View Full Record in Web of Science</v>
      </c>
    </row>
    <row r="338" spans="1:72" x14ac:dyDescent="0.15">
      <c r="A338" t="s">
        <v>72</v>
      </c>
      <c r="B338" t="s">
        <v>2050</v>
      </c>
      <c r="C338" t="s">
        <v>74</v>
      </c>
      <c r="D338" t="s">
        <v>74</v>
      </c>
      <c r="E338" t="s">
        <v>74</v>
      </c>
      <c r="F338" t="s">
        <v>2050</v>
      </c>
      <c r="G338" t="s">
        <v>74</v>
      </c>
      <c r="H338" t="s">
        <v>74</v>
      </c>
      <c r="I338" t="s">
        <v>2051</v>
      </c>
      <c r="J338" t="s">
        <v>767</v>
      </c>
      <c r="K338" t="s">
        <v>74</v>
      </c>
      <c r="L338" t="s">
        <v>74</v>
      </c>
      <c r="M338" t="s">
        <v>77</v>
      </c>
      <c r="N338" t="s">
        <v>536</v>
      </c>
      <c r="O338" t="s">
        <v>74</v>
      </c>
      <c r="P338" t="s">
        <v>74</v>
      </c>
      <c r="Q338" t="s">
        <v>74</v>
      </c>
      <c r="R338" t="s">
        <v>74</v>
      </c>
      <c r="S338" t="s">
        <v>74</v>
      </c>
      <c r="T338" t="s">
        <v>74</v>
      </c>
      <c r="U338" t="s">
        <v>74</v>
      </c>
      <c r="V338" t="s">
        <v>74</v>
      </c>
      <c r="W338" t="s">
        <v>74</v>
      </c>
      <c r="X338" t="s">
        <v>74</v>
      </c>
      <c r="Y338" t="s">
        <v>74</v>
      </c>
      <c r="Z338" t="s">
        <v>74</v>
      </c>
      <c r="AA338" t="s">
        <v>74</v>
      </c>
      <c r="AB338" t="s">
        <v>74</v>
      </c>
      <c r="AC338" t="s">
        <v>74</v>
      </c>
      <c r="AD338" t="s">
        <v>74</v>
      </c>
      <c r="AE338" t="s">
        <v>74</v>
      </c>
      <c r="AF338" t="s">
        <v>74</v>
      </c>
      <c r="AG338">
        <v>4</v>
      </c>
      <c r="AH338">
        <v>4</v>
      </c>
      <c r="AI338">
        <v>4</v>
      </c>
      <c r="AJ338">
        <v>0</v>
      </c>
      <c r="AK338">
        <v>1</v>
      </c>
      <c r="AL338" t="s">
        <v>781</v>
      </c>
      <c r="AM338" t="s">
        <v>782</v>
      </c>
      <c r="AN338" t="s">
        <v>783</v>
      </c>
      <c r="AO338" t="s">
        <v>771</v>
      </c>
      <c r="AP338" t="s">
        <v>74</v>
      </c>
      <c r="AQ338" t="s">
        <v>74</v>
      </c>
      <c r="AR338" t="s">
        <v>767</v>
      </c>
      <c r="AS338" t="s">
        <v>773</v>
      </c>
      <c r="AT338" t="s">
        <v>74</v>
      </c>
      <c r="AU338">
        <v>1966</v>
      </c>
      <c r="AV338">
        <v>211</v>
      </c>
      <c r="AW338">
        <v>5050</v>
      </c>
      <c r="AX338" t="s">
        <v>74</v>
      </c>
      <c r="AY338" t="s">
        <v>74</v>
      </c>
      <c r="AZ338" t="s">
        <v>74</v>
      </c>
      <c r="BA338" t="s">
        <v>74</v>
      </c>
      <c r="BB338">
        <v>759</v>
      </c>
      <c r="BC338" t="s">
        <v>84</v>
      </c>
      <c r="BD338" t="s">
        <v>74</v>
      </c>
      <c r="BE338" t="s">
        <v>2052</v>
      </c>
      <c r="BF338" t="str">
        <f>HYPERLINK("http://dx.doi.org/10.1038/211759a0","http://dx.doi.org/10.1038/211759a0")</f>
        <v>http://dx.doi.org/10.1038/211759a0</v>
      </c>
      <c r="BG338" t="s">
        <v>74</v>
      </c>
      <c r="BH338" t="s">
        <v>74</v>
      </c>
      <c r="BI338">
        <v>0</v>
      </c>
      <c r="BJ338" t="s">
        <v>775</v>
      </c>
      <c r="BK338" t="s">
        <v>86</v>
      </c>
      <c r="BL338" t="s">
        <v>776</v>
      </c>
      <c r="BM338">
        <v>80888</v>
      </c>
      <c r="BN338">
        <v>5962126</v>
      </c>
      <c r="BO338" t="s">
        <v>608</v>
      </c>
      <c r="BP338" t="s">
        <v>74</v>
      </c>
      <c r="BQ338" t="s">
        <v>74</v>
      </c>
      <c r="BR338" t="s">
        <v>89</v>
      </c>
      <c r="BS338" t="s">
        <v>2053</v>
      </c>
      <c r="BT338" t="str">
        <f>HYPERLINK("https%3A%2F%2Fwww.webofscience.com%2Fwos%2Fwoscc%2Ffull-record%2FWOS:A19668088800077","View Full Record in Web of Science")</f>
        <v>View Full Record in Web of Science</v>
      </c>
    </row>
    <row r="339" spans="1:72" x14ac:dyDescent="0.15">
      <c r="A339" t="s">
        <v>72</v>
      </c>
      <c r="B339" t="s">
        <v>2054</v>
      </c>
      <c r="C339" t="s">
        <v>74</v>
      </c>
      <c r="D339" t="s">
        <v>74</v>
      </c>
      <c r="E339" t="s">
        <v>74</v>
      </c>
      <c r="F339" t="s">
        <v>2054</v>
      </c>
      <c r="G339" t="s">
        <v>74</v>
      </c>
      <c r="H339" t="s">
        <v>74</v>
      </c>
      <c r="I339" t="s">
        <v>2055</v>
      </c>
      <c r="J339" t="s">
        <v>767</v>
      </c>
      <c r="K339" t="s">
        <v>74</v>
      </c>
      <c r="L339" t="s">
        <v>74</v>
      </c>
      <c r="M339" t="s">
        <v>77</v>
      </c>
      <c r="N339" t="s">
        <v>536</v>
      </c>
      <c r="O339" t="s">
        <v>74</v>
      </c>
      <c r="P339" t="s">
        <v>74</v>
      </c>
      <c r="Q339" t="s">
        <v>74</v>
      </c>
      <c r="R339" t="s">
        <v>74</v>
      </c>
      <c r="S339" t="s">
        <v>74</v>
      </c>
      <c r="T339" t="s">
        <v>74</v>
      </c>
      <c r="U339" t="s">
        <v>74</v>
      </c>
      <c r="V339" t="s">
        <v>74</v>
      </c>
      <c r="W339" t="s">
        <v>74</v>
      </c>
      <c r="X339" t="s">
        <v>74</v>
      </c>
      <c r="Y339" t="s">
        <v>74</v>
      </c>
      <c r="Z339" t="s">
        <v>74</v>
      </c>
      <c r="AA339" t="s">
        <v>74</v>
      </c>
      <c r="AB339" t="s">
        <v>74</v>
      </c>
      <c r="AC339" t="s">
        <v>74</v>
      </c>
      <c r="AD339" t="s">
        <v>74</v>
      </c>
      <c r="AE339" t="s">
        <v>74</v>
      </c>
      <c r="AF339" t="s">
        <v>74</v>
      </c>
      <c r="AG339">
        <v>2</v>
      </c>
      <c r="AH339">
        <v>6</v>
      </c>
      <c r="AI339">
        <v>6</v>
      </c>
      <c r="AJ339">
        <v>0</v>
      </c>
      <c r="AK339">
        <v>0</v>
      </c>
      <c r="AL339" t="s">
        <v>781</v>
      </c>
      <c r="AM339" t="s">
        <v>782</v>
      </c>
      <c r="AN339" t="s">
        <v>783</v>
      </c>
      <c r="AO339" t="s">
        <v>771</v>
      </c>
      <c r="AP339" t="s">
        <v>74</v>
      </c>
      <c r="AQ339" t="s">
        <v>74</v>
      </c>
      <c r="AR339" t="s">
        <v>767</v>
      </c>
      <c r="AS339" t="s">
        <v>773</v>
      </c>
      <c r="AT339" t="s">
        <v>74</v>
      </c>
      <c r="AU339">
        <v>1966</v>
      </c>
      <c r="AV339">
        <v>210</v>
      </c>
      <c r="AW339">
        <v>5032</v>
      </c>
      <c r="AX339" t="s">
        <v>74</v>
      </c>
      <c r="AY339" t="s">
        <v>74</v>
      </c>
      <c r="AZ339" t="s">
        <v>74</v>
      </c>
      <c r="BA339" t="s">
        <v>74</v>
      </c>
      <c r="BB339">
        <v>190</v>
      </c>
      <c r="BC339" t="s">
        <v>84</v>
      </c>
      <c r="BD339" t="s">
        <v>74</v>
      </c>
      <c r="BE339" t="s">
        <v>2056</v>
      </c>
      <c r="BF339" t="str">
        <f>HYPERLINK("http://dx.doi.org/10.1038/210190a0","http://dx.doi.org/10.1038/210190a0")</f>
        <v>http://dx.doi.org/10.1038/210190a0</v>
      </c>
      <c r="BG339" t="s">
        <v>74</v>
      </c>
      <c r="BH339" t="s">
        <v>74</v>
      </c>
      <c r="BI339">
        <v>0</v>
      </c>
      <c r="BJ339" t="s">
        <v>775</v>
      </c>
      <c r="BK339" t="s">
        <v>86</v>
      </c>
      <c r="BL339" t="s">
        <v>776</v>
      </c>
      <c r="BM339">
        <v>75298</v>
      </c>
      <c r="BN339" t="s">
        <v>74</v>
      </c>
      <c r="BO339" t="s">
        <v>74</v>
      </c>
      <c r="BP339" t="s">
        <v>74</v>
      </c>
      <c r="BQ339" t="s">
        <v>74</v>
      </c>
      <c r="BR339" t="s">
        <v>89</v>
      </c>
      <c r="BS339" t="s">
        <v>2057</v>
      </c>
      <c r="BT339" t="str">
        <f>HYPERLINK("https%3A%2F%2Fwww.webofscience.com%2Fwos%2Fwoscc%2Ffull-record%2FWOS:A19667529800049","View Full Record in Web of Science")</f>
        <v>View Full Record in Web of Science</v>
      </c>
    </row>
    <row r="340" spans="1:72" x14ac:dyDescent="0.15">
      <c r="A340" t="s">
        <v>72</v>
      </c>
      <c r="B340" t="s">
        <v>2058</v>
      </c>
      <c r="C340" t="s">
        <v>74</v>
      </c>
      <c r="D340" t="s">
        <v>74</v>
      </c>
      <c r="E340" t="s">
        <v>74</v>
      </c>
      <c r="F340" t="s">
        <v>2058</v>
      </c>
      <c r="G340" t="s">
        <v>74</v>
      </c>
      <c r="H340" t="s">
        <v>74</v>
      </c>
      <c r="I340" t="s">
        <v>2059</v>
      </c>
      <c r="J340" t="s">
        <v>767</v>
      </c>
      <c r="K340" t="s">
        <v>74</v>
      </c>
      <c r="L340" t="s">
        <v>74</v>
      </c>
      <c r="M340" t="s">
        <v>77</v>
      </c>
      <c r="N340" t="s">
        <v>78</v>
      </c>
      <c r="O340" t="s">
        <v>74</v>
      </c>
      <c r="P340" t="s">
        <v>74</v>
      </c>
      <c r="Q340" t="s">
        <v>74</v>
      </c>
      <c r="R340" t="s">
        <v>74</v>
      </c>
      <c r="S340" t="s">
        <v>74</v>
      </c>
      <c r="T340" t="s">
        <v>74</v>
      </c>
      <c r="U340" t="s">
        <v>74</v>
      </c>
      <c r="V340" t="s">
        <v>74</v>
      </c>
      <c r="W340" t="s">
        <v>74</v>
      </c>
      <c r="X340" t="s">
        <v>74</v>
      </c>
      <c r="Y340" t="s">
        <v>74</v>
      </c>
      <c r="Z340" t="s">
        <v>74</v>
      </c>
      <c r="AA340" t="s">
        <v>74</v>
      </c>
      <c r="AB340" t="s">
        <v>74</v>
      </c>
      <c r="AC340" t="s">
        <v>74</v>
      </c>
      <c r="AD340" t="s">
        <v>74</v>
      </c>
      <c r="AE340" t="s">
        <v>74</v>
      </c>
      <c r="AF340" t="s">
        <v>74</v>
      </c>
      <c r="AG340">
        <v>19</v>
      </c>
      <c r="AH340">
        <v>9</v>
      </c>
      <c r="AI340">
        <v>9</v>
      </c>
      <c r="AJ340">
        <v>0</v>
      </c>
      <c r="AK340">
        <v>1</v>
      </c>
      <c r="AL340" t="s">
        <v>781</v>
      </c>
      <c r="AM340" t="s">
        <v>782</v>
      </c>
      <c r="AN340" t="s">
        <v>783</v>
      </c>
      <c r="AO340" t="s">
        <v>771</v>
      </c>
      <c r="AP340" t="s">
        <v>74</v>
      </c>
      <c r="AQ340" t="s">
        <v>74</v>
      </c>
      <c r="AR340" t="s">
        <v>767</v>
      </c>
      <c r="AS340" t="s">
        <v>773</v>
      </c>
      <c r="AT340" t="s">
        <v>74</v>
      </c>
      <c r="AU340">
        <v>1966</v>
      </c>
      <c r="AV340">
        <v>210</v>
      </c>
      <c r="AW340">
        <v>5035</v>
      </c>
      <c r="AX340" t="s">
        <v>74</v>
      </c>
      <c r="AY340" t="s">
        <v>74</v>
      </c>
      <c r="AZ340" t="s">
        <v>74</v>
      </c>
      <c r="BA340" t="s">
        <v>74</v>
      </c>
      <c r="BB340">
        <v>477</v>
      </c>
      <c r="BC340" t="s">
        <v>84</v>
      </c>
      <c r="BD340" t="s">
        <v>74</v>
      </c>
      <c r="BE340" t="s">
        <v>2060</v>
      </c>
      <c r="BF340" t="str">
        <f>HYPERLINK("http://dx.doi.org/10.1038/210477a0","http://dx.doi.org/10.1038/210477a0")</f>
        <v>http://dx.doi.org/10.1038/210477a0</v>
      </c>
      <c r="BG340" t="s">
        <v>74</v>
      </c>
      <c r="BH340" t="s">
        <v>74</v>
      </c>
      <c r="BI340">
        <v>0</v>
      </c>
      <c r="BJ340" t="s">
        <v>775</v>
      </c>
      <c r="BK340" t="s">
        <v>86</v>
      </c>
      <c r="BL340" t="s">
        <v>776</v>
      </c>
      <c r="BM340">
        <v>76281</v>
      </c>
      <c r="BN340" t="s">
        <v>74</v>
      </c>
      <c r="BO340" t="s">
        <v>74</v>
      </c>
      <c r="BP340" t="s">
        <v>74</v>
      </c>
      <c r="BQ340" t="s">
        <v>74</v>
      </c>
      <c r="BR340" t="s">
        <v>89</v>
      </c>
      <c r="BS340" t="s">
        <v>2061</v>
      </c>
      <c r="BT340" t="str">
        <f>HYPERLINK("https%3A%2F%2Fwww.webofscience.com%2Fwos%2Fwoscc%2Ffull-record%2FWOS:A19667628100027","View Full Record in Web of Science")</f>
        <v>View Full Record in Web of Science</v>
      </c>
    </row>
    <row r="341" spans="1:72" x14ac:dyDescent="0.15">
      <c r="A341" t="s">
        <v>72</v>
      </c>
      <c r="B341" t="s">
        <v>2062</v>
      </c>
      <c r="C341" t="s">
        <v>74</v>
      </c>
      <c r="D341" t="s">
        <v>74</v>
      </c>
      <c r="E341" t="s">
        <v>74</v>
      </c>
      <c r="F341" t="s">
        <v>2062</v>
      </c>
      <c r="G341" t="s">
        <v>74</v>
      </c>
      <c r="H341" t="s">
        <v>74</v>
      </c>
      <c r="I341" t="s">
        <v>2063</v>
      </c>
      <c r="J341" t="s">
        <v>767</v>
      </c>
      <c r="K341" t="s">
        <v>74</v>
      </c>
      <c r="L341" t="s">
        <v>74</v>
      </c>
      <c r="M341" t="s">
        <v>77</v>
      </c>
      <c r="N341" t="s">
        <v>78</v>
      </c>
      <c r="O341" t="s">
        <v>74</v>
      </c>
      <c r="P341" t="s">
        <v>74</v>
      </c>
      <c r="Q341" t="s">
        <v>74</v>
      </c>
      <c r="R341" t="s">
        <v>74</v>
      </c>
      <c r="S341" t="s">
        <v>74</v>
      </c>
      <c r="T341" t="s">
        <v>74</v>
      </c>
      <c r="U341" t="s">
        <v>74</v>
      </c>
      <c r="V341" t="s">
        <v>74</v>
      </c>
      <c r="W341" t="s">
        <v>74</v>
      </c>
      <c r="X341" t="s">
        <v>74</v>
      </c>
      <c r="Y341" t="s">
        <v>74</v>
      </c>
      <c r="Z341" t="s">
        <v>74</v>
      </c>
      <c r="AA341" t="s">
        <v>74</v>
      </c>
      <c r="AB341" t="s">
        <v>74</v>
      </c>
      <c r="AC341" t="s">
        <v>74</v>
      </c>
      <c r="AD341" t="s">
        <v>74</v>
      </c>
      <c r="AE341" t="s">
        <v>74</v>
      </c>
      <c r="AF341" t="s">
        <v>74</v>
      </c>
      <c r="AG341">
        <v>4</v>
      </c>
      <c r="AH341">
        <v>63</v>
      </c>
      <c r="AI341">
        <v>65</v>
      </c>
      <c r="AJ341">
        <v>0</v>
      </c>
      <c r="AK341">
        <v>5</v>
      </c>
      <c r="AL341" t="s">
        <v>781</v>
      </c>
      <c r="AM341" t="s">
        <v>782</v>
      </c>
      <c r="AN341" t="s">
        <v>783</v>
      </c>
      <c r="AO341" t="s">
        <v>771</v>
      </c>
      <c r="AP341" t="s">
        <v>74</v>
      </c>
      <c r="AQ341" t="s">
        <v>74</v>
      </c>
      <c r="AR341" t="s">
        <v>767</v>
      </c>
      <c r="AS341" t="s">
        <v>773</v>
      </c>
      <c r="AT341" t="s">
        <v>74</v>
      </c>
      <c r="AU341">
        <v>1966</v>
      </c>
      <c r="AV341">
        <v>210</v>
      </c>
      <c r="AW341">
        <v>5038</v>
      </c>
      <c r="AX341" t="s">
        <v>74</v>
      </c>
      <c r="AY341" t="s">
        <v>74</v>
      </c>
      <c r="AZ341" t="s">
        <v>74</v>
      </c>
      <c r="BA341" t="s">
        <v>74</v>
      </c>
      <c r="BB341">
        <v>787</v>
      </c>
      <c r="BC341" t="s">
        <v>84</v>
      </c>
      <c r="BD341" t="s">
        <v>74</v>
      </c>
      <c r="BE341" t="s">
        <v>2064</v>
      </c>
      <c r="BF341" t="str">
        <f>HYPERLINK("http://dx.doi.org/10.1038/210787a0","http://dx.doi.org/10.1038/210787a0")</f>
        <v>http://dx.doi.org/10.1038/210787a0</v>
      </c>
      <c r="BG341" t="s">
        <v>74</v>
      </c>
      <c r="BH341" t="s">
        <v>74</v>
      </c>
      <c r="BI341">
        <v>0</v>
      </c>
      <c r="BJ341" t="s">
        <v>775</v>
      </c>
      <c r="BK341" t="s">
        <v>86</v>
      </c>
      <c r="BL341" t="s">
        <v>776</v>
      </c>
      <c r="BM341">
        <v>77352</v>
      </c>
      <c r="BN341" t="s">
        <v>74</v>
      </c>
      <c r="BO341" t="s">
        <v>74</v>
      </c>
      <c r="BP341" t="s">
        <v>74</v>
      </c>
      <c r="BQ341" t="s">
        <v>74</v>
      </c>
      <c r="BR341" t="s">
        <v>89</v>
      </c>
      <c r="BS341" t="s">
        <v>2065</v>
      </c>
      <c r="BT341" t="str">
        <f>HYPERLINK("https%3A%2F%2Fwww.webofscience.com%2Fwos%2Fwoscc%2Ffull-record%2FWOS:A19667735200016","View Full Record in Web of Science")</f>
        <v>View Full Record in Web of Science</v>
      </c>
    </row>
    <row r="342" spans="1:72" x14ac:dyDescent="0.15">
      <c r="A342" t="s">
        <v>72</v>
      </c>
      <c r="B342" t="s">
        <v>2066</v>
      </c>
      <c r="C342" t="s">
        <v>74</v>
      </c>
      <c r="D342" t="s">
        <v>74</v>
      </c>
      <c r="E342" t="s">
        <v>74</v>
      </c>
      <c r="F342" t="s">
        <v>2066</v>
      </c>
      <c r="G342" t="s">
        <v>74</v>
      </c>
      <c r="H342" t="s">
        <v>74</v>
      </c>
      <c r="I342" t="s">
        <v>2067</v>
      </c>
      <c r="J342" t="s">
        <v>767</v>
      </c>
      <c r="K342" t="s">
        <v>74</v>
      </c>
      <c r="L342" t="s">
        <v>74</v>
      </c>
      <c r="M342" t="s">
        <v>77</v>
      </c>
      <c r="N342" t="s">
        <v>220</v>
      </c>
      <c r="O342" t="s">
        <v>74</v>
      </c>
      <c r="P342" t="s">
        <v>74</v>
      </c>
      <c r="Q342" t="s">
        <v>74</v>
      </c>
      <c r="R342" t="s">
        <v>74</v>
      </c>
      <c r="S342" t="s">
        <v>74</v>
      </c>
      <c r="T342" t="s">
        <v>74</v>
      </c>
      <c r="U342" t="s">
        <v>74</v>
      </c>
      <c r="V342" t="s">
        <v>74</v>
      </c>
      <c r="W342" t="s">
        <v>74</v>
      </c>
      <c r="X342" t="s">
        <v>74</v>
      </c>
      <c r="Y342" t="s">
        <v>74</v>
      </c>
      <c r="Z342" t="s">
        <v>74</v>
      </c>
      <c r="AA342" t="s">
        <v>74</v>
      </c>
      <c r="AB342" t="s">
        <v>74</v>
      </c>
      <c r="AC342" t="s">
        <v>74</v>
      </c>
      <c r="AD342" t="s">
        <v>74</v>
      </c>
      <c r="AE342" t="s">
        <v>74</v>
      </c>
      <c r="AF342" t="s">
        <v>74</v>
      </c>
      <c r="AG342">
        <v>0</v>
      </c>
      <c r="AH342">
        <v>0</v>
      </c>
      <c r="AI342">
        <v>0</v>
      </c>
      <c r="AJ342">
        <v>0</v>
      </c>
      <c r="AK342">
        <v>0</v>
      </c>
      <c r="AL342" t="s">
        <v>781</v>
      </c>
      <c r="AM342" t="s">
        <v>782</v>
      </c>
      <c r="AN342" t="s">
        <v>783</v>
      </c>
      <c r="AO342" t="s">
        <v>771</v>
      </c>
      <c r="AP342" t="s">
        <v>74</v>
      </c>
      <c r="AQ342" t="s">
        <v>74</v>
      </c>
      <c r="AR342" t="s">
        <v>767</v>
      </c>
      <c r="AS342" t="s">
        <v>773</v>
      </c>
      <c r="AT342" t="s">
        <v>74</v>
      </c>
      <c r="AU342">
        <v>1966</v>
      </c>
      <c r="AV342">
        <v>209</v>
      </c>
      <c r="AW342">
        <v>5018</v>
      </c>
      <c r="AX342" t="s">
        <v>74</v>
      </c>
      <c r="AY342" t="s">
        <v>74</v>
      </c>
      <c r="AZ342" t="s">
        <v>74</v>
      </c>
      <c r="BA342" t="s">
        <v>74</v>
      </c>
      <c r="BB342">
        <v>18</v>
      </c>
      <c r="BC342" t="s">
        <v>84</v>
      </c>
      <c r="BD342" t="s">
        <v>74</v>
      </c>
      <c r="BE342" t="s">
        <v>2068</v>
      </c>
      <c r="BF342" t="str">
        <f>HYPERLINK("http://dx.doi.org/10.1038/209018a0","http://dx.doi.org/10.1038/209018a0")</f>
        <v>http://dx.doi.org/10.1038/209018a0</v>
      </c>
      <c r="BG342" t="s">
        <v>74</v>
      </c>
      <c r="BH342" t="s">
        <v>74</v>
      </c>
      <c r="BI342">
        <v>0</v>
      </c>
      <c r="BJ342" t="s">
        <v>775</v>
      </c>
      <c r="BK342" t="s">
        <v>86</v>
      </c>
      <c r="BL342" t="s">
        <v>776</v>
      </c>
      <c r="BM342">
        <v>71321</v>
      </c>
      <c r="BN342" t="s">
        <v>74</v>
      </c>
      <c r="BO342" t="s">
        <v>74</v>
      </c>
      <c r="BP342" t="s">
        <v>74</v>
      </c>
      <c r="BQ342" t="s">
        <v>74</v>
      </c>
      <c r="BR342" t="s">
        <v>89</v>
      </c>
      <c r="BS342" t="s">
        <v>2069</v>
      </c>
      <c r="BT342" t="str">
        <f>HYPERLINK("https%3A%2F%2Fwww.webofscience.com%2Fwos%2Fwoscc%2Ffull-record%2FWOS:A19667132100015","View Full Record in Web of Science")</f>
        <v>View Full Record in Web of Science</v>
      </c>
    </row>
    <row r="343" spans="1:72" x14ac:dyDescent="0.15">
      <c r="A343" t="s">
        <v>72</v>
      </c>
      <c r="B343" t="s">
        <v>2070</v>
      </c>
      <c r="C343" t="s">
        <v>74</v>
      </c>
      <c r="D343" t="s">
        <v>74</v>
      </c>
      <c r="E343" t="s">
        <v>74</v>
      </c>
      <c r="F343" t="s">
        <v>2070</v>
      </c>
      <c r="G343" t="s">
        <v>74</v>
      </c>
      <c r="H343" t="s">
        <v>74</v>
      </c>
      <c r="I343" t="s">
        <v>1985</v>
      </c>
      <c r="J343" t="s">
        <v>2071</v>
      </c>
      <c r="K343" t="s">
        <v>74</v>
      </c>
      <c r="L343" t="s">
        <v>74</v>
      </c>
      <c r="M343" t="s">
        <v>77</v>
      </c>
      <c r="N343" t="s">
        <v>817</v>
      </c>
      <c r="O343" t="s">
        <v>74</v>
      </c>
      <c r="P343" t="s">
        <v>74</v>
      </c>
      <c r="Q343" t="s">
        <v>74</v>
      </c>
      <c r="R343" t="s">
        <v>74</v>
      </c>
      <c r="S343" t="s">
        <v>74</v>
      </c>
      <c r="T343" t="s">
        <v>74</v>
      </c>
      <c r="U343" t="s">
        <v>74</v>
      </c>
      <c r="V343" t="s">
        <v>74</v>
      </c>
      <c r="W343" t="s">
        <v>74</v>
      </c>
      <c r="X343" t="s">
        <v>74</v>
      </c>
      <c r="Y343" t="s">
        <v>74</v>
      </c>
      <c r="Z343" t="s">
        <v>74</v>
      </c>
      <c r="AA343" t="s">
        <v>74</v>
      </c>
      <c r="AB343" t="s">
        <v>74</v>
      </c>
      <c r="AC343" t="s">
        <v>74</v>
      </c>
      <c r="AD343" t="s">
        <v>74</v>
      </c>
      <c r="AE343" t="s">
        <v>74</v>
      </c>
      <c r="AF343" t="s">
        <v>74</v>
      </c>
      <c r="AG343">
        <v>1</v>
      </c>
      <c r="AH343">
        <v>0</v>
      </c>
      <c r="AI343">
        <v>0</v>
      </c>
      <c r="AJ343">
        <v>0</v>
      </c>
      <c r="AK343">
        <v>0</v>
      </c>
      <c r="AL343" t="s">
        <v>712</v>
      </c>
      <c r="AM343" t="s">
        <v>671</v>
      </c>
      <c r="AN343" t="s">
        <v>713</v>
      </c>
      <c r="AO343" t="s">
        <v>2072</v>
      </c>
      <c r="AP343" t="s">
        <v>74</v>
      </c>
      <c r="AQ343" t="s">
        <v>74</v>
      </c>
      <c r="AR343" t="s">
        <v>2071</v>
      </c>
      <c r="AS343" t="s">
        <v>2073</v>
      </c>
      <c r="AT343" t="s">
        <v>74</v>
      </c>
      <c r="AU343">
        <v>1966</v>
      </c>
      <c r="AV343">
        <v>53</v>
      </c>
      <c r="AW343">
        <v>8</v>
      </c>
      <c r="AX343" t="s">
        <v>74</v>
      </c>
      <c r="AY343" t="s">
        <v>74</v>
      </c>
      <c r="AZ343" t="s">
        <v>74</v>
      </c>
      <c r="BA343" t="s">
        <v>74</v>
      </c>
      <c r="BB343">
        <v>211</v>
      </c>
      <c r="BC343" t="s">
        <v>84</v>
      </c>
      <c r="BD343" t="s">
        <v>74</v>
      </c>
      <c r="BE343" t="s">
        <v>74</v>
      </c>
      <c r="BF343" t="s">
        <v>74</v>
      </c>
      <c r="BG343" t="s">
        <v>74</v>
      </c>
      <c r="BH343" t="s">
        <v>74</v>
      </c>
      <c r="BI343">
        <v>0</v>
      </c>
      <c r="BJ343" t="s">
        <v>775</v>
      </c>
      <c r="BK343" t="s">
        <v>86</v>
      </c>
      <c r="BL343" t="s">
        <v>776</v>
      </c>
      <c r="BM343">
        <v>76155</v>
      </c>
      <c r="BN343" t="s">
        <v>74</v>
      </c>
      <c r="BO343" t="s">
        <v>74</v>
      </c>
      <c r="BP343" t="s">
        <v>74</v>
      </c>
      <c r="BQ343" t="s">
        <v>74</v>
      </c>
      <c r="BR343" t="s">
        <v>89</v>
      </c>
      <c r="BS343" t="s">
        <v>2074</v>
      </c>
      <c r="BT343" t="str">
        <f>HYPERLINK("https%3A%2F%2Fwww.webofscience.com%2Fwos%2Fwoscc%2Ffull-record%2FWOS:A19667615500032","View Full Record in Web of Science")</f>
        <v>View Full Record in Web of Science</v>
      </c>
    </row>
    <row r="344" spans="1:72" x14ac:dyDescent="0.15">
      <c r="A344" t="s">
        <v>72</v>
      </c>
      <c r="B344" t="s">
        <v>2075</v>
      </c>
      <c r="C344" t="s">
        <v>74</v>
      </c>
      <c r="D344" t="s">
        <v>74</v>
      </c>
      <c r="E344" t="s">
        <v>74</v>
      </c>
      <c r="F344" t="s">
        <v>2075</v>
      </c>
      <c r="G344" t="s">
        <v>74</v>
      </c>
      <c r="H344" t="s">
        <v>74</v>
      </c>
      <c r="I344" t="s">
        <v>2076</v>
      </c>
      <c r="J344" t="s">
        <v>2077</v>
      </c>
      <c r="K344" t="s">
        <v>74</v>
      </c>
      <c r="L344" t="s">
        <v>74</v>
      </c>
      <c r="M344" t="s">
        <v>77</v>
      </c>
      <c r="N344" t="s">
        <v>78</v>
      </c>
      <c r="O344" t="s">
        <v>74</v>
      </c>
      <c r="P344" t="s">
        <v>74</v>
      </c>
      <c r="Q344" t="s">
        <v>74</v>
      </c>
      <c r="R344" t="s">
        <v>74</v>
      </c>
      <c r="S344" t="s">
        <v>74</v>
      </c>
      <c r="T344" t="s">
        <v>74</v>
      </c>
      <c r="U344" t="s">
        <v>74</v>
      </c>
      <c r="V344" t="s">
        <v>74</v>
      </c>
      <c r="W344" t="s">
        <v>74</v>
      </c>
      <c r="X344" t="s">
        <v>74</v>
      </c>
      <c r="Y344" t="s">
        <v>74</v>
      </c>
      <c r="Z344" t="s">
        <v>74</v>
      </c>
      <c r="AA344" t="s">
        <v>74</v>
      </c>
      <c r="AB344" t="s">
        <v>74</v>
      </c>
      <c r="AC344" t="s">
        <v>74</v>
      </c>
      <c r="AD344" t="s">
        <v>74</v>
      </c>
      <c r="AE344" t="s">
        <v>74</v>
      </c>
      <c r="AF344" t="s">
        <v>74</v>
      </c>
      <c r="AG344">
        <v>1</v>
      </c>
      <c r="AH344">
        <v>7</v>
      </c>
      <c r="AI344">
        <v>7</v>
      </c>
      <c r="AJ344">
        <v>0</v>
      </c>
      <c r="AK344">
        <v>2</v>
      </c>
      <c r="AL344" t="s">
        <v>2078</v>
      </c>
      <c r="AM344" t="s">
        <v>1304</v>
      </c>
      <c r="AN344" t="s">
        <v>2079</v>
      </c>
      <c r="AO344" t="s">
        <v>2080</v>
      </c>
      <c r="AP344" t="s">
        <v>74</v>
      </c>
      <c r="AQ344" t="s">
        <v>74</v>
      </c>
      <c r="AR344" t="s">
        <v>2081</v>
      </c>
      <c r="AS344" t="s">
        <v>74</v>
      </c>
      <c r="AT344" t="s">
        <v>74</v>
      </c>
      <c r="AU344">
        <v>1966</v>
      </c>
      <c r="AV344">
        <v>8</v>
      </c>
      <c r="AW344">
        <v>2</v>
      </c>
      <c r="AX344" t="s">
        <v>74</v>
      </c>
      <c r="AY344" t="s">
        <v>74</v>
      </c>
      <c r="AZ344" t="s">
        <v>74</v>
      </c>
      <c r="BA344" t="s">
        <v>74</v>
      </c>
      <c r="BB344">
        <v>455</v>
      </c>
      <c r="BC344" t="s">
        <v>84</v>
      </c>
      <c r="BD344" t="s">
        <v>74</v>
      </c>
      <c r="BE344" t="s">
        <v>74</v>
      </c>
      <c r="BF344" t="s">
        <v>74</v>
      </c>
      <c r="BG344" t="s">
        <v>74</v>
      </c>
      <c r="BH344" t="s">
        <v>74</v>
      </c>
      <c r="BI344">
        <v>0</v>
      </c>
      <c r="BJ344" t="s">
        <v>2082</v>
      </c>
      <c r="BK344" t="s">
        <v>86</v>
      </c>
      <c r="BL344" t="s">
        <v>2082</v>
      </c>
      <c r="BM344">
        <v>82784</v>
      </c>
      <c r="BN344" t="s">
        <v>74</v>
      </c>
      <c r="BO344" t="s">
        <v>74</v>
      </c>
      <c r="BP344" t="s">
        <v>74</v>
      </c>
      <c r="BQ344" t="s">
        <v>74</v>
      </c>
      <c r="BR344" t="s">
        <v>89</v>
      </c>
      <c r="BS344" t="s">
        <v>2083</v>
      </c>
      <c r="BT344" t="str">
        <f>HYPERLINK("https%3A%2F%2Fwww.webofscience.com%2Fwos%2Fwoscc%2Ffull-record%2FWOS:A19668278400011","View Full Record in Web of Science")</f>
        <v>View Full Record in Web of Science</v>
      </c>
    </row>
    <row r="345" spans="1:72" x14ac:dyDescent="0.15">
      <c r="A345" t="s">
        <v>72</v>
      </c>
      <c r="B345" t="s">
        <v>2084</v>
      </c>
      <c r="C345" t="s">
        <v>74</v>
      </c>
      <c r="D345" t="s">
        <v>74</v>
      </c>
      <c r="E345" t="s">
        <v>74</v>
      </c>
      <c r="F345" t="s">
        <v>2084</v>
      </c>
      <c r="G345" t="s">
        <v>74</v>
      </c>
      <c r="H345" t="s">
        <v>74</v>
      </c>
      <c r="I345" t="s">
        <v>2085</v>
      </c>
      <c r="J345" t="s">
        <v>843</v>
      </c>
      <c r="K345" t="s">
        <v>74</v>
      </c>
      <c r="L345" t="s">
        <v>74</v>
      </c>
      <c r="M345" t="s">
        <v>77</v>
      </c>
      <c r="N345" t="s">
        <v>78</v>
      </c>
      <c r="O345" t="s">
        <v>74</v>
      </c>
      <c r="P345" t="s">
        <v>74</v>
      </c>
      <c r="Q345" t="s">
        <v>74</v>
      </c>
      <c r="R345" t="s">
        <v>74</v>
      </c>
      <c r="S345" t="s">
        <v>74</v>
      </c>
      <c r="T345" t="s">
        <v>74</v>
      </c>
      <c r="U345" t="s">
        <v>74</v>
      </c>
      <c r="V345" t="s">
        <v>74</v>
      </c>
      <c r="W345" t="s">
        <v>74</v>
      </c>
      <c r="X345" t="s">
        <v>74</v>
      </c>
      <c r="Y345" t="s">
        <v>74</v>
      </c>
      <c r="Z345" t="s">
        <v>74</v>
      </c>
      <c r="AA345" t="s">
        <v>74</v>
      </c>
      <c r="AB345" t="s">
        <v>74</v>
      </c>
      <c r="AC345" t="s">
        <v>74</v>
      </c>
      <c r="AD345" t="s">
        <v>74</v>
      </c>
      <c r="AE345" t="s">
        <v>74</v>
      </c>
      <c r="AF345" t="s">
        <v>74</v>
      </c>
      <c r="AG345">
        <v>30</v>
      </c>
      <c r="AH345">
        <v>210</v>
      </c>
      <c r="AI345">
        <v>216</v>
      </c>
      <c r="AJ345">
        <v>0</v>
      </c>
      <c r="AK345">
        <v>14</v>
      </c>
      <c r="AL345" t="s">
        <v>844</v>
      </c>
      <c r="AM345" t="s">
        <v>80</v>
      </c>
      <c r="AN345" t="s">
        <v>845</v>
      </c>
      <c r="AO345" t="s">
        <v>846</v>
      </c>
      <c r="AP345" t="s">
        <v>74</v>
      </c>
      <c r="AQ345" t="s">
        <v>74</v>
      </c>
      <c r="AR345" t="s">
        <v>843</v>
      </c>
      <c r="AS345" t="s">
        <v>847</v>
      </c>
      <c r="AT345" t="s">
        <v>74</v>
      </c>
      <c r="AU345">
        <v>1966</v>
      </c>
      <c r="AV345">
        <v>154</v>
      </c>
      <c r="AW345">
        <v>3747</v>
      </c>
      <c r="AX345" t="s">
        <v>74</v>
      </c>
      <c r="AY345" t="s">
        <v>74</v>
      </c>
      <c r="AZ345" t="s">
        <v>74</v>
      </c>
      <c r="BA345" t="s">
        <v>74</v>
      </c>
      <c r="BB345">
        <v>349</v>
      </c>
      <c r="BC345" t="s">
        <v>84</v>
      </c>
      <c r="BD345" t="s">
        <v>74</v>
      </c>
      <c r="BE345" t="s">
        <v>2086</v>
      </c>
      <c r="BF345" t="str">
        <f>HYPERLINK("http://dx.doi.org/10.1126/science.154.3747.349","http://dx.doi.org/10.1126/science.154.3747.349")</f>
        <v>http://dx.doi.org/10.1126/science.154.3747.349</v>
      </c>
      <c r="BG345" t="s">
        <v>74</v>
      </c>
      <c r="BH345" t="s">
        <v>74</v>
      </c>
      <c r="BI345">
        <v>0</v>
      </c>
      <c r="BJ345" t="s">
        <v>775</v>
      </c>
      <c r="BK345" t="s">
        <v>86</v>
      </c>
      <c r="BL345" t="s">
        <v>776</v>
      </c>
      <c r="BM345">
        <v>83626</v>
      </c>
      <c r="BN345">
        <v>17751696</v>
      </c>
      <c r="BO345" t="s">
        <v>74</v>
      </c>
      <c r="BP345" t="s">
        <v>74</v>
      </c>
      <c r="BQ345" t="s">
        <v>74</v>
      </c>
      <c r="BR345" t="s">
        <v>89</v>
      </c>
      <c r="BS345" t="s">
        <v>2087</v>
      </c>
      <c r="BT345" t="str">
        <f>HYPERLINK("https%3A%2F%2Fwww.webofscience.com%2Fwos%2Fwoscc%2Ffull-record%2FWOS:A19668362600013","View Full Record in Web of Science")</f>
        <v>View Full Record in Web of Science</v>
      </c>
    </row>
    <row r="346" spans="1:72" x14ac:dyDescent="0.15">
      <c r="A346" t="s">
        <v>72</v>
      </c>
      <c r="B346" t="s">
        <v>2088</v>
      </c>
      <c r="C346" t="s">
        <v>74</v>
      </c>
      <c r="D346" t="s">
        <v>74</v>
      </c>
      <c r="E346" t="s">
        <v>74</v>
      </c>
      <c r="F346" t="s">
        <v>2088</v>
      </c>
      <c r="G346" t="s">
        <v>74</v>
      </c>
      <c r="H346" t="s">
        <v>74</v>
      </c>
      <c r="I346" t="s">
        <v>2089</v>
      </c>
      <c r="J346" t="s">
        <v>843</v>
      </c>
      <c r="K346" t="s">
        <v>74</v>
      </c>
      <c r="L346" t="s">
        <v>74</v>
      </c>
      <c r="M346" t="s">
        <v>77</v>
      </c>
      <c r="N346" t="s">
        <v>78</v>
      </c>
      <c r="O346" t="s">
        <v>74</v>
      </c>
      <c r="P346" t="s">
        <v>74</v>
      </c>
      <c r="Q346" t="s">
        <v>74</v>
      </c>
      <c r="R346" t="s">
        <v>74</v>
      </c>
      <c r="S346" t="s">
        <v>74</v>
      </c>
      <c r="T346" t="s">
        <v>74</v>
      </c>
      <c r="U346" t="s">
        <v>74</v>
      </c>
      <c r="V346" t="s">
        <v>74</v>
      </c>
      <c r="W346" t="s">
        <v>74</v>
      </c>
      <c r="X346" t="s">
        <v>74</v>
      </c>
      <c r="Y346" t="s">
        <v>74</v>
      </c>
      <c r="Z346" t="s">
        <v>74</v>
      </c>
      <c r="AA346" t="s">
        <v>74</v>
      </c>
      <c r="AB346" t="s">
        <v>74</v>
      </c>
      <c r="AC346" t="s">
        <v>74</v>
      </c>
      <c r="AD346" t="s">
        <v>74</v>
      </c>
      <c r="AE346" t="s">
        <v>74</v>
      </c>
      <c r="AF346" t="s">
        <v>74</v>
      </c>
      <c r="AG346">
        <v>20</v>
      </c>
      <c r="AH346">
        <v>191</v>
      </c>
      <c r="AI346">
        <v>195</v>
      </c>
      <c r="AJ346">
        <v>1</v>
      </c>
      <c r="AK346">
        <v>15</v>
      </c>
      <c r="AL346" t="s">
        <v>844</v>
      </c>
      <c r="AM346" t="s">
        <v>80</v>
      </c>
      <c r="AN346" t="s">
        <v>863</v>
      </c>
      <c r="AO346" t="s">
        <v>846</v>
      </c>
      <c r="AP346" t="s">
        <v>864</v>
      </c>
      <c r="AQ346" t="s">
        <v>74</v>
      </c>
      <c r="AR346" t="s">
        <v>843</v>
      </c>
      <c r="AS346" t="s">
        <v>847</v>
      </c>
      <c r="AT346" t="s">
        <v>74</v>
      </c>
      <c r="AU346">
        <v>1966</v>
      </c>
      <c r="AV346">
        <v>154</v>
      </c>
      <c r="AW346">
        <v>3753</v>
      </c>
      <c r="AX346" t="s">
        <v>74</v>
      </c>
      <c r="AY346" t="s">
        <v>74</v>
      </c>
      <c r="AZ346" t="s">
        <v>74</v>
      </c>
      <c r="BA346" t="s">
        <v>74</v>
      </c>
      <c r="BB346">
        <v>1164</v>
      </c>
      <c r="BC346" t="s">
        <v>95</v>
      </c>
      <c r="BD346" t="s">
        <v>74</v>
      </c>
      <c r="BE346" t="s">
        <v>2090</v>
      </c>
      <c r="BF346" t="str">
        <f>HYPERLINK("http://dx.doi.org/10.1126/science.154.3753.1164","http://dx.doi.org/10.1126/science.154.3753.1164")</f>
        <v>http://dx.doi.org/10.1126/science.154.3753.1164</v>
      </c>
      <c r="BG346" t="s">
        <v>74</v>
      </c>
      <c r="BH346" t="s">
        <v>74</v>
      </c>
      <c r="BI346">
        <v>1</v>
      </c>
      <c r="BJ346" t="s">
        <v>775</v>
      </c>
      <c r="BK346" t="s">
        <v>86</v>
      </c>
      <c r="BL346" t="s">
        <v>776</v>
      </c>
      <c r="BM346">
        <v>85620</v>
      </c>
      <c r="BN346">
        <v>17780036</v>
      </c>
      <c r="BO346" t="s">
        <v>74</v>
      </c>
      <c r="BP346" t="s">
        <v>74</v>
      </c>
      <c r="BQ346" t="s">
        <v>74</v>
      </c>
      <c r="BR346" t="s">
        <v>89</v>
      </c>
      <c r="BS346" t="s">
        <v>2091</v>
      </c>
      <c r="BT346" t="str">
        <f>HYPERLINK("https%3A%2F%2Fwww.webofscience.com%2Fwos%2Fwoscc%2Ffull-record%2FWOS:A19668562000028","View Full Record in Web of Science")</f>
        <v>View Full Record in Web of Science</v>
      </c>
    </row>
    <row r="347" spans="1:72" x14ac:dyDescent="0.15">
      <c r="A347" t="s">
        <v>72</v>
      </c>
      <c r="B347" t="s">
        <v>2092</v>
      </c>
      <c r="C347" t="s">
        <v>74</v>
      </c>
      <c r="D347" t="s">
        <v>74</v>
      </c>
      <c r="E347" t="s">
        <v>74</v>
      </c>
      <c r="F347" t="s">
        <v>2092</v>
      </c>
      <c r="G347" t="s">
        <v>74</v>
      </c>
      <c r="H347" t="s">
        <v>74</v>
      </c>
      <c r="I347" t="s">
        <v>2093</v>
      </c>
      <c r="J347" t="s">
        <v>843</v>
      </c>
      <c r="K347" t="s">
        <v>74</v>
      </c>
      <c r="L347" t="s">
        <v>74</v>
      </c>
      <c r="M347" t="s">
        <v>77</v>
      </c>
      <c r="N347" t="s">
        <v>817</v>
      </c>
      <c r="O347" t="s">
        <v>74</v>
      </c>
      <c r="P347" t="s">
        <v>74</v>
      </c>
      <c r="Q347" t="s">
        <v>74</v>
      </c>
      <c r="R347" t="s">
        <v>74</v>
      </c>
      <c r="S347" t="s">
        <v>74</v>
      </c>
      <c r="T347" t="s">
        <v>74</v>
      </c>
      <c r="U347" t="s">
        <v>74</v>
      </c>
      <c r="V347" t="s">
        <v>74</v>
      </c>
      <c r="W347" t="s">
        <v>74</v>
      </c>
      <c r="X347" t="s">
        <v>74</v>
      </c>
      <c r="Y347" t="s">
        <v>74</v>
      </c>
      <c r="Z347" t="s">
        <v>74</v>
      </c>
      <c r="AA347" t="s">
        <v>74</v>
      </c>
      <c r="AB347" t="s">
        <v>74</v>
      </c>
      <c r="AC347" t="s">
        <v>74</v>
      </c>
      <c r="AD347" t="s">
        <v>74</v>
      </c>
      <c r="AE347" t="s">
        <v>74</v>
      </c>
      <c r="AF347" t="s">
        <v>74</v>
      </c>
      <c r="AG347">
        <v>1</v>
      </c>
      <c r="AH347">
        <v>0</v>
      </c>
      <c r="AI347">
        <v>0</v>
      </c>
      <c r="AJ347">
        <v>0</v>
      </c>
      <c r="AK347">
        <v>0</v>
      </c>
      <c r="AL347" t="s">
        <v>844</v>
      </c>
      <c r="AM347" t="s">
        <v>80</v>
      </c>
      <c r="AN347" t="s">
        <v>845</v>
      </c>
      <c r="AO347" t="s">
        <v>846</v>
      </c>
      <c r="AP347" t="s">
        <v>74</v>
      </c>
      <c r="AQ347" t="s">
        <v>74</v>
      </c>
      <c r="AR347" t="s">
        <v>843</v>
      </c>
      <c r="AS347" t="s">
        <v>847</v>
      </c>
      <c r="AT347" t="s">
        <v>74</v>
      </c>
      <c r="AU347">
        <v>1966</v>
      </c>
      <c r="AV347">
        <v>153</v>
      </c>
      <c r="AW347">
        <v>3731</v>
      </c>
      <c r="AX347" t="s">
        <v>74</v>
      </c>
      <c r="AY347" t="s">
        <v>74</v>
      </c>
      <c r="AZ347" t="s">
        <v>74</v>
      </c>
      <c r="BA347" t="s">
        <v>74</v>
      </c>
      <c r="BB347">
        <v>52</v>
      </c>
      <c r="BC347" t="s">
        <v>84</v>
      </c>
      <c r="BD347" t="s">
        <v>74</v>
      </c>
      <c r="BE347" t="s">
        <v>2094</v>
      </c>
      <c r="BF347" t="str">
        <f>HYPERLINK("http://dx.doi.org/10.1126/science.153.3731.52","http://dx.doi.org/10.1126/science.153.3731.52")</f>
        <v>http://dx.doi.org/10.1126/science.153.3731.52</v>
      </c>
      <c r="BG347" t="s">
        <v>74</v>
      </c>
      <c r="BH347" t="s">
        <v>74</v>
      </c>
      <c r="BI347">
        <v>0</v>
      </c>
      <c r="BJ347" t="s">
        <v>775</v>
      </c>
      <c r="BK347" t="s">
        <v>86</v>
      </c>
      <c r="BL347" t="s">
        <v>776</v>
      </c>
      <c r="BM347">
        <v>79102</v>
      </c>
      <c r="BN347" t="s">
        <v>74</v>
      </c>
      <c r="BO347" t="s">
        <v>74</v>
      </c>
      <c r="BP347" t="s">
        <v>74</v>
      </c>
      <c r="BQ347" t="s">
        <v>74</v>
      </c>
      <c r="BR347" t="s">
        <v>89</v>
      </c>
      <c r="BS347" t="s">
        <v>2095</v>
      </c>
      <c r="BT347" t="str">
        <f>HYPERLINK("https%3A%2F%2Fwww.webofscience.com%2Fwos%2Fwoscc%2Ffull-record%2FWOS:A19667910200014","View Full Record in Web of Science")</f>
        <v>View Full Record in Web of Science</v>
      </c>
    </row>
    <row r="348" spans="1:72" x14ac:dyDescent="0.15">
      <c r="A348" t="s">
        <v>72</v>
      </c>
      <c r="B348" t="s">
        <v>1369</v>
      </c>
      <c r="C348" t="s">
        <v>74</v>
      </c>
      <c r="D348" t="s">
        <v>74</v>
      </c>
      <c r="E348" t="s">
        <v>74</v>
      </c>
      <c r="F348" t="s">
        <v>1369</v>
      </c>
      <c r="G348" t="s">
        <v>74</v>
      </c>
      <c r="H348" t="s">
        <v>74</v>
      </c>
      <c r="I348" t="s">
        <v>2096</v>
      </c>
      <c r="J348" t="s">
        <v>843</v>
      </c>
      <c r="K348" t="s">
        <v>74</v>
      </c>
      <c r="L348" t="s">
        <v>74</v>
      </c>
      <c r="M348" t="s">
        <v>77</v>
      </c>
      <c r="N348" t="s">
        <v>78</v>
      </c>
      <c r="O348" t="s">
        <v>74</v>
      </c>
      <c r="P348" t="s">
        <v>74</v>
      </c>
      <c r="Q348" t="s">
        <v>74</v>
      </c>
      <c r="R348" t="s">
        <v>74</v>
      </c>
      <c r="S348" t="s">
        <v>74</v>
      </c>
      <c r="T348" t="s">
        <v>74</v>
      </c>
      <c r="U348" t="s">
        <v>74</v>
      </c>
      <c r="V348" t="s">
        <v>74</v>
      </c>
      <c r="W348" t="s">
        <v>74</v>
      </c>
      <c r="X348" t="s">
        <v>74</v>
      </c>
      <c r="Y348" t="s">
        <v>74</v>
      </c>
      <c r="Z348" t="s">
        <v>74</v>
      </c>
      <c r="AA348" t="s">
        <v>74</v>
      </c>
      <c r="AB348" t="s">
        <v>74</v>
      </c>
      <c r="AC348" t="s">
        <v>74</v>
      </c>
      <c r="AD348" t="s">
        <v>74</v>
      </c>
      <c r="AE348" t="s">
        <v>74</v>
      </c>
      <c r="AF348" t="s">
        <v>74</v>
      </c>
      <c r="AG348">
        <v>2</v>
      </c>
      <c r="AH348">
        <v>7</v>
      </c>
      <c r="AI348">
        <v>7</v>
      </c>
      <c r="AJ348">
        <v>0</v>
      </c>
      <c r="AK348">
        <v>1</v>
      </c>
      <c r="AL348" t="s">
        <v>844</v>
      </c>
      <c r="AM348" t="s">
        <v>80</v>
      </c>
      <c r="AN348" t="s">
        <v>845</v>
      </c>
      <c r="AO348" t="s">
        <v>846</v>
      </c>
      <c r="AP348" t="s">
        <v>74</v>
      </c>
      <c r="AQ348" t="s">
        <v>74</v>
      </c>
      <c r="AR348" t="s">
        <v>843</v>
      </c>
      <c r="AS348" t="s">
        <v>847</v>
      </c>
      <c r="AT348" t="s">
        <v>74</v>
      </c>
      <c r="AU348">
        <v>1966</v>
      </c>
      <c r="AV348">
        <v>153</v>
      </c>
      <c r="AW348">
        <v>3738</v>
      </c>
      <c r="AX348" t="s">
        <v>74</v>
      </c>
      <c r="AY348" t="s">
        <v>74</v>
      </c>
      <c r="AZ348" t="s">
        <v>74</v>
      </c>
      <c r="BA348" t="s">
        <v>74</v>
      </c>
      <c r="BB348">
        <v>861</v>
      </c>
      <c r="BC348" t="s">
        <v>84</v>
      </c>
      <c r="BD348" t="s">
        <v>74</v>
      </c>
      <c r="BE348" t="s">
        <v>2097</v>
      </c>
      <c r="BF348" t="str">
        <f>HYPERLINK("http://dx.doi.org/10.1126/science.153.3738.861","http://dx.doi.org/10.1126/science.153.3738.861")</f>
        <v>http://dx.doi.org/10.1126/science.153.3738.861</v>
      </c>
      <c r="BG348" t="s">
        <v>74</v>
      </c>
      <c r="BH348" t="s">
        <v>74</v>
      </c>
      <c r="BI348">
        <v>0</v>
      </c>
      <c r="BJ348" t="s">
        <v>775</v>
      </c>
      <c r="BK348" t="s">
        <v>86</v>
      </c>
      <c r="BL348" t="s">
        <v>776</v>
      </c>
      <c r="BM348">
        <v>81156</v>
      </c>
      <c r="BN348">
        <v>17780643</v>
      </c>
      <c r="BO348" t="s">
        <v>74</v>
      </c>
      <c r="BP348" t="s">
        <v>74</v>
      </c>
      <c r="BQ348" t="s">
        <v>74</v>
      </c>
      <c r="BR348" t="s">
        <v>89</v>
      </c>
      <c r="BS348" t="s">
        <v>2098</v>
      </c>
      <c r="BT348" t="str">
        <f>HYPERLINK("https%3A%2F%2Fwww.webofscience.com%2Fwos%2Fwoscc%2Ffull-record%2FWOS:A19668115600023","View Full Record in Web of Science")</f>
        <v>View Full Record in Web of Science</v>
      </c>
    </row>
    <row r="349" spans="1:72" x14ac:dyDescent="0.15">
      <c r="A349" t="s">
        <v>72</v>
      </c>
      <c r="B349" t="s">
        <v>709</v>
      </c>
      <c r="C349" t="s">
        <v>74</v>
      </c>
      <c r="D349" t="s">
        <v>74</v>
      </c>
      <c r="E349" t="s">
        <v>74</v>
      </c>
      <c r="F349" t="s">
        <v>709</v>
      </c>
      <c r="G349" t="s">
        <v>74</v>
      </c>
      <c r="H349" t="s">
        <v>74</v>
      </c>
      <c r="I349" t="s">
        <v>2099</v>
      </c>
      <c r="J349" t="s">
        <v>843</v>
      </c>
      <c r="K349" t="s">
        <v>74</v>
      </c>
      <c r="L349" t="s">
        <v>74</v>
      </c>
      <c r="M349" t="s">
        <v>77</v>
      </c>
      <c r="N349" t="s">
        <v>78</v>
      </c>
      <c r="O349" t="s">
        <v>74</v>
      </c>
      <c r="P349" t="s">
        <v>74</v>
      </c>
      <c r="Q349" t="s">
        <v>74</v>
      </c>
      <c r="R349" t="s">
        <v>74</v>
      </c>
      <c r="S349" t="s">
        <v>74</v>
      </c>
      <c r="T349" t="s">
        <v>74</v>
      </c>
      <c r="U349" t="s">
        <v>74</v>
      </c>
      <c r="V349" t="s">
        <v>74</v>
      </c>
      <c r="W349" t="s">
        <v>74</v>
      </c>
      <c r="X349" t="s">
        <v>74</v>
      </c>
      <c r="Y349" t="s">
        <v>74</v>
      </c>
      <c r="Z349" t="s">
        <v>74</v>
      </c>
      <c r="AA349" t="s">
        <v>74</v>
      </c>
      <c r="AB349" t="s">
        <v>74</v>
      </c>
      <c r="AC349" t="s">
        <v>74</v>
      </c>
      <c r="AD349" t="s">
        <v>74</v>
      </c>
      <c r="AE349" t="s">
        <v>74</v>
      </c>
      <c r="AF349" t="s">
        <v>74</v>
      </c>
      <c r="AG349">
        <v>4</v>
      </c>
      <c r="AH349">
        <v>18</v>
      </c>
      <c r="AI349">
        <v>19</v>
      </c>
      <c r="AJ349">
        <v>0</v>
      </c>
      <c r="AK349">
        <v>1</v>
      </c>
      <c r="AL349" t="s">
        <v>844</v>
      </c>
      <c r="AM349" t="s">
        <v>80</v>
      </c>
      <c r="AN349" t="s">
        <v>845</v>
      </c>
      <c r="AO349" t="s">
        <v>846</v>
      </c>
      <c r="AP349" t="s">
        <v>74</v>
      </c>
      <c r="AQ349" t="s">
        <v>74</v>
      </c>
      <c r="AR349" t="s">
        <v>843</v>
      </c>
      <c r="AS349" t="s">
        <v>847</v>
      </c>
      <c r="AT349" t="s">
        <v>74</v>
      </c>
      <c r="AU349">
        <v>1966</v>
      </c>
      <c r="AV349">
        <v>152</v>
      </c>
      <c r="AW349">
        <v>3730</v>
      </c>
      <c r="AX349" t="s">
        <v>74</v>
      </c>
      <c r="AY349" t="s">
        <v>74</v>
      </c>
      <c r="AZ349" t="s">
        <v>74</v>
      </c>
      <c r="BA349" t="s">
        <v>74</v>
      </c>
      <c r="BB349">
        <v>1763</v>
      </c>
      <c r="BC349" t="s">
        <v>84</v>
      </c>
      <c r="BD349" t="s">
        <v>74</v>
      </c>
      <c r="BE349" t="s">
        <v>2100</v>
      </c>
      <c r="BF349" t="str">
        <f>HYPERLINK("http://dx.doi.org/10.1126/science.152.3730.1763","http://dx.doi.org/10.1126/science.152.3730.1763")</f>
        <v>http://dx.doi.org/10.1126/science.152.3730.1763</v>
      </c>
      <c r="BG349" t="s">
        <v>74</v>
      </c>
      <c r="BH349" t="s">
        <v>74</v>
      </c>
      <c r="BI349">
        <v>0</v>
      </c>
      <c r="BJ349" t="s">
        <v>775</v>
      </c>
      <c r="BK349" t="s">
        <v>86</v>
      </c>
      <c r="BL349" t="s">
        <v>776</v>
      </c>
      <c r="BM349">
        <v>78808</v>
      </c>
      <c r="BN349">
        <v>17757799</v>
      </c>
      <c r="BO349" t="s">
        <v>74</v>
      </c>
      <c r="BP349" t="s">
        <v>74</v>
      </c>
      <c r="BQ349" t="s">
        <v>74</v>
      </c>
      <c r="BR349" t="s">
        <v>89</v>
      </c>
      <c r="BS349" t="s">
        <v>2101</v>
      </c>
      <c r="BT349" t="str">
        <f>HYPERLINK("https%3A%2F%2Fwww.webofscience.com%2Fwos%2Fwoscc%2Ffull-record%2FWOS:A19667880800031","View Full Record in Web of Science")</f>
        <v>View Full Record in Web of Science</v>
      </c>
    </row>
    <row r="350" spans="1:72" x14ac:dyDescent="0.15">
      <c r="A350" t="s">
        <v>72</v>
      </c>
      <c r="B350" t="s">
        <v>208</v>
      </c>
      <c r="C350" t="s">
        <v>74</v>
      </c>
      <c r="D350" t="s">
        <v>74</v>
      </c>
      <c r="E350" t="s">
        <v>74</v>
      </c>
      <c r="F350" t="s">
        <v>208</v>
      </c>
      <c r="G350" t="s">
        <v>74</v>
      </c>
      <c r="H350" t="s">
        <v>74</v>
      </c>
      <c r="I350" t="s">
        <v>2102</v>
      </c>
      <c r="J350" t="s">
        <v>879</v>
      </c>
      <c r="K350" t="s">
        <v>74</v>
      </c>
      <c r="L350" t="s">
        <v>74</v>
      </c>
      <c r="M350" t="s">
        <v>77</v>
      </c>
      <c r="N350" t="s">
        <v>817</v>
      </c>
      <c r="O350" t="s">
        <v>74</v>
      </c>
      <c r="P350" t="s">
        <v>74</v>
      </c>
      <c r="Q350" t="s">
        <v>74</v>
      </c>
      <c r="R350" t="s">
        <v>74</v>
      </c>
      <c r="S350" t="s">
        <v>74</v>
      </c>
      <c r="T350" t="s">
        <v>74</v>
      </c>
      <c r="U350" t="s">
        <v>74</v>
      </c>
      <c r="V350" t="s">
        <v>74</v>
      </c>
      <c r="W350" t="s">
        <v>74</v>
      </c>
      <c r="X350" t="s">
        <v>74</v>
      </c>
      <c r="Y350" t="s">
        <v>74</v>
      </c>
      <c r="Z350" t="s">
        <v>74</v>
      </c>
      <c r="AA350" t="s">
        <v>74</v>
      </c>
      <c r="AB350" t="s">
        <v>74</v>
      </c>
      <c r="AC350" t="s">
        <v>74</v>
      </c>
      <c r="AD350" t="s">
        <v>74</v>
      </c>
      <c r="AE350" t="s">
        <v>74</v>
      </c>
      <c r="AF350" t="s">
        <v>74</v>
      </c>
      <c r="AG350">
        <v>1</v>
      </c>
      <c r="AH350">
        <v>0</v>
      </c>
      <c r="AI350">
        <v>0</v>
      </c>
      <c r="AJ350">
        <v>0</v>
      </c>
      <c r="AK350">
        <v>2</v>
      </c>
      <c r="AL350" t="s">
        <v>880</v>
      </c>
      <c r="AM350" t="s">
        <v>881</v>
      </c>
      <c r="AN350" t="s">
        <v>882</v>
      </c>
      <c r="AO350" t="s">
        <v>883</v>
      </c>
      <c r="AP350" t="s">
        <v>74</v>
      </c>
      <c r="AQ350" t="s">
        <v>74</v>
      </c>
      <c r="AR350" t="s">
        <v>884</v>
      </c>
      <c r="AS350" t="s">
        <v>885</v>
      </c>
      <c r="AT350" t="s">
        <v>74</v>
      </c>
      <c r="AU350">
        <v>1966</v>
      </c>
      <c r="AV350">
        <v>102</v>
      </c>
      <c r="AW350">
        <v>4</v>
      </c>
      <c r="AX350" t="s">
        <v>74</v>
      </c>
      <c r="AY350" t="s">
        <v>74</v>
      </c>
      <c r="AZ350" t="s">
        <v>74</v>
      </c>
      <c r="BA350" t="s">
        <v>74</v>
      </c>
      <c r="BB350">
        <v>286</v>
      </c>
      <c r="BC350" t="s">
        <v>84</v>
      </c>
      <c r="BD350" t="s">
        <v>74</v>
      </c>
      <c r="BE350" t="s">
        <v>74</v>
      </c>
      <c r="BF350" t="s">
        <v>74</v>
      </c>
      <c r="BG350" t="s">
        <v>74</v>
      </c>
      <c r="BH350" t="s">
        <v>74</v>
      </c>
      <c r="BI350">
        <v>0</v>
      </c>
      <c r="BJ350" t="s">
        <v>887</v>
      </c>
      <c r="BK350" t="s">
        <v>86</v>
      </c>
      <c r="BL350" t="s">
        <v>888</v>
      </c>
      <c r="BM350">
        <v>84502</v>
      </c>
      <c r="BN350" t="s">
        <v>74</v>
      </c>
      <c r="BO350" t="s">
        <v>74</v>
      </c>
      <c r="BP350" t="s">
        <v>74</v>
      </c>
      <c r="BQ350" t="s">
        <v>74</v>
      </c>
      <c r="BR350" t="s">
        <v>89</v>
      </c>
      <c r="BS350" t="s">
        <v>2103</v>
      </c>
      <c r="BT350" t="str">
        <f>HYPERLINK("https%3A%2F%2Fwww.webofscience.com%2Fwos%2Fwoscc%2Ffull-record%2FWOS:A19668450200013","View Full Record in Web of Science")</f>
        <v>View Full Record in Web of Science</v>
      </c>
    </row>
    <row r="351" spans="1:72" x14ac:dyDescent="0.15">
      <c r="A351" t="s">
        <v>72</v>
      </c>
      <c r="B351" t="s">
        <v>2104</v>
      </c>
      <c r="C351" t="s">
        <v>74</v>
      </c>
      <c r="D351" t="s">
        <v>74</v>
      </c>
      <c r="E351" t="s">
        <v>74</v>
      </c>
      <c r="F351" t="s">
        <v>2104</v>
      </c>
      <c r="G351" t="s">
        <v>74</v>
      </c>
      <c r="H351" t="s">
        <v>74</v>
      </c>
      <c r="I351" t="s">
        <v>2105</v>
      </c>
      <c r="J351" t="s">
        <v>1732</v>
      </c>
      <c r="K351" t="s">
        <v>74</v>
      </c>
      <c r="L351" t="s">
        <v>74</v>
      </c>
      <c r="M351" t="s">
        <v>77</v>
      </c>
      <c r="N351" t="s">
        <v>817</v>
      </c>
      <c r="O351" t="s">
        <v>74</v>
      </c>
      <c r="P351" t="s">
        <v>74</v>
      </c>
      <c r="Q351" t="s">
        <v>74</v>
      </c>
      <c r="R351" t="s">
        <v>74</v>
      </c>
      <c r="S351" t="s">
        <v>74</v>
      </c>
      <c r="T351" t="s">
        <v>74</v>
      </c>
      <c r="U351" t="s">
        <v>74</v>
      </c>
      <c r="V351" t="s">
        <v>74</v>
      </c>
      <c r="W351" t="s">
        <v>74</v>
      </c>
      <c r="X351" t="s">
        <v>74</v>
      </c>
      <c r="Y351" t="s">
        <v>74</v>
      </c>
      <c r="Z351" t="s">
        <v>74</v>
      </c>
      <c r="AA351" t="s">
        <v>74</v>
      </c>
      <c r="AB351" t="s">
        <v>74</v>
      </c>
      <c r="AC351" t="s">
        <v>74</v>
      </c>
      <c r="AD351" t="s">
        <v>74</v>
      </c>
      <c r="AE351" t="s">
        <v>74</v>
      </c>
      <c r="AF351" t="s">
        <v>74</v>
      </c>
      <c r="AG351">
        <v>1</v>
      </c>
      <c r="AH351">
        <v>0</v>
      </c>
      <c r="AI351">
        <v>0</v>
      </c>
      <c r="AJ351">
        <v>0</v>
      </c>
      <c r="AK351">
        <v>0</v>
      </c>
      <c r="AL351" t="s">
        <v>1733</v>
      </c>
      <c r="AM351" t="s">
        <v>555</v>
      </c>
      <c r="AN351" t="s">
        <v>1734</v>
      </c>
      <c r="AO351" t="s">
        <v>1735</v>
      </c>
      <c r="AP351" t="s">
        <v>74</v>
      </c>
      <c r="AQ351" t="s">
        <v>74</v>
      </c>
      <c r="AR351" t="s">
        <v>1736</v>
      </c>
      <c r="AS351" t="s">
        <v>1737</v>
      </c>
      <c r="AT351" t="s">
        <v>74</v>
      </c>
      <c r="AU351">
        <v>1966</v>
      </c>
      <c r="AV351">
        <v>95</v>
      </c>
      <c r="AW351">
        <v>2</v>
      </c>
      <c r="AX351" t="s">
        <v>74</v>
      </c>
      <c r="AY351" t="s">
        <v>74</v>
      </c>
      <c r="AZ351" t="s">
        <v>74</v>
      </c>
      <c r="BA351" t="s">
        <v>74</v>
      </c>
      <c r="BB351">
        <v>234</v>
      </c>
      <c r="BC351" t="s">
        <v>84</v>
      </c>
      <c r="BD351" t="s">
        <v>74</v>
      </c>
      <c r="BE351" t="s">
        <v>74</v>
      </c>
      <c r="BF351" t="s">
        <v>74</v>
      </c>
      <c r="BG351" t="s">
        <v>74</v>
      </c>
      <c r="BH351" t="s">
        <v>74</v>
      </c>
      <c r="BI351">
        <v>0</v>
      </c>
      <c r="BJ351" t="s">
        <v>1738</v>
      </c>
      <c r="BK351" t="s">
        <v>86</v>
      </c>
      <c r="BL351" t="s">
        <v>1738</v>
      </c>
      <c r="BM351">
        <v>76606</v>
      </c>
      <c r="BN351" t="s">
        <v>74</v>
      </c>
      <c r="BO351" t="s">
        <v>74</v>
      </c>
      <c r="BP351" t="s">
        <v>74</v>
      </c>
      <c r="BQ351" t="s">
        <v>74</v>
      </c>
      <c r="BR351" t="s">
        <v>89</v>
      </c>
      <c r="BS351" t="s">
        <v>2106</v>
      </c>
      <c r="BT351" t="str">
        <f>HYPERLINK("https%3A%2F%2Fwww.webofscience.com%2Fwos%2Fwoscc%2Ffull-record%2FWOS:A19667660600025","View Full Record in Web of Science")</f>
        <v>View Full Record in Web of Science</v>
      </c>
    </row>
    <row r="352" spans="1:72" x14ac:dyDescent="0.15">
      <c r="A352" t="s">
        <v>72</v>
      </c>
      <c r="B352" t="s">
        <v>2107</v>
      </c>
      <c r="C352" t="s">
        <v>74</v>
      </c>
      <c r="D352" t="s">
        <v>74</v>
      </c>
      <c r="E352" t="s">
        <v>74</v>
      </c>
      <c r="F352" t="s">
        <v>2107</v>
      </c>
      <c r="G352" t="s">
        <v>74</v>
      </c>
      <c r="H352" t="s">
        <v>74</v>
      </c>
      <c r="I352" t="s">
        <v>2108</v>
      </c>
      <c r="J352" t="s">
        <v>1386</v>
      </c>
      <c r="K352" t="s">
        <v>74</v>
      </c>
      <c r="L352" t="s">
        <v>74</v>
      </c>
      <c r="M352" t="s">
        <v>77</v>
      </c>
      <c r="N352" t="s">
        <v>52</v>
      </c>
      <c r="O352" t="s">
        <v>74</v>
      </c>
      <c r="P352" t="s">
        <v>74</v>
      </c>
      <c r="Q352" t="s">
        <v>74</v>
      </c>
      <c r="R352" t="s">
        <v>74</v>
      </c>
      <c r="S352" t="s">
        <v>74</v>
      </c>
      <c r="T352" t="s">
        <v>74</v>
      </c>
      <c r="U352" t="s">
        <v>74</v>
      </c>
      <c r="V352" t="s">
        <v>74</v>
      </c>
      <c r="W352" t="s">
        <v>74</v>
      </c>
      <c r="X352" t="s">
        <v>74</v>
      </c>
      <c r="Y352" t="s">
        <v>74</v>
      </c>
      <c r="Z352" t="s">
        <v>74</v>
      </c>
      <c r="AA352" t="s">
        <v>74</v>
      </c>
      <c r="AB352" t="s">
        <v>74</v>
      </c>
      <c r="AC352" t="s">
        <v>74</v>
      </c>
      <c r="AD352" t="s">
        <v>74</v>
      </c>
      <c r="AE352" t="s">
        <v>74</v>
      </c>
      <c r="AF352" t="s">
        <v>74</v>
      </c>
      <c r="AG352">
        <v>0</v>
      </c>
      <c r="AH352">
        <v>0</v>
      </c>
      <c r="AI352">
        <v>0</v>
      </c>
      <c r="AJ352">
        <v>0</v>
      </c>
      <c r="AK352">
        <v>1</v>
      </c>
      <c r="AL352" t="s">
        <v>1387</v>
      </c>
      <c r="AM352" t="s">
        <v>1388</v>
      </c>
      <c r="AN352" t="s">
        <v>1389</v>
      </c>
      <c r="AO352" t="s">
        <v>1390</v>
      </c>
      <c r="AP352" t="s">
        <v>74</v>
      </c>
      <c r="AQ352" t="s">
        <v>74</v>
      </c>
      <c r="AR352" t="s">
        <v>1391</v>
      </c>
      <c r="AS352" t="s">
        <v>1392</v>
      </c>
      <c r="AT352" t="s">
        <v>74</v>
      </c>
      <c r="AU352">
        <v>1965</v>
      </c>
      <c r="AV352">
        <v>52</v>
      </c>
      <c r="AW352" t="s">
        <v>2109</v>
      </c>
      <c r="AX352" t="s">
        <v>74</v>
      </c>
      <c r="AY352" t="s">
        <v>74</v>
      </c>
      <c r="AZ352" t="s">
        <v>74</v>
      </c>
      <c r="BA352" t="s">
        <v>74</v>
      </c>
      <c r="BB352">
        <v>636</v>
      </c>
      <c r="BC352" t="s">
        <v>84</v>
      </c>
      <c r="BD352" t="s">
        <v>74</v>
      </c>
      <c r="BE352" t="s">
        <v>74</v>
      </c>
      <c r="BF352" t="s">
        <v>74</v>
      </c>
      <c r="BG352" t="s">
        <v>74</v>
      </c>
      <c r="BH352" t="s">
        <v>74</v>
      </c>
      <c r="BI352">
        <v>0</v>
      </c>
      <c r="BJ352" t="s">
        <v>1394</v>
      </c>
      <c r="BK352" t="s">
        <v>86</v>
      </c>
      <c r="BL352" t="s">
        <v>1394</v>
      </c>
      <c r="BM352">
        <v>66759</v>
      </c>
      <c r="BN352" t="s">
        <v>74</v>
      </c>
      <c r="BO352" t="s">
        <v>74</v>
      </c>
      <c r="BP352" t="s">
        <v>74</v>
      </c>
      <c r="BQ352" t="s">
        <v>74</v>
      </c>
      <c r="BR352" t="s">
        <v>89</v>
      </c>
      <c r="BS352" t="s">
        <v>2110</v>
      </c>
      <c r="BT352" t="str">
        <f>HYPERLINK("https%3A%2F%2Fwww.webofscience.com%2Fwos%2Fwoscc%2Ffull-record%2FWOS:A19656675900146","View Full Record in Web of Science")</f>
        <v>View Full Record in Web of Science</v>
      </c>
    </row>
    <row r="353" spans="1:72" x14ac:dyDescent="0.15">
      <c r="A353" t="s">
        <v>72</v>
      </c>
      <c r="B353" t="s">
        <v>2111</v>
      </c>
      <c r="C353" t="s">
        <v>74</v>
      </c>
      <c r="D353" t="s">
        <v>74</v>
      </c>
      <c r="E353" t="s">
        <v>74</v>
      </c>
      <c r="F353" t="s">
        <v>2111</v>
      </c>
      <c r="G353" t="s">
        <v>74</v>
      </c>
      <c r="H353" t="s">
        <v>74</v>
      </c>
      <c r="I353" t="s">
        <v>2112</v>
      </c>
      <c r="J353" t="s">
        <v>2113</v>
      </c>
      <c r="K353" t="s">
        <v>74</v>
      </c>
      <c r="L353" t="s">
        <v>74</v>
      </c>
      <c r="M353" t="s">
        <v>77</v>
      </c>
      <c r="N353" t="s">
        <v>817</v>
      </c>
      <c r="O353" t="s">
        <v>74</v>
      </c>
      <c r="P353" t="s">
        <v>74</v>
      </c>
      <c r="Q353" t="s">
        <v>74</v>
      </c>
      <c r="R353" t="s">
        <v>74</v>
      </c>
      <c r="S353" t="s">
        <v>74</v>
      </c>
      <c r="T353" t="s">
        <v>74</v>
      </c>
      <c r="U353" t="s">
        <v>74</v>
      </c>
      <c r="V353" t="s">
        <v>74</v>
      </c>
      <c r="W353" t="s">
        <v>74</v>
      </c>
      <c r="X353" t="s">
        <v>74</v>
      </c>
      <c r="Y353" t="s">
        <v>74</v>
      </c>
      <c r="Z353" t="s">
        <v>74</v>
      </c>
      <c r="AA353" t="s">
        <v>74</v>
      </c>
      <c r="AB353" t="s">
        <v>74</v>
      </c>
      <c r="AC353" t="s">
        <v>74</v>
      </c>
      <c r="AD353" t="s">
        <v>74</v>
      </c>
      <c r="AE353" t="s">
        <v>74</v>
      </c>
      <c r="AF353" t="s">
        <v>74</v>
      </c>
      <c r="AG353">
        <v>1</v>
      </c>
      <c r="AH353">
        <v>0</v>
      </c>
      <c r="AI353">
        <v>0</v>
      </c>
      <c r="AJ353">
        <v>0</v>
      </c>
      <c r="AK353">
        <v>0</v>
      </c>
      <c r="AL353" t="s">
        <v>2114</v>
      </c>
      <c r="AM353" t="s">
        <v>80</v>
      </c>
      <c r="AN353" t="s">
        <v>2115</v>
      </c>
      <c r="AO353" t="s">
        <v>2116</v>
      </c>
      <c r="AP353" t="s">
        <v>74</v>
      </c>
      <c r="AQ353" t="s">
        <v>74</v>
      </c>
      <c r="AR353" t="s">
        <v>2117</v>
      </c>
      <c r="AS353" t="s">
        <v>2118</v>
      </c>
      <c r="AT353" t="s">
        <v>74</v>
      </c>
      <c r="AU353">
        <v>1965</v>
      </c>
      <c r="AV353">
        <v>4</v>
      </c>
      <c r="AW353">
        <v>6</v>
      </c>
      <c r="AX353" t="s">
        <v>74</v>
      </c>
      <c r="AY353" t="s">
        <v>74</v>
      </c>
      <c r="AZ353" t="s">
        <v>74</v>
      </c>
      <c r="BA353" t="s">
        <v>74</v>
      </c>
      <c r="BB353">
        <v>647</v>
      </c>
      <c r="BC353" t="s">
        <v>84</v>
      </c>
      <c r="BD353" t="s">
        <v>74</v>
      </c>
      <c r="BE353" t="s">
        <v>74</v>
      </c>
      <c r="BF353" t="s">
        <v>74</v>
      </c>
      <c r="BG353" t="s">
        <v>74</v>
      </c>
      <c r="BH353" t="s">
        <v>74</v>
      </c>
      <c r="BI353">
        <v>0</v>
      </c>
      <c r="BJ353" t="s">
        <v>2119</v>
      </c>
      <c r="BK353" t="s">
        <v>86</v>
      </c>
      <c r="BL353" t="s">
        <v>2119</v>
      </c>
      <c r="BM353">
        <v>64754</v>
      </c>
      <c r="BN353" t="s">
        <v>74</v>
      </c>
      <c r="BO353" t="s">
        <v>74</v>
      </c>
      <c r="BP353" t="s">
        <v>74</v>
      </c>
      <c r="BQ353" t="s">
        <v>74</v>
      </c>
      <c r="BR353" t="s">
        <v>89</v>
      </c>
      <c r="BS353" t="s">
        <v>2120</v>
      </c>
      <c r="BT353" t="str">
        <f>HYPERLINK("https%3A%2F%2Fwww.webofscience.com%2Fwos%2Fwoscc%2Ffull-record%2FWOS:A19656475400004","View Full Record in Web of Science")</f>
        <v>View Full Record in Web of Science</v>
      </c>
    </row>
    <row r="354" spans="1:72" x14ac:dyDescent="0.15">
      <c r="A354" t="s">
        <v>72</v>
      </c>
      <c r="B354" t="s">
        <v>2121</v>
      </c>
      <c r="C354" t="s">
        <v>74</v>
      </c>
      <c r="D354" t="s">
        <v>74</v>
      </c>
      <c r="E354" t="s">
        <v>74</v>
      </c>
      <c r="F354" t="s">
        <v>2121</v>
      </c>
      <c r="G354" t="s">
        <v>74</v>
      </c>
      <c r="H354" t="s">
        <v>74</v>
      </c>
      <c r="I354" t="s">
        <v>2122</v>
      </c>
      <c r="J354" t="s">
        <v>1007</v>
      </c>
      <c r="K354" t="s">
        <v>74</v>
      </c>
      <c r="L354" t="s">
        <v>74</v>
      </c>
      <c r="M354" t="s">
        <v>77</v>
      </c>
      <c r="N354" t="s">
        <v>817</v>
      </c>
      <c r="O354" t="s">
        <v>74</v>
      </c>
      <c r="P354" t="s">
        <v>74</v>
      </c>
      <c r="Q354" t="s">
        <v>74</v>
      </c>
      <c r="R354" t="s">
        <v>74</v>
      </c>
      <c r="S354" t="s">
        <v>74</v>
      </c>
      <c r="T354" t="s">
        <v>74</v>
      </c>
      <c r="U354" t="s">
        <v>74</v>
      </c>
      <c r="V354" t="s">
        <v>74</v>
      </c>
      <c r="W354" t="s">
        <v>74</v>
      </c>
      <c r="X354" t="s">
        <v>74</v>
      </c>
      <c r="Y354" t="s">
        <v>74</v>
      </c>
      <c r="Z354" t="s">
        <v>74</v>
      </c>
      <c r="AA354" t="s">
        <v>74</v>
      </c>
      <c r="AB354" t="s">
        <v>74</v>
      </c>
      <c r="AC354" t="s">
        <v>74</v>
      </c>
      <c r="AD354" t="s">
        <v>74</v>
      </c>
      <c r="AE354" t="s">
        <v>74</v>
      </c>
      <c r="AF354" t="s">
        <v>74</v>
      </c>
      <c r="AG354">
        <v>2</v>
      </c>
      <c r="AH354">
        <v>0</v>
      </c>
      <c r="AI354">
        <v>0</v>
      </c>
      <c r="AJ354">
        <v>0</v>
      </c>
      <c r="AK354">
        <v>1</v>
      </c>
      <c r="AL354" t="s">
        <v>1008</v>
      </c>
      <c r="AM354" t="s">
        <v>1009</v>
      </c>
      <c r="AN354" t="s">
        <v>1010</v>
      </c>
      <c r="AO354" t="s">
        <v>1011</v>
      </c>
      <c r="AP354" t="s">
        <v>74</v>
      </c>
      <c r="AQ354" t="s">
        <v>74</v>
      </c>
      <c r="AR354" t="s">
        <v>1007</v>
      </c>
      <c r="AS354" t="s">
        <v>1012</v>
      </c>
      <c r="AT354" t="s">
        <v>74</v>
      </c>
      <c r="AU354">
        <v>1965</v>
      </c>
      <c r="AV354">
        <v>18</v>
      </c>
      <c r="AW354">
        <v>2</v>
      </c>
      <c r="AX354" t="s">
        <v>74</v>
      </c>
      <c r="AY354" t="s">
        <v>74</v>
      </c>
      <c r="AZ354" t="s">
        <v>74</v>
      </c>
      <c r="BA354" t="s">
        <v>74</v>
      </c>
      <c r="BB354">
        <v>140</v>
      </c>
      <c r="BC354" t="s">
        <v>84</v>
      </c>
      <c r="BD354" t="s">
        <v>74</v>
      </c>
      <c r="BE354" t="s">
        <v>74</v>
      </c>
      <c r="BF354" t="s">
        <v>74</v>
      </c>
      <c r="BG354" t="s">
        <v>74</v>
      </c>
      <c r="BH354" t="s">
        <v>74</v>
      </c>
      <c r="BI354">
        <v>0</v>
      </c>
      <c r="BJ354" t="s">
        <v>1013</v>
      </c>
      <c r="BK354" t="s">
        <v>86</v>
      </c>
      <c r="BL354" t="s">
        <v>1014</v>
      </c>
      <c r="BM354">
        <v>71204</v>
      </c>
      <c r="BN354" t="s">
        <v>74</v>
      </c>
      <c r="BO354" t="s">
        <v>74</v>
      </c>
      <c r="BP354" t="s">
        <v>74</v>
      </c>
      <c r="BQ354" t="s">
        <v>74</v>
      </c>
      <c r="BR354" t="s">
        <v>89</v>
      </c>
      <c r="BS354" t="s">
        <v>2123</v>
      </c>
      <c r="BT354" t="str">
        <f>HYPERLINK("https%3A%2F%2Fwww.webofscience.com%2Fwos%2Fwoscc%2Ffull-record%2FWOS:A19657120400008","View Full Record in Web of Science")</f>
        <v>View Full Record in Web of Science</v>
      </c>
    </row>
    <row r="355" spans="1:72" x14ac:dyDescent="0.15">
      <c r="A355" t="s">
        <v>72</v>
      </c>
      <c r="B355" t="s">
        <v>1908</v>
      </c>
      <c r="C355" t="s">
        <v>74</v>
      </c>
      <c r="D355" t="s">
        <v>74</v>
      </c>
      <c r="E355" t="s">
        <v>74</v>
      </c>
      <c r="F355" t="s">
        <v>1908</v>
      </c>
      <c r="G355" t="s">
        <v>74</v>
      </c>
      <c r="H355" t="s">
        <v>74</v>
      </c>
      <c r="I355" t="s">
        <v>2124</v>
      </c>
      <c r="J355" t="s">
        <v>494</v>
      </c>
      <c r="K355" t="s">
        <v>74</v>
      </c>
      <c r="L355" t="s">
        <v>74</v>
      </c>
      <c r="M355" t="s">
        <v>77</v>
      </c>
      <c r="N355" t="s">
        <v>220</v>
      </c>
      <c r="O355" t="s">
        <v>74</v>
      </c>
      <c r="P355" t="s">
        <v>74</v>
      </c>
      <c r="Q355" t="s">
        <v>74</v>
      </c>
      <c r="R355" t="s">
        <v>74</v>
      </c>
      <c r="S355" t="s">
        <v>74</v>
      </c>
      <c r="T355" t="s">
        <v>74</v>
      </c>
      <c r="U355" t="s">
        <v>74</v>
      </c>
      <c r="V355" t="s">
        <v>74</v>
      </c>
      <c r="W355" t="s">
        <v>74</v>
      </c>
      <c r="X355" t="s">
        <v>74</v>
      </c>
      <c r="Y355" t="s">
        <v>74</v>
      </c>
      <c r="Z355" t="s">
        <v>74</v>
      </c>
      <c r="AA355" t="s">
        <v>74</v>
      </c>
      <c r="AB355" t="s">
        <v>74</v>
      </c>
      <c r="AC355" t="s">
        <v>74</v>
      </c>
      <c r="AD355" t="s">
        <v>74</v>
      </c>
      <c r="AE355" t="s">
        <v>74</v>
      </c>
      <c r="AF355" t="s">
        <v>74</v>
      </c>
      <c r="AG355">
        <v>0</v>
      </c>
      <c r="AH355">
        <v>0</v>
      </c>
      <c r="AI355">
        <v>0</v>
      </c>
      <c r="AJ355">
        <v>0</v>
      </c>
      <c r="AK355">
        <v>0</v>
      </c>
      <c r="AL355" t="s">
        <v>495</v>
      </c>
      <c r="AM355" t="s">
        <v>80</v>
      </c>
      <c r="AN355" t="s">
        <v>496</v>
      </c>
      <c r="AO355" t="s">
        <v>497</v>
      </c>
      <c r="AP355" t="s">
        <v>74</v>
      </c>
      <c r="AQ355" t="s">
        <v>74</v>
      </c>
      <c r="AR355" t="s">
        <v>494</v>
      </c>
      <c r="AS355" t="s">
        <v>498</v>
      </c>
      <c r="AT355" t="s">
        <v>74</v>
      </c>
      <c r="AU355">
        <v>1965</v>
      </c>
      <c r="AV355">
        <v>15</v>
      </c>
      <c r="AW355">
        <v>4</v>
      </c>
      <c r="AX355" t="s">
        <v>74</v>
      </c>
      <c r="AY355" t="s">
        <v>74</v>
      </c>
      <c r="AZ355" t="s">
        <v>74</v>
      </c>
      <c r="BA355" t="s">
        <v>74</v>
      </c>
      <c r="BB355">
        <v>251</v>
      </c>
      <c r="BC355" t="s">
        <v>84</v>
      </c>
      <c r="BD355" t="s">
        <v>74</v>
      </c>
      <c r="BE355" t="s">
        <v>2125</v>
      </c>
      <c r="BF355" t="str">
        <f>HYPERLINK("http://dx.doi.org/10.2307/1293414","http://dx.doi.org/10.2307/1293414")</f>
        <v>http://dx.doi.org/10.2307/1293414</v>
      </c>
      <c r="BG355" t="s">
        <v>74</v>
      </c>
      <c r="BH355" t="s">
        <v>74</v>
      </c>
      <c r="BI355">
        <v>0</v>
      </c>
      <c r="BJ355" t="s">
        <v>500</v>
      </c>
      <c r="BK355" t="s">
        <v>86</v>
      </c>
      <c r="BL355" t="s">
        <v>501</v>
      </c>
      <c r="BM355">
        <v>64638</v>
      </c>
      <c r="BN355" t="s">
        <v>74</v>
      </c>
      <c r="BO355" t="s">
        <v>74</v>
      </c>
      <c r="BP355" t="s">
        <v>74</v>
      </c>
      <c r="BQ355" t="s">
        <v>74</v>
      </c>
      <c r="BR355" t="s">
        <v>89</v>
      </c>
      <c r="BS355" t="s">
        <v>2126</v>
      </c>
      <c r="BT355" t="str">
        <f>HYPERLINK("https%3A%2F%2Fwww.webofscience.com%2Fwos%2Fwoscc%2Ffull-record%2FWOS:A19656463800002","View Full Record in Web of Science")</f>
        <v>View Full Record in Web of Science</v>
      </c>
    </row>
    <row r="356" spans="1:72" x14ac:dyDescent="0.15">
      <c r="A356" t="s">
        <v>72</v>
      </c>
      <c r="B356" t="s">
        <v>2127</v>
      </c>
      <c r="C356" t="s">
        <v>74</v>
      </c>
      <c r="D356" t="s">
        <v>74</v>
      </c>
      <c r="E356" t="s">
        <v>74</v>
      </c>
      <c r="F356" t="s">
        <v>2127</v>
      </c>
      <c r="G356" t="s">
        <v>74</v>
      </c>
      <c r="H356" t="s">
        <v>74</v>
      </c>
      <c r="I356" t="s">
        <v>2128</v>
      </c>
      <c r="J356" t="s">
        <v>494</v>
      </c>
      <c r="K356" t="s">
        <v>74</v>
      </c>
      <c r="L356" t="s">
        <v>74</v>
      </c>
      <c r="M356" t="s">
        <v>77</v>
      </c>
      <c r="N356" t="s">
        <v>220</v>
      </c>
      <c r="O356" t="s">
        <v>74</v>
      </c>
      <c r="P356" t="s">
        <v>74</v>
      </c>
      <c r="Q356" t="s">
        <v>74</v>
      </c>
      <c r="R356" t="s">
        <v>74</v>
      </c>
      <c r="S356" t="s">
        <v>74</v>
      </c>
      <c r="T356" t="s">
        <v>74</v>
      </c>
      <c r="U356" t="s">
        <v>74</v>
      </c>
      <c r="V356" t="s">
        <v>74</v>
      </c>
      <c r="W356" t="s">
        <v>74</v>
      </c>
      <c r="X356" t="s">
        <v>74</v>
      </c>
      <c r="Y356" t="s">
        <v>74</v>
      </c>
      <c r="Z356" t="s">
        <v>74</v>
      </c>
      <c r="AA356" t="s">
        <v>74</v>
      </c>
      <c r="AB356" t="s">
        <v>74</v>
      </c>
      <c r="AC356" t="s">
        <v>74</v>
      </c>
      <c r="AD356" t="s">
        <v>74</v>
      </c>
      <c r="AE356" t="s">
        <v>74</v>
      </c>
      <c r="AF356" t="s">
        <v>74</v>
      </c>
      <c r="AG356">
        <v>0</v>
      </c>
      <c r="AH356">
        <v>1</v>
      </c>
      <c r="AI356">
        <v>1</v>
      </c>
      <c r="AJ356">
        <v>0</v>
      </c>
      <c r="AK356">
        <v>0</v>
      </c>
      <c r="AL356" t="s">
        <v>495</v>
      </c>
      <c r="AM356" t="s">
        <v>80</v>
      </c>
      <c r="AN356" t="s">
        <v>496</v>
      </c>
      <c r="AO356" t="s">
        <v>497</v>
      </c>
      <c r="AP356" t="s">
        <v>74</v>
      </c>
      <c r="AQ356" t="s">
        <v>74</v>
      </c>
      <c r="AR356" t="s">
        <v>494</v>
      </c>
      <c r="AS356" t="s">
        <v>498</v>
      </c>
      <c r="AT356" t="s">
        <v>74</v>
      </c>
      <c r="AU356">
        <v>1965</v>
      </c>
      <c r="AV356">
        <v>15</v>
      </c>
      <c r="AW356">
        <v>4</v>
      </c>
      <c r="AX356" t="s">
        <v>74</v>
      </c>
      <c r="AY356" t="s">
        <v>74</v>
      </c>
      <c r="AZ356" t="s">
        <v>74</v>
      </c>
      <c r="BA356" t="s">
        <v>74</v>
      </c>
      <c r="BB356">
        <v>254</v>
      </c>
      <c r="BC356" t="s">
        <v>84</v>
      </c>
      <c r="BD356" t="s">
        <v>74</v>
      </c>
      <c r="BE356" t="s">
        <v>2129</v>
      </c>
      <c r="BF356" t="str">
        <f>HYPERLINK("http://dx.doi.org/10.2307/1293416","http://dx.doi.org/10.2307/1293416")</f>
        <v>http://dx.doi.org/10.2307/1293416</v>
      </c>
      <c r="BG356" t="s">
        <v>74</v>
      </c>
      <c r="BH356" t="s">
        <v>74</v>
      </c>
      <c r="BI356">
        <v>0</v>
      </c>
      <c r="BJ356" t="s">
        <v>500</v>
      </c>
      <c r="BK356" t="s">
        <v>86</v>
      </c>
      <c r="BL356" t="s">
        <v>501</v>
      </c>
      <c r="BM356">
        <v>64638</v>
      </c>
      <c r="BN356" t="s">
        <v>74</v>
      </c>
      <c r="BO356" t="s">
        <v>74</v>
      </c>
      <c r="BP356" t="s">
        <v>74</v>
      </c>
      <c r="BQ356" t="s">
        <v>74</v>
      </c>
      <c r="BR356" t="s">
        <v>89</v>
      </c>
      <c r="BS356" t="s">
        <v>2130</v>
      </c>
      <c r="BT356" t="str">
        <f>HYPERLINK("https%3A%2F%2Fwww.webofscience.com%2Fwos%2Fwoscc%2Ffull-record%2FWOS:A19656463800003","View Full Record in Web of Science")</f>
        <v>View Full Record in Web of Science</v>
      </c>
    </row>
    <row r="357" spans="1:72" x14ac:dyDescent="0.15">
      <c r="A357" t="s">
        <v>72</v>
      </c>
      <c r="B357" t="s">
        <v>2131</v>
      </c>
      <c r="C357" t="s">
        <v>74</v>
      </c>
      <c r="D357" t="s">
        <v>74</v>
      </c>
      <c r="E357" t="s">
        <v>74</v>
      </c>
      <c r="F357" t="s">
        <v>2131</v>
      </c>
      <c r="G357" t="s">
        <v>74</v>
      </c>
      <c r="H357" t="s">
        <v>74</v>
      </c>
      <c r="I357" t="s">
        <v>2132</v>
      </c>
      <c r="J357" t="s">
        <v>494</v>
      </c>
      <c r="K357" t="s">
        <v>74</v>
      </c>
      <c r="L357" t="s">
        <v>74</v>
      </c>
      <c r="M357" t="s">
        <v>77</v>
      </c>
      <c r="N357" t="s">
        <v>220</v>
      </c>
      <c r="O357" t="s">
        <v>74</v>
      </c>
      <c r="P357" t="s">
        <v>74</v>
      </c>
      <c r="Q357" t="s">
        <v>74</v>
      </c>
      <c r="R357" t="s">
        <v>74</v>
      </c>
      <c r="S357" t="s">
        <v>74</v>
      </c>
      <c r="T357" t="s">
        <v>74</v>
      </c>
      <c r="U357" t="s">
        <v>74</v>
      </c>
      <c r="V357" t="s">
        <v>74</v>
      </c>
      <c r="W357" t="s">
        <v>74</v>
      </c>
      <c r="X357" t="s">
        <v>74</v>
      </c>
      <c r="Y357" t="s">
        <v>74</v>
      </c>
      <c r="Z357" t="s">
        <v>74</v>
      </c>
      <c r="AA357" t="s">
        <v>74</v>
      </c>
      <c r="AB357" t="s">
        <v>74</v>
      </c>
      <c r="AC357" t="s">
        <v>74</v>
      </c>
      <c r="AD357" t="s">
        <v>74</v>
      </c>
      <c r="AE357" t="s">
        <v>74</v>
      </c>
      <c r="AF357" t="s">
        <v>74</v>
      </c>
      <c r="AG357">
        <v>0</v>
      </c>
      <c r="AH357">
        <v>4</v>
      </c>
      <c r="AI357">
        <v>4</v>
      </c>
      <c r="AJ357">
        <v>4</v>
      </c>
      <c r="AK357">
        <v>6</v>
      </c>
      <c r="AL357" t="s">
        <v>495</v>
      </c>
      <c r="AM357" t="s">
        <v>80</v>
      </c>
      <c r="AN357" t="s">
        <v>496</v>
      </c>
      <c r="AO357" t="s">
        <v>497</v>
      </c>
      <c r="AP357" t="s">
        <v>74</v>
      </c>
      <c r="AQ357" t="s">
        <v>74</v>
      </c>
      <c r="AR357" t="s">
        <v>494</v>
      </c>
      <c r="AS357" t="s">
        <v>498</v>
      </c>
      <c r="AT357" t="s">
        <v>74</v>
      </c>
      <c r="AU357">
        <v>1965</v>
      </c>
      <c r="AV357">
        <v>15</v>
      </c>
      <c r="AW357">
        <v>4</v>
      </c>
      <c r="AX357" t="s">
        <v>74</v>
      </c>
      <c r="AY357" t="s">
        <v>74</v>
      </c>
      <c r="AZ357" t="s">
        <v>74</v>
      </c>
      <c r="BA357" t="s">
        <v>74</v>
      </c>
      <c r="BB357">
        <v>283</v>
      </c>
      <c r="BC357" t="s">
        <v>84</v>
      </c>
      <c r="BD357" t="s">
        <v>74</v>
      </c>
      <c r="BE357" t="s">
        <v>2133</v>
      </c>
      <c r="BF357" t="str">
        <f>HYPERLINK("http://dx.doi.org/10.2307/1293424","http://dx.doi.org/10.2307/1293424")</f>
        <v>http://dx.doi.org/10.2307/1293424</v>
      </c>
      <c r="BG357" t="s">
        <v>74</v>
      </c>
      <c r="BH357" t="s">
        <v>74</v>
      </c>
      <c r="BI357">
        <v>0</v>
      </c>
      <c r="BJ357" t="s">
        <v>500</v>
      </c>
      <c r="BK357" t="s">
        <v>86</v>
      </c>
      <c r="BL357" t="s">
        <v>501</v>
      </c>
      <c r="BM357">
        <v>64638</v>
      </c>
      <c r="BN357" t="s">
        <v>74</v>
      </c>
      <c r="BO357" t="s">
        <v>74</v>
      </c>
      <c r="BP357" t="s">
        <v>74</v>
      </c>
      <c r="BQ357" t="s">
        <v>74</v>
      </c>
      <c r="BR357" t="s">
        <v>89</v>
      </c>
      <c r="BS357" t="s">
        <v>2134</v>
      </c>
      <c r="BT357" t="str">
        <f>HYPERLINK("https%3A%2F%2Fwww.webofscience.com%2Fwos%2Fwoscc%2Ffull-record%2FWOS:A19656463800011","View Full Record in Web of Science")</f>
        <v>View Full Record in Web of Science</v>
      </c>
    </row>
    <row r="358" spans="1:72" x14ac:dyDescent="0.15">
      <c r="A358" t="s">
        <v>72</v>
      </c>
      <c r="B358" t="s">
        <v>1126</v>
      </c>
      <c r="C358" t="s">
        <v>74</v>
      </c>
      <c r="D358" t="s">
        <v>74</v>
      </c>
      <c r="E358" t="s">
        <v>74</v>
      </c>
      <c r="F358" t="s">
        <v>1126</v>
      </c>
      <c r="G358" t="s">
        <v>74</v>
      </c>
      <c r="H358" t="s">
        <v>74</v>
      </c>
      <c r="I358" t="s">
        <v>2135</v>
      </c>
      <c r="J358" t="s">
        <v>494</v>
      </c>
      <c r="K358" t="s">
        <v>74</v>
      </c>
      <c r="L358" t="s">
        <v>74</v>
      </c>
      <c r="M358" t="s">
        <v>77</v>
      </c>
      <c r="N358" t="s">
        <v>220</v>
      </c>
      <c r="O358" t="s">
        <v>74</v>
      </c>
      <c r="P358" t="s">
        <v>74</v>
      </c>
      <c r="Q358" t="s">
        <v>74</v>
      </c>
      <c r="R358" t="s">
        <v>74</v>
      </c>
      <c r="S358" t="s">
        <v>74</v>
      </c>
      <c r="T358" t="s">
        <v>74</v>
      </c>
      <c r="U358" t="s">
        <v>74</v>
      </c>
      <c r="V358" t="s">
        <v>74</v>
      </c>
      <c r="W358" t="s">
        <v>74</v>
      </c>
      <c r="X358" t="s">
        <v>74</v>
      </c>
      <c r="Y358" t="s">
        <v>74</v>
      </c>
      <c r="Z358" t="s">
        <v>74</v>
      </c>
      <c r="AA358" t="s">
        <v>74</v>
      </c>
      <c r="AB358" t="s">
        <v>74</v>
      </c>
      <c r="AC358" t="s">
        <v>74</v>
      </c>
      <c r="AD358" t="s">
        <v>74</v>
      </c>
      <c r="AE358" t="s">
        <v>74</v>
      </c>
      <c r="AF358" t="s">
        <v>74</v>
      </c>
      <c r="AG358">
        <v>0</v>
      </c>
      <c r="AH358">
        <v>7</v>
      </c>
      <c r="AI358">
        <v>8</v>
      </c>
      <c r="AJ358">
        <v>0</v>
      </c>
      <c r="AK358">
        <v>5</v>
      </c>
      <c r="AL358" t="s">
        <v>495</v>
      </c>
      <c r="AM358" t="s">
        <v>80</v>
      </c>
      <c r="AN358" t="s">
        <v>496</v>
      </c>
      <c r="AO358" t="s">
        <v>497</v>
      </c>
      <c r="AP358" t="s">
        <v>74</v>
      </c>
      <c r="AQ358" t="s">
        <v>74</v>
      </c>
      <c r="AR358" t="s">
        <v>494</v>
      </c>
      <c r="AS358" t="s">
        <v>498</v>
      </c>
      <c r="AT358" t="s">
        <v>74</v>
      </c>
      <c r="AU358">
        <v>1965</v>
      </c>
      <c r="AV358">
        <v>15</v>
      </c>
      <c r="AW358">
        <v>4</v>
      </c>
      <c r="AX358" t="s">
        <v>74</v>
      </c>
      <c r="AY358" t="s">
        <v>74</v>
      </c>
      <c r="AZ358" t="s">
        <v>74</v>
      </c>
      <c r="BA358" t="s">
        <v>74</v>
      </c>
      <c r="BB358">
        <v>285</v>
      </c>
      <c r="BC358" t="s">
        <v>84</v>
      </c>
      <c r="BD358" t="s">
        <v>74</v>
      </c>
      <c r="BE358" t="s">
        <v>2136</v>
      </c>
      <c r="BF358" t="str">
        <f>HYPERLINK("http://dx.doi.org/10.2307/1293425","http://dx.doi.org/10.2307/1293425")</f>
        <v>http://dx.doi.org/10.2307/1293425</v>
      </c>
      <c r="BG358" t="s">
        <v>74</v>
      </c>
      <c r="BH358" t="s">
        <v>74</v>
      </c>
      <c r="BI358">
        <v>0</v>
      </c>
      <c r="BJ358" t="s">
        <v>500</v>
      </c>
      <c r="BK358" t="s">
        <v>86</v>
      </c>
      <c r="BL358" t="s">
        <v>501</v>
      </c>
      <c r="BM358">
        <v>64638</v>
      </c>
      <c r="BN358" t="s">
        <v>74</v>
      </c>
      <c r="BO358" t="s">
        <v>74</v>
      </c>
      <c r="BP358" t="s">
        <v>74</v>
      </c>
      <c r="BQ358" t="s">
        <v>74</v>
      </c>
      <c r="BR358" t="s">
        <v>89</v>
      </c>
      <c r="BS358" t="s">
        <v>2137</v>
      </c>
      <c r="BT358" t="str">
        <f>HYPERLINK("https%3A%2F%2Fwww.webofscience.com%2Fwos%2Fwoscc%2Ffull-record%2FWOS:A19656463800012","View Full Record in Web of Science")</f>
        <v>View Full Record in Web of Science</v>
      </c>
    </row>
    <row r="359" spans="1:72" x14ac:dyDescent="0.15">
      <c r="A359" t="s">
        <v>72</v>
      </c>
      <c r="B359" t="s">
        <v>2138</v>
      </c>
      <c r="C359" t="s">
        <v>74</v>
      </c>
      <c r="D359" t="s">
        <v>74</v>
      </c>
      <c r="E359" t="s">
        <v>74</v>
      </c>
      <c r="F359" t="s">
        <v>2138</v>
      </c>
      <c r="G359" t="s">
        <v>74</v>
      </c>
      <c r="H359" t="s">
        <v>74</v>
      </c>
      <c r="I359" t="s">
        <v>2139</v>
      </c>
      <c r="J359" t="s">
        <v>494</v>
      </c>
      <c r="K359" t="s">
        <v>74</v>
      </c>
      <c r="L359" t="s">
        <v>74</v>
      </c>
      <c r="M359" t="s">
        <v>77</v>
      </c>
      <c r="N359" t="s">
        <v>220</v>
      </c>
      <c r="O359" t="s">
        <v>74</v>
      </c>
      <c r="P359" t="s">
        <v>74</v>
      </c>
      <c r="Q359" t="s">
        <v>74</v>
      </c>
      <c r="R359" t="s">
        <v>74</v>
      </c>
      <c r="S359" t="s">
        <v>74</v>
      </c>
      <c r="T359" t="s">
        <v>74</v>
      </c>
      <c r="U359" t="s">
        <v>74</v>
      </c>
      <c r="V359" t="s">
        <v>74</v>
      </c>
      <c r="W359" t="s">
        <v>74</v>
      </c>
      <c r="X359" t="s">
        <v>74</v>
      </c>
      <c r="Y359" t="s">
        <v>74</v>
      </c>
      <c r="Z359" t="s">
        <v>74</v>
      </c>
      <c r="AA359" t="s">
        <v>74</v>
      </c>
      <c r="AB359" t="s">
        <v>74</v>
      </c>
      <c r="AC359" t="s">
        <v>74</v>
      </c>
      <c r="AD359" t="s">
        <v>74</v>
      </c>
      <c r="AE359" t="s">
        <v>74</v>
      </c>
      <c r="AF359" t="s">
        <v>74</v>
      </c>
      <c r="AG359">
        <v>0</v>
      </c>
      <c r="AH359">
        <v>5</v>
      </c>
      <c r="AI359">
        <v>5</v>
      </c>
      <c r="AJ359">
        <v>0</v>
      </c>
      <c r="AK359">
        <v>3</v>
      </c>
      <c r="AL359" t="s">
        <v>495</v>
      </c>
      <c r="AM359" t="s">
        <v>80</v>
      </c>
      <c r="AN359" t="s">
        <v>496</v>
      </c>
      <c r="AO359" t="s">
        <v>497</v>
      </c>
      <c r="AP359" t="s">
        <v>74</v>
      </c>
      <c r="AQ359" t="s">
        <v>74</v>
      </c>
      <c r="AR359" t="s">
        <v>494</v>
      </c>
      <c r="AS359" t="s">
        <v>498</v>
      </c>
      <c r="AT359" t="s">
        <v>74</v>
      </c>
      <c r="AU359">
        <v>1965</v>
      </c>
      <c r="AV359">
        <v>15</v>
      </c>
      <c r="AW359">
        <v>4</v>
      </c>
      <c r="AX359" t="s">
        <v>74</v>
      </c>
      <c r="AY359" t="s">
        <v>74</v>
      </c>
      <c r="AZ359" t="s">
        <v>74</v>
      </c>
      <c r="BA359" t="s">
        <v>74</v>
      </c>
      <c r="BB359">
        <v>290</v>
      </c>
      <c r="BC359" t="s">
        <v>84</v>
      </c>
      <c r="BD359" t="s">
        <v>74</v>
      </c>
      <c r="BE359" t="s">
        <v>2140</v>
      </c>
      <c r="BF359" t="str">
        <f>HYPERLINK("http://dx.doi.org/10.2307/1293427","http://dx.doi.org/10.2307/1293427")</f>
        <v>http://dx.doi.org/10.2307/1293427</v>
      </c>
      <c r="BG359" t="s">
        <v>74</v>
      </c>
      <c r="BH359" t="s">
        <v>74</v>
      </c>
      <c r="BI359">
        <v>0</v>
      </c>
      <c r="BJ359" t="s">
        <v>500</v>
      </c>
      <c r="BK359" t="s">
        <v>86</v>
      </c>
      <c r="BL359" t="s">
        <v>501</v>
      </c>
      <c r="BM359">
        <v>64638</v>
      </c>
      <c r="BN359" t="s">
        <v>74</v>
      </c>
      <c r="BO359" t="s">
        <v>74</v>
      </c>
      <c r="BP359" t="s">
        <v>74</v>
      </c>
      <c r="BQ359" t="s">
        <v>74</v>
      </c>
      <c r="BR359" t="s">
        <v>89</v>
      </c>
      <c r="BS359" t="s">
        <v>2141</v>
      </c>
      <c r="BT359" t="str">
        <f>HYPERLINK("https%3A%2F%2Fwww.webofscience.com%2Fwos%2Fwoscc%2Ffull-record%2FWOS:A19656463800014","View Full Record in Web of Science")</f>
        <v>View Full Record in Web of Science</v>
      </c>
    </row>
    <row r="360" spans="1:72" x14ac:dyDescent="0.15">
      <c r="A360" t="s">
        <v>72</v>
      </c>
      <c r="B360" t="s">
        <v>2142</v>
      </c>
      <c r="C360" t="s">
        <v>74</v>
      </c>
      <c r="D360" t="s">
        <v>74</v>
      </c>
      <c r="E360" t="s">
        <v>74</v>
      </c>
      <c r="F360" t="s">
        <v>2142</v>
      </c>
      <c r="G360" t="s">
        <v>74</v>
      </c>
      <c r="H360" t="s">
        <v>74</v>
      </c>
      <c r="I360" t="s">
        <v>2143</v>
      </c>
      <c r="J360" t="s">
        <v>2144</v>
      </c>
      <c r="K360" t="s">
        <v>74</v>
      </c>
      <c r="L360" t="s">
        <v>74</v>
      </c>
      <c r="M360" t="s">
        <v>77</v>
      </c>
      <c r="N360" t="s">
        <v>78</v>
      </c>
      <c r="O360" t="s">
        <v>74</v>
      </c>
      <c r="P360" t="s">
        <v>74</v>
      </c>
      <c r="Q360" t="s">
        <v>74</v>
      </c>
      <c r="R360" t="s">
        <v>74</v>
      </c>
      <c r="S360" t="s">
        <v>74</v>
      </c>
      <c r="T360" t="s">
        <v>74</v>
      </c>
      <c r="U360" t="s">
        <v>74</v>
      </c>
      <c r="V360" t="s">
        <v>74</v>
      </c>
      <c r="W360" t="s">
        <v>74</v>
      </c>
      <c r="X360" t="s">
        <v>74</v>
      </c>
      <c r="Y360" t="s">
        <v>74</v>
      </c>
      <c r="Z360" t="s">
        <v>74</v>
      </c>
      <c r="AA360" t="s">
        <v>74</v>
      </c>
      <c r="AB360" t="s">
        <v>74</v>
      </c>
      <c r="AC360" t="s">
        <v>74</v>
      </c>
      <c r="AD360" t="s">
        <v>74</v>
      </c>
      <c r="AE360" t="s">
        <v>74</v>
      </c>
      <c r="AF360" t="s">
        <v>74</v>
      </c>
      <c r="AG360">
        <v>7</v>
      </c>
      <c r="AH360">
        <v>54</v>
      </c>
      <c r="AI360">
        <v>57</v>
      </c>
      <c r="AJ360">
        <v>0</v>
      </c>
      <c r="AK360">
        <v>1</v>
      </c>
      <c r="AL360" t="s">
        <v>2145</v>
      </c>
      <c r="AM360" t="s">
        <v>769</v>
      </c>
      <c r="AN360" t="s">
        <v>2146</v>
      </c>
      <c r="AO360" t="s">
        <v>2147</v>
      </c>
      <c r="AP360" t="s">
        <v>74</v>
      </c>
      <c r="AQ360" t="s">
        <v>74</v>
      </c>
      <c r="AR360" t="s">
        <v>2148</v>
      </c>
      <c r="AS360" t="s">
        <v>2149</v>
      </c>
      <c r="AT360" t="s">
        <v>74</v>
      </c>
      <c r="AU360">
        <v>1965</v>
      </c>
      <c r="AV360">
        <v>8</v>
      </c>
      <c r="AW360" t="s">
        <v>2150</v>
      </c>
      <c r="AX360" t="s">
        <v>74</v>
      </c>
      <c r="AY360" t="s">
        <v>74</v>
      </c>
      <c r="AZ360" t="s">
        <v>74</v>
      </c>
      <c r="BA360" t="s">
        <v>74</v>
      </c>
      <c r="BB360">
        <v>234</v>
      </c>
      <c r="BC360" t="s">
        <v>84</v>
      </c>
      <c r="BD360" t="s">
        <v>74</v>
      </c>
      <c r="BE360" t="s">
        <v>2151</v>
      </c>
      <c r="BF360" t="str">
        <f>HYPERLINK("http://dx.doi.org/10.1515/botm.1965.8.2-4.234","http://dx.doi.org/10.1515/botm.1965.8.2-4.234")</f>
        <v>http://dx.doi.org/10.1515/botm.1965.8.2-4.234</v>
      </c>
      <c r="BG360" t="s">
        <v>74</v>
      </c>
      <c r="BH360" t="s">
        <v>74</v>
      </c>
      <c r="BI360">
        <v>0</v>
      </c>
      <c r="BJ360" t="s">
        <v>2152</v>
      </c>
      <c r="BK360" t="s">
        <v>86</v>
      </c>
      <c r="BL360" t="s">
        <v>2152</v>
      </c>
      <c r="BM360">
        <v>73203</v>
      </c>
      <c r="BN360" t="s">
        <v>74</v>
      </c>
      <c r="BO360" t="s">
        <v>74</v>
      </c>
      <c r="BP360" t="s">
        <v>74</v>
      </c>
      <c r="BQ360" t="s">
        <v>74</v>
      </c>
      <c r="BR360" t="s">
        <v>89</v>
      </c>
      <c r="BS360" t="s">
        <v>2153</v>
      </c>
      <c r="BT360" t="str">
        <f>HYPERLINK("https%3A%2F%2Fwww.webofscience.com%2Fwos%2Fwoscc%2Ffull-record%2FWOS:A19657320300005","View Full Record in Web of Science")</f>
        <v>View Full Record in Web of Science</v>
      </c>
    </row>
    <row r="361" spans="1:72" x14ac:dyDescent="0.15">
      <c r="A361" t="s">
        <v>72</v>
      </c>
      <c r="B361" t="s">
        <v>1859</v>
      </c>
      <c r="C361" t="s">
        <v>74</v>
      </c>
      <c r="D361" t="s">
        <v>74</v>
      </c>
      <c r="E361" t="s">
        <v>74</v>
      </c>
      <c r="F361" t="s">
        <v>1859</v>
      </c>
      <c r="G361" t="s">
        <v>74</v>
      </c>
      <c r="H361" t="s">
        <v>74</v>
      </c>
      <c r="I361" t="s">
        <v>2154</v>
      </c>
      <c r="J361" t="s">
        <v>1861</v>
      </c>
      <c r="K361" t="s">
        <v>74</v>
      </c>
      <c r="L361" t="s">
        <v>74</v>
      </c>
      <c r="M361" t="s">
        <v>77</v>
      </c>
      <c r="N361" t="s">
        <v>78</v>
      </c>
      <c r="O361" t="s">
        <v>74</v>
      </c>
      <c r="P361" t="s">
        <v>74</v>
      </c>
      <c r="Q361" t="s">
        <v>74</v>
      </c>
      <c r="R361" t="s">
        <v>74</v>
      </c>
      <c r="S361" t="s">
        <v>74</v>
      </c>
      <c r="T361" t="s">
        <v>74</v>
      </c>
      <c r="U361" t="s">
        <v>74</v>
      </c>
      <c r="V361" t="s">
        <v>74</v>
      </c>
      <c r="W361" t="s">
        <v>74</v>
      </c>
      <c r="X361" t="s">
        <v>74</v>
      </c>
      <c r="Y361" t="s">
        <v>74</v>
      </c>
      <c r="Z361" t="s">
        <v>74</v>
      </c>
      <c r="AA361" t="s">
        <v>74</v>
      </c>
      <c r="AB361" t="s">
        <v>74</v>
      </c>
      <c r="AC361" t="s">
        <v>74</v>
      </c>
      <c r="AD361" t="s">
        <v>74</v>
      </c>
      <c r="AE361" t="s">
        <v>74</v>
      </c>
      <c r="AF361" t="s">
        <v>74</v>
      </c>
      <c r="AG361">
        <v>30</v>
      </c>
      <c r="AH361">
        <v>15</v>
      </c>
      <c r="AI361">
        <v>15</v>
      </c>
      <c r="AJ361">
        <v>0</v>
      </c>
      <c r="AK361">
        <v>3</v>
      </c>
      <c r="AL361" t="s">
        <v>1862</v>
      </c>
      <c r="AM361" t="s">
        <v>1863</v>
      </c>
      <c r="AN361" t="s">
        <v>1864</v>
      </c>
      <c r="AO361" t="s">
        <v>1865</v>
      </c>
      <c r="AP361" t="s">
        <v>74</v>
      </c>
      <c r="AQ361" t="s">
        <v>74</v>
      </c>
      <c r="AR361" t="s">
        <v>1866</v>
      </c>
      <c r="AS361" t="s">
        <v>1867</v>
      </c>
      <c r="AT361" t="s">
        <v>74</v>
      </c>
      <c r="AU361">
        <v>1965</v>
      </c>
      <c r="AV361">
        <v>19</v>
      </c>
      <c r="AW361">
        <v>1</v>
      </c>
      <c r="AX361" t="s">
        <v>74</v>
      </c>
      <c r="AY361" t="s">
        <v>74</v>
      </c>
      <c r="AZ361" t="s">
        <v>74</v>
      </c>
      <c r="BA361" t="s">
        <v>74</v>
      </c>
      <c r="BB361">
        <v>79</v>
      </c>
      <c r="BC361" t="s">
        <v>84</v>
      </c>
      <c r="BD361" t="s">
        <v>74</v>
      </c>
      <c r="BE361" t="s">
        <v>2155</v>
      </c>
      <c r="BF361" t="str">
        <f>HYPERLINK("http://dx.doi.org/10.1079/BJN19650007","http://dx.doi.org/10.1079/BJN19650007")</f>
        <v>http://dx.doi.org/10.1079/BJN19650007</v>
      </c>
      <c r="BG361" t="s">
        <v>74</v>
      </c>
      <c r="BH361" t="s">
        <v>74</v>
      </c>
      <c r="BI361">
        <v>0</v>
      </c>
      <c r="BJ361" t="s">
        <v>1869</v>
      </c>
      <c r="BK361" t="s">
        <v>86</v>
      </c>
      <c r="BL361" t="s">
        <v>1869</v>
      </c>
      <c r="BM361">
        <v>63678</v>
      </c>
      <c r="BN361">
        <v>14275952</v>
      </c>
      <c r="BO361" t="s">
        <v>608</v>
      </c>
      <c r="BP361" t="s">
        <v>74</v>
      </c>
      <c r="BQ361" t="s">
        <v>74</v>
      </c>
      <c r="BR361" t="s">
        <v>89</v>
      </c>
      <c r="BS361" t="s">
        <v>2156</v>
      </c>
      <c r="BT361" t="str">
        <f>HYPERLINK("https%3A%2F%2Fwww.webofscience.com%2Fwos%2Fwoscc%2Ffull-record%2FWOS:A19656367800007","View Full Record in Web of Science")</f>
        <v>View Full Record in Web of Science</v>
      </c>
    </row>
    <row r="362" spans="1:72" x14ac:dyDescent="0.15">
      <c r="A362" t="s">
        <v>72</v>
      </c>
      <c r="B362" t="s">
        <v>208</v>
      </c>
      <c r="C362" t="s">
        <v>74</v>
      </c>
      <c r="D362" t="s">
        <v>74</v>
      </c>
      <c r="E362" t="s">
        <v>74</v>
      </c>
      <c r="F362" t="s">
        <v>208</v>
      </c>
      <c r="G362" t="s">
        <v>74</v>
      </c>
      <c r="H362" t="s">
        <v>74</v>
      </c>
      <c r="I362" t="s">
        <v>2157</v>
      </c>
      <c r="J362" t="s">
        <v>2158</v>
      </c>
      <c r="K362" t="s">
        <v>74</v>
      </c>
      <c r="L362" t="s">
        <v>74</v>
      </c>
      <c r="M362" t="s">
        <v>77</v>
      </c>
      <c r="N362" t="s">
        <v>78</v>
      </c>
      <c r="O362" t="s">
        <v>74</v>
      </c>
      <c r="P362" t="s">
        <v>74</v>
      </c>
      <c r="Q362" t="s">
        <v>74</v>
      </c>
      <c r="R362" t="s">
        <v>74</v>
      </c>
      <c r="S362" t="s">
        <v>74</v>
      </c>
      <c r="T362" t="s">
        <v>74</v>
      </c>
      <c r="U362" t="s">
        <v>74</v>
      </c>
      <c r="V362" t="s">
        <v>74</v>
      </c>
      <c r="W362" t="s">
        <v>74</v>
      </c>
      <c r="X362" t="s">
        <v>74</v>
      </c>
      <c r="Y362" t="s">
        <v>74</v>
      </c>
      <c r="Z362" t="s">
        <v>74</v>
      </c>
      <c r="AA362" t="s">
        <v>74</v>
      </c>
      <c r="AB362" t="s">
        <v>74</v>
      </c>
      <c r="AC362" t="s">
        <v>74</v>
      </c>
      <c r="AD362" t="s">
        <v>74</v>
      </c>
      <c r="AE362" t="s">
        <v>74</v>
      </c>
      <c r="AF362" t="s">
        <v>74</v>
      </c>
      <c r="AG362">
        <v>1</v>
      </c>
      <c r="AH362">
        <v>0</v>
      </c>
      <c r="AI362">
        <v>0</v>
      </c>
      <c r="AJ362">
        <v>0</v>
      </c>
      <c r="AK362">
        <v>0</v>
      </c>
      <c r="AL362" t="s">
        <v>2159</v>
      </c>
      <c r="AM362" t="s">
        <v>2160</v>
      </c>
      <c r="AN362" t="s">
        <v>2161</v>
      </c>
      <c r="AO362" t="s">
        <v>2162</v>
      </c>
      <c r="AP362" t="s">
        <v>74</v>
      </c>
      <c r="AQ362" t="s">
        <v>74</v>
      </c>
      <c r="AR362" t="s">
        <v>2163</v>
      </c>
      <c r="AS362" t="s">
        <v>74</v>
      </c>
      <c r="AT362" t="s">
        <v>74</v>
      </c>
      <c r="AU362">
        <v>1965</v>
      </c>
      <c r="AV362">
        <v>52</v>
      </c>
      <c r="AW362">
        <v>1356</v>
      </c>
      <c r="AX362" t="s">
        <v>74</v>
      </c>
      <c r="AY362" t="s">
        <v>74</v>
      </c>
      <c r="AZ362" t="s">
        <v>74</v>
      </c>
      <c r="BA362" t="s">
        <v>74</v>
      </c>
      <c r="BB362">
        <v>1013</v>
      </c>
      <c r="BC362">
        <v>1015</v>
      </c>
      <c r="BD362" t="s">
        <v>74</v>
      </c>
      <c r="BE362" t="s">
        <v>74</v>
      </c>
      <c r="BF362" t="s">
        <v>74</v>
      </c>
      <c r="BG362" t="s">
        <v>74</v>
      </c>
      <c r="BH362" t="s">
        <v>74</v>
      </c>
      <c r="BI362">
        <v>3</v>
      </c>
      <c r="BJ362" t="s">
        <v>1176</v>
      </c>
      <c r="BK362" t="s">
        <v>826</v>
      </c>
      <c r="BL362" t="s">
        <v>1177</v>
      </c>
      <c r="BM362" t="s">
        <v>2164</v>
      </c>
      <c r="BN362" t="s">
        <v>74</v>
      </c>
      <c r="BO362" t="s">
        <v>74</v>
      </c>
      <c r="BP362" t="s">
        <v>74</v>
      </c>
      <c r="BQ362" t="s">
        <v>74</v>
      </c>
      <c r="BR362" t="s">
        <v>89</v>
      </c>
      <c r="BS362" t="s">
        <v>2165</v>
      </c>
      <c r="BT362" t="str">
        <f>HYPERLINK("https%3A%2F%2Fwww.webofscience.com%2Fwos%2Fwoscc%2Ffull-record%2FWOS:A1965CJM0400009","View Full Record in Web of Science")</f>
        <v>View Full Record in Web of Science</v>
      </c>
    </row>
    <row r="363" spans="1:72" x14ac:dyDescent="0.15">
      <c r="A363" t="s">
        <v>72</v>
      </c>
      <c r="B363" t="s">
        <v>2166</v>
      </c>
      <c r="C363" t="s">
        <v>74</v>
      </c>
      <c r="D363" t="s">
        <v>74</v>
      </c>
      <c r="E363" t="s">
        <v>74</v>
      </c>
      <c r="F363" t="s">
        <v>2166</v>
      </c>
      <c r="G363" t="s">
        <v>74</v>
      </c>
      <c r="H363" t="s">
        <v>74</v>
      </c>
      <c r="I363" t="s">
        <v>2167</v>
      </c>
      <c r="J363" t="s">
        <v>1068</v>
      </c>
      <c r="K363" t="s">
        <v>74</v>
      </c>
      <c r="L363" t="s">
        <v>74</v>
      </c>
      <c r="M363" t="s">
        <v>77</v>
      </c>
      <c r="N363" t="s">
        <v>78</v>
      </c>
      <c r="O363" t="s">
        <v>74</v>
      </c>
      <c r="P363" t="s">
        <v>74</v>
      </c>
      <c r="Q363" t="s">
        <v>74</v>
      </c>
      <c r="R363" t="s">
        <v>74</v>
      </c>
      <c r="S363" t="s">
        <v>74</v>
      </c>
      <c r="T363" t="s">
        <v>74</v>
      </c>
      <c r="U363" t="s">
        <v>74</v>
      </c>
      <c r="V363" t="s">
        <v>74</v>
      </c>
      <c r="W363" t="s">
        <v>74</v>
      </c>
      <c r="X363" t="s">
        <v>74</v>
      </c>
      <c r="Y363" t="s">
        <v>74</v>
      </c>
      <c r="Z363" t="s">
        <v>74</v>
      </c>
      <c r="AA363" t="s">
        <v>74</v>
      </c>
      <c r="AB363" t="s">
        <v>74</v>
      </c>
      <c r="AC363" t="s">
        <v>74</v>
      </c>
      <c r="AD363" t="s">
        <v>74</v>
      </c>
      <c r="AE363" t="s">
        <v>74</v>
      </c>
      <c r="AF363" t="s">
        <v>74</v>
      </c>
      <c r="AG363">
        <v>10</v>
      </c>
      <c r="AH363">
        <v>0</v>
      </c>
      <c r="AI363">
        <v>0</v>
      </c>
      <c r="AJ363">
        <v>0</v>
      </c>
      <c r="AK363">
        <v>0</v>
      </c>
      <c r="AL363" t="s">
        <v>577</v>
      </c>
      <c r="AM363" t="s">
        <v>578</v>
      </c>
      <c r="AN363" t="s">
        <v>579</v>
      </c>
      <c r="AO363" t="s">
        <v>1069</v>
      </c>
      <c r="AP363" t="s">
        <v>74</v>
      </c>
      <c r="AQ363" t="s">
        <v>74</v>
      </c>
      <c r="AR363" t="s">
        <v>1070</v>
      </c>
      <c r="AS363" t="s">
        <v>74</v>
      </c>
      <c r="AT363" t="s">
        <v>74</v>
      </c>
      <c r="AU363">
        <v>1965</v>
      </c>
      <c r="AV363">
        <v>160</v>
      </c>
      <c r="AW363">
        <v>4</v>
      </c>
      <c r="AX363" t="s">
        <v>74</v>
      </c>
      <c r="AY363" t="s">
        <v>74</v>
      </c>
      <c r="AZ363" t="s">
        <v>74</v>
      </c>
      <c r="BA363" t="s">
        <v>74</v>
      </c>
      <c r="BB363">
        <v>819</v>
      </c>
      <c r="BC363" t="s">
        <v>84</v>
      </c>
      <c r="BD363" t="s">
        <v>74</v>
      </c>
      <c r="BE363" t="s">
        <v>74</v>
      </c>
      <c r="BF363" t="s">
        <v>74</v>
      </c>
      <c r="BG363" t="s">
        <v>74</v>
      </c>
      <c r="BH363" t="s">
        <v>74</v>
      </c>
      <c r="BI363">
        <v>0</v>
      </c>
      <c r="BJ363" t="s">
        <v>775</v>
      </c>
      <c r="BK363" t="s">
        <v>86</v>
      </c>
      <c r="BL363" t="s">
        <v>776</v>
      </c>
      <c r="BM363">
        <v>61908</v>
      </c>
      <c r="BN363" t="s">
        <v>74</v>
      </c>
      <c r="BO363" t="s">
        <v>74</v>
      </c>
      <c r="BP363" t="s">
        <v>74</v>
      </c>
      <c r="BQ363" t="s">
        <v>74</v>
      </c>
      <c r="BR363" t="s">
        <v>89</v>
      </c>
      <c r="BS363" t="s">
        <v>2168</v>
      </c>
      <c r="BT363" t="str">
        <f>HYPERLINK("https%3A%2F%2Fwww.webofscience.com%2Fwos%2Fwoscc%2Ffull-record%2FWOS:A19656190800022","View Full Record in Web of Science")</f>
        <v>View Full Record in Web of Science</v>
      </c>
    </row>
    <row r="364" spans="1:72" x14ac:dyDescent="0.15">
      <c r="A364" t="s">
        <v>72</v>
      </c>
      <c r="B364" t="s">
        <v>2169</v>
      </c>
      <c r="C364" t="s">
        <v>74</v>
      </c>
      <c r="D364" t="s">
        <v>74</v>
      </c>
      <c r="E364" t="s">
        <v>74</v>
      </c>
      <c r="F364" t="s">
        <v>2169</v>
      </c>
      <c r="G364" t="s">
        <v>74</v>
      </c>
      <c r="H364" t="s">
        <v>74</v>
      </c>
      <c r="I364" t="s">
        <v>2170</v>
      </c>
      <c r="J364" t="s">
        <v>2171</v>
      </c>
      <c r="K364" t="s">
        <v>74</v>
      </c>
      <c r="L364" t="s">
        <v>74</v>
      </c>
      <c r="M364" t="s">
        <v>77</v>
      </c>
      <c r="N364" t="s">
        <v>817</v>
      </c>
      <c r="O364" t="s">
        <v>74</v>
      </c>
      <c r="P364" t="s">
        <v>74</v>
      </c>
      <c r="Q364" t="s">
        <v>74</v>
      </c>
      <c r="R364" t="s">
        <v>74</v>
      </c>
      <c r="S364" t="s">
        <v>74</v>
      </c>
      <c r="T364" t="s">
        <v>74</v>
      </c>
      <c r="U364" t="s">
        <v>74</v>
      </c>
      <c r="V364" t="s">
        <v>74</v>
      </c>
      <c r="W364" t="s">
        <v>74</v>
      </c>
      <c r="X364" t="s">
        <v>74</v>
      </c>
      <c r="Y364" t="s">
        <v>74</v>
      </c>
      <c r="Z364" t="s">
        <v>74</v>
      </c>
      <c r="AA364" t="s">
        <v>74</v>
      </c>
      <c r="AB364" t="s">
        <v>74</v>
      </c>
      <c r="AC364" t="s">
        <v>74</v>
      </c>
      <c r="AD364" t="s">
        <v>74</v>
      </c>
      <c r="AE364" t="s">
        <v>74</v>
      </c>
      <c r="AF364" t="s">
        <v>74</v>
      </c>
      <c r="AG364">
        <v>1</v>
      </c>
      <c r="AH364">
        <v>1</v>
      </c>
      <c r="AI364">
        <v>1</v>
      </c>
      <c r="AJ364">
        <v>0</v>
      </c>
      <c r="AK364">
        <v>1</v>
      </c>
      <c r="AL364" t="s">
        <v>2172</v>
      </c>
      <c r="AM364" t="s">
        <v>633</v>
      </c>
      <c r="AN364" t="s">
        <v>2173</v>
      </c>
      <c r="AO364" t="s">
        <v>2174</v>
      </c>
      <c r="AP364" t="s">
        <v>74</v>
      </c>
      <c r="AQ364" t="s">
        <v>74</v>
      </c>
      <c r="AR364" t="s">
        <v>2171</v>
      </c>
      <c r="AS364" t="s">
        <v>2175</v>
      </c>
      <c r="AT364" t="s">
        <v>74</v>
      </c>
      <c r="AU364">
        <v>1965</v>
      </c>
      <c r="AV364">
        <v>19</v>
      </c>
      <c r="AW364">
        <v>2</v>
      </c>
      <c r="AX364" t="s">
        <v>74</v>
      </c>
      <c r="AY364" t="s">
        <v>74</v>
      </c>
      <c r="AZ364" t="s">
        <v>74</v>
      </c>
      <c r="BA364" t="s">
        <v>74</v>
      </c>
      <c r="BB364">
        <v>264</v>
      </c>
      <c r="BC364">
        <v>266</v>
      </c>
      <c r="BD364" t="s">
        <v>74</v>
      </c>
      <c r="BE364" t="s">
        <v>2176</v>
      </c>
      <c r="BF364" t="str">
        <f>HYPERLINK("http://dx.doi.org/10.1111/j.1558-5646.1965.tb01716.x","http://dx.doi.org/10.1111/j.1558-5646.1965.tb01716.x")</f>
        <v>http://dx.doi.org/10.1111/j.1558-5646.1965.tb01716.x</v>
      </c>
      <c r="BG364" t="s">
        <v>74</v>
      </c>
      <c r="BH364" t="s">
        <v>74</v>
      </c>
      <c r="BI364">
        <v>3</v>
      </c>
      <c r="BJ364" t="s">
        <v>2177</v>
      </c>
      <c r="BK364" t="s">
        <v>516</v>
      </c>
      <c r="BL364" t="s">
        <v>2178</v>
      </c>
      <c r="BM364" t="s">
        <v>2179</v>
      </c>
      <c r="BN364" t="s">
        <v>74</v>
      </c>
      <c r="BO364" t="s">
        <v>608</v>
      </c>
      <c r="BP364" t="s">
        <v>74</v>
      </c>
      <c r="BQ364" t="s">
        <v>74</v>
      </c>
      <c r="BR364" t="s">
        <v>89</v>
      </c>
      <c r="BS364" t="s">
        <v>2180</v>
      </c>
      <c r="BT364" t="str">
        <f>HYPERLINK("https%3A%2F%2Fwww.webofscience.com%2Fwos%2Fwoscc%2Ffull-record%2FWOS:A1965CLA4200016","View Full Record in Web of Science")</f>
        <v>View Full Record in Web of Science</v>
      </c>
    </row>
    <row r="365" spans="1:72" x14ac:dyDescent="0.15">
      <c r="A365" t="s">
        <v>72</v>
      </c>
      <c r="B365" t="s">
        <v>2181</v>
      </c>
      <c r="C365" t="s">
        <v>74</v>
      </c>
      <c r="D365" t="s">
        <v>74</v>
      </c>
      <c r="E365" t="s">
        <v>74</v>
      </c>
      <c r="F365" t="s">
        <v>2181</v>
      </c>
      <c r="G365" t="s">
        <v>74</v>
      </c>
      <c r="H365" t="s">
        <v>74</v>
      </c>
      <c r="I365" t="s">
        <v>2182</v>
      </c>
      <c r="J365" t="s">
        <v>1118</v>
      </c>
      <c r="K365" t="s">
        <v>74</v>
      </c>
      <c r="L365" t="s">
        <v>74</v>
      </c>
      <c r="M365" t="s">
        <v>77</v>
      </c>
      <c r="N365" t="s">
        <v>817</v>
      </c>
      <c r="O365" t="s">
        <v>74</v>
      </c>
      <c r="P365" t="s">
        <v>74</v>
      </c>
      <c r="Q365" t="s">
        <v>74</v>
      </c>
      <c r="R365" t="s">
        <v>74</v>
      </c>
      <c r="S365" t="s">
        <v>74</v>
      </c>
      <c r="T365" t="s">
        <v>74</v>
      </c>
      <c r="U365" t="s">
        <v>74</v>
      </c>
      <c r="V365" t="s">
        <v>74</v>
      </c>
      <c r="W365" t="s">
        <v>74</v>
      </c>
      <c r="X365" t="s">
        <v>74</v>
      </c>
      <c r="Y365" t="s">
        <v>74</v>
      </c>
      <c r="Z365" t="s">
        <v>74</v>
      </c>
      <c r="AA365" t="s">
        <v>74</v>
      </c>
      <c r="AB365" t="s">
        <v>74</v>
      </c>
      <c r="AC365" t="s">
        <v>74</v>
      </c>
      <c r="AD365" t="s">
        <v>74</v>
      </c>
      <c r="AE365" t="s">
        <v>74</v>
      </c>
      <c r="AF365" t="s">
        <v>74</v>
      </c>
      <c r="AG365">
        <v>1</v>
      </c>
      <c r="AH365">
        <v>0</v>
      </c>
      <c r="AI365">
        <v>0</v>
      </c>
      <c r="AJ365">
        <v>0</v>
      </c>
      <c r="AK365">
        <v>0</v>
      </c>
      <c r="AL365" t="s">
        <v>747</v>
      </c>
      <c r="AM365" t="s">
        <v>748</v>
      </c>
      <c r="AN365" t="s">
        <v>749</v>
      </c>
      <c r="AO365" t="s">
        <v>1121</v>
      </c>
      <c r="AP365" t="s">
        <v>1482</v>
      </c>
      <c r="AQ365" t="s">
        <v>74</v>
      </c>
      <c r="AR365" t="s">
        <v>1122</v>
      </c>
      <c r="AS365" t="s">
        <v>1123</v>
      </c>
      <c r="AT365" t="s">
        <v>74</v>
      </c>
      <c r="AU365">
        <v>1965</v>
      </c>
      <c r="AV365">
        <v>131</v>
      </c>
      <c r="AW365">
        <v>1</v>
      </c>
      <c r="AX365" t="s">
        <v>74</v>
      </c>
      <c r="AY365" t="s">
        <v>74</v>
      </c>
      <c r="AZ365" t="s">
        <v>74</v>
      </c>
      <c r="BA365" t="s">
        <v>74</v>
      </c>
      <c r="BB365">
        <v>128</v>
      </c>
      <c r="BC365">
        <v>129</v>
      </c>
      <c r="BD365" t="s">
        <v>74</v>
      </c>
      <c r="BE365" t="s">
        <v>74</v>
      </c>
      <c r="BF365" t="s">
        <v>74</v>
      </c>
      <c r="BG365" t="s">
        <v>74</v>
      </c>
      <c r="BH365" t="s">
        <v>74</v>
      </c>
      <c r="BI365">
        <v>2</v>
      </c>
      <c r="BJ365" t="s">
        <v>825</v>
      </c>
      <c r="BK365" t="s">
        <v>826</v>
      </c>
      <c r="BL365" t="s">
        <v>825</v>
      </c>
      <c r="BM365" t="s">
        <v>2183</v>
      </c>
      <c r="BN365" t="s">
        <v>74</v>
      </c>
      <c r="BO365" t="s">
        <v>74</v>
      </c>
      <c r="BP365" t="s">
        <v>74</v>
      </c>
      <c r="BQ365" t="s">
        <v>74</v>
      </c>
      <c r="BR365" t="s">
        <v>89</v>
      </c>
      <c r="BS365" t="s">
        <v>2184</v>
      </c>
      <c r="BT365" t="str">
        <f>HYPERLINK("https%3A%2F%2Fwww.webofscience.com%2Fwos%2Fwoscc%2Ffull-record%2FWOS:A1965CAV0200064","View Full Record in Web of Science")</f>
        <v>View Full Record in Web of Science</v>
      </c>
    </row>
    <row r="366" spans="1:72" x14ac:dyDescent="0.15">
      <c r="A366" t="s">
        <v>72</v>
      </c>
      <c r="B366" t="s">
        <v>2185</v>
      </c>
      <c r="C366" t="s">
        <v>74</v>
      </c>
      <c r="D366" t="s">
        <v>74</v>
      </c>
      <c r="E366" t="s">
        <v>74</v>
      </c>
      <c r="F366" t="s">
        <v>2185</v>
      </c>
      <c r="G366" t="s">
        <v>74</v>
      </c>
      <c r="H366" t="s">
        <v>74</v>
      </c>
      <c r="I366" t="s">
        <v>2186</v>
      </c>
      <c r="J366" t="s">
        <v>1118</v>
      </c>
      <c r="K366" t="s">
        <v>74</v>
      </c>
      <c r="L366" t="s">
        <v>74</v>
      </c>
      <c r="M366" t="s">
        <v>77</v>
      </c>
      <c r="N366" t="s">
        <v>817</v>
      </c>
      <c r="O366" t="s">
        <v>74</v>
      </c>
      <c r="P366" t="s">
        <v>74</v>
      </c>
      <c r="Q366" t="s">
        <v>74</v>
      </c>
      <c r="R366" t="s">
        <v>74</v>
      </c>
      <c r="S366" t="s">
        <v>74</v>
      </c>
      <c r="T366" t="s">
        <v>74</v>
      </c>
      <c r="U366" t="s">
        <v>74</v>
      </c>
      <c r="V366" t="s">
        <v>74</v>
      </c>
      <c r="W366" t="s">
        <v>74</v>
      </c>
      <c r="X366" t="s">
        <v>74</v>
      </c>
      <c r="Y366" t="s">
        <v>74</v>
      </c>
      <c r="Z366" t="s">
        <v>74</v>
      </c>
      <c r="AA366" t="s">
        <v>74</v>
      </c>
      <c r="AB366" t="s">
        <v>74</v>
      </c>
      <c r="AC366" t="s">
        <v>74</v>
      </c>
      <c r="AD366" t="s">
        <v>74</v>
      </c>
      <c r="AE366" t="s">
        <v>74</v>
      </c>
      <c r="AF366" t="s">
        <v>74</v>
      </c>
      <c r="AG366">
        <v>1</v>
      </c>
      <c r="AH366">
        <v>0</v>
      </c>
      <c r="AI366">
        <v>0</v>
      </c>
      <c r="AJ366">
        <v>0</v>
      </c>
      <c r="AK366">
        <v>0</v>
      </c>
      <c r="AL366" t="s">
        <v>1119</v>
      </c>
      <c r="AM366" t="s">
        <v>782</v>
      </c>
      <c r="AN366" t="s">
        <v>1120</v>
      </c>
      <c r="AO366" t="s">
        <v>1121</v>
      </c>
      <c r="AP366" t="s">
        <v>74</v>
      </c>
      <c r="AQ366" t="s">
        <v>74</v>
      </c>
      <c r="AR366" t="s">
        <v>1122</v>
      </c>
      <c r="AS366" t="s">
        <v>1123</v>
      </c>
      <c r="AT366" t="s">
        <v>74</v>
      </c>
      <c r="AU366">
        <v>1965</v>
      </c>
      <c r="AV366">
        <v>131</v>
      </c>
      <c r="AW366">
        <v>2</v>
      </c>
      <c r="AX366" t="s">
        <v>74</v>
      </c>
      <c r="AY366" t="s">
        <v>74</v>
      </c>
      <c r="AZ366" t="s">
        <v>74</v>
      </c>
      <c r="BA366" t="s">
        <v>74</v>
      </c>
      <c r="BB366">
        <v>284</v>
      </c>
      <c r="BC366">
        <v>284</v>
      </c>
      <c r="BD366" t="s">
        <v>74</v>
      </c>
      <c r="BE366" t="s">
        <v>74</v>
      </c>
      <c r="BF366" t="s">
        <v>74</v>
      </c>
      <c r="BG366" t="s">
        <v>74</v>
      </c>
      <c r="BH366" t="s">
        <v>74</v>
      </c>
      <c r="BI366">
        <v>1</v>
      </c>
      <c r="BJ366" t="s">
        <v>825</v>
      </c>
      <c r="BK366" t="s">
        <v>826</v>
      </c>
      <c r="BL366" t="s">
        <v>825</v>
      </c>
      <c r="BM366" t="s">
        <v>2187</v>
      </c>
      <c r="BN366" t="s">
        <v>74</v>
      </c>
      <c r="BO366" t="s">
        <v>74</v>
      </c>
      <c r="BP366" t="s">
        <v>74</v>
      </c>
      <c r="BQ366" t="s">
        <v>74</v>
      </c>
      <c r="BR366" t="s">
        <v>89</v>
      </c>
      <c r="BS366" t="s">
        <v>2188</v>
      </c>
      <c r="BT366" t="str">
        <f>HYPERLINK("https%3A%2F%2Fwww.webofscience.com%2Fwos%2Fwoscc%2Ffull-record%2FWOS:A1965CAV0300052","View Full Record in Web of Science")</f>
        <v>View Full Record in Web of Science</v>
      </c>
    </row>
    <row r="367" spans="1:72" x14ac:dyDescent="0.15">
      <c r="A367" t="s">
        <v>72</v>
      </c>
      <c r="B367" t="s">
        <v>2181</v>
      </c>
      <c r="C367" t="s">
        <v>74</v>
      </c>
      <c r="D367" t="s">
        <v>74</v>
      </c>
      <c r="E367" t="s">
        <v>74</v>
      </c>
      <c r="F367" t="s">
        <v>2181</v>
      </c>
      <c r="G367" t="s">
        <v>74</v>
      </c>
      <c r="H367" t="s">
        <v>74</v>
      </c>
      <c r="I367" t="s">
        <v>2189</v>
      </c>
      <c r="J367" t="s">
        <v>1118</v>
      </c>
      <c r="K367" t="s">
        <v>74</v>
      </c>
      <c r="L367" t="s">
        <v>74</v>
      </c>
      <c r="M367" t="s">
        <v>77</v>
      </c>
      <c r="N367" t="s">
        <v>817</v>
      </c>
      <c r="O367" t="s">
        <v>74</v>
      </c>
      <c r="P367" t="s">
        <v>74</v>
      </c>
      <c r="Q367" t="s">
        <v>74</v>
      </c>
      <c r="R367" t="s">
        <v>74</v>
      </c>
      <c r="S367" t="s">
        <v>74</v>
      </c>
      <c r="T367" t="s">
        <v>74</v>
      </c>
      <c r="U367" t="s">
        <v>74</v>
      </c>
      <c r="V367" t="s">
        <v>74</v>
      </c>
      <c r="W367" t="s">
        <v>74</v>
      </c>
      <c r="X367" t="s">
        <v>74</v>
      </c>
      <c r="Y367" t="s">
        <v>74</v>
      </c>
      <c r="Z367" t="s">
        <v>74</v>
      </c>
      <c r="AA367" t="s">
        <v>74</v>
      </c>
      <c r="AB367" t="s">
        <v>74</v>
      </c>
      <c r="AC367" t="s">
        <v>74</v>
      </c>
      <c r="AD367" t="s">
        <v>74</v>
      </c>
      <c r="AE367" t="s">
        <v>74</v>
      </c>
      <c r="AF367" t="s">
        <v>74</v>
      </c>
      <c r="AG367">
        <v>1</v>
      </c>
      <c r="AH367">
        <v>0</v>
      </c>
      <c r="AI367">
        <v>0</v>
      </c>
      <c r="AJ367">
        <v>0</v>
      </c>
      <c r="AK367">
        <v>0</v>
      </c>
      <c r="AL367" t="s">
        <v>747</v>
      </c>
      <c r="AM367" t="s">
        <v>748</v>
      </c>
      <c r="AN367" t="s">
        <v>749</v>
      </c>
      <c r="AO367" t="s">
        <v>1121</v>
      </c>
      <c r="AP367" t="s">
        <v>1482</v>
      </c>
      <c r="AQ367" t="s">
        <v>74</v>
      </c>
      <c r="AR367" t="s">
        <v>1122</v>
      </c>
      <c r="AS367" t="s">
        <v>1123</v>
      </c>
      <c r="AT367" t="s">
        <v>74</v>
      </c>
      <c r="AU367">
        <v>1965</v>
      </c>
      <c r="AV367">
        <v>131</v>
      </c>
      <c r="AW367">
        <v>2</v>
      </c>
      <c r="AX367" t="s">
        <v>74</v>
      </c>
      <c r="AY367" t="s">
        <v>74</v>
      </c>
      <c r="AZ367" t="s">
        <v>74</v>
      </c>
      <c r="BA367" t="s">
        <v>74</v>
      </c>
      <c r="BB367">
        <v>285</v>
      </c>
      <c r="BC367">
        <v>286</v>
      </c>
      <c r="BD367" t="s">
        <v>74</v>
      </c>
      <c r="BE367" t="s">
        <v>74</v>
      </c>
      <c r="BF367" t="s">
        <v>74</v>
      </c>
      <c r="BG367" t="s">
        <v>74</v>
      </c>
      <c r="BH367" t="s">
        <v>74</v>
      </c>
      <c r="BI367">
        <v>2</v>
      </c>
      <c r="BJ367" t="s">
        <v>825</v>
      </c>
      <c r="BK367" t="s">
        <v>826</v>
      </c>
      <c r="BL367" t="s">
        <v>825</v>
      </c>
      <c r="BM367" t="s">
        <v>2187</v>
      </c>
      <c r="BN367" t="s">
        <v>74</v>
      </c>
      <c r="BO367" t="s">
        <v>74</v>
      </c>
      <c r="BP367" t="s">
        <v>74</v>
      </c>
      <c r="BQ367" t="s">
        <v>74</v>
      </c>
      <c r="BR367" t="s">
        <v>89</v>
      </c>
      <c r="BS367" t="s">
        <v>2190</v>
      </c>
      <c r="BT367" t="str">
        <f>HYPERLINK("https%3A%2F%2Fwww.webofscience.com%2Fwos%2Fwoscc%2Ffull-record%2FWOS:A1965CAV0300054","View Full Record in Web of Science")</f>
        <v>View Full Record in Web of Science</v>
      </c>
    </row>
    <row r="368" spans="1:72" x14ac:dyDescent="0.15">
      <c r="A368" t="s">
        <v>72</v>
      </c>
      <c r="B368" t="s">
        <v>2191</v>
      </c>
      <c r="C368" t="s">
        <v>74</v>
      </c>
      <c r="D368" t="s">
        <v>74</v>
      </c>
      <c r="E368" t="s">
        <v>74</v>
      </c>
      <c r="F368" t="s">
        <v>2191</v>
      </c>
      <c r="G368" t="s">
        <v>74</v>
      </c>
      <c r="H368" t="s">
        <v>74</v>
      </c>
      <c r="I368" t="s">
        <v>2192</v>
      </c>
      <c r="J368" t="s">
        <v>1118</v>
      </c>
      <c r="K368" t="s">
        <v>74</v>
      </c>
      <c r="L368" t="s">
        <v>74</v>
      </c>
      <c r="M368" t="s">
        <v>77</v>
      </c>
      <c r="N368" t="s">
        <v>817</v>
      </c>
      <c r="O368" t="s">
        <v>74</v>
      </c>
      <c r="P368" t="s">
        <v>74</v>
      </c>
      <c r="Q368" t="s">
        <v>74</v>
      </c>
      <c r="R368" t="s">
        <v>74</v>
      </c>
      <c r="S368" t="s">
        <v>74</v>
      </c>
      <c r="T368" t="s">
        <v>74</v>
      </c>
      <c r="U368" t="s">
        <v>74</v>
      </c>
      <c r="V368" t="s">
        <v>74</v>
      </c>
      <c r="W368" t="s">
        <v>74</v>
      </c>
      <c r="X368" t="s">
        <v>74</v>
      </c>
      <c r="Y368" t="s">
        <v>74</v>
      </c>
      <c r="Z368" t="s">
        <v>74</v>
      </c>
      <c r="AA368" t="s">
        <v>74</v>
      </c>
      <c r="AB368" t="s">
        <v>74</v>
      </c>
      <c r="AC368" t="s">
        <v>74</v>
      </c>
      <c r="AD368" t="s">
        <v>74</v>
      </c>
      <c r="AE368" t="s">
        <v>74</v>
      </c>
      <c r="AF368" t="s">
        <v>74</v>
      </c>
      <c r="AG368">
        <v>1</v>
      </c>
      <c r="AH368">
        <v>0</v>
      </c>
      <c r="AI368">
        <v>0</v>
      </c>
      <c r="AJ368">
        <v>0</v>
      </c>
      <c r="AK368">
        <v>0</v>
      </c>
      <c r="AL368" t="s">
        <v>1119</v>
      </c>
      <c r="AM368" t="s">
        <v>782</v>
      </c>
      <c r="AN368" t="s">
        <v>1120</v>
      </c>
      <c r="AO368" t="s">
        <v>1121</v>
      </c>
      <c r="AP368" t="s">
        <v>74</v>
      </c>
      <c r="AQ368" t="s">
        <v>74</v>
      </c>
      <c r="AR368" t="s">
        <v>1122</v>
      </c>
      <c r="AS368" t="s">
        <v>1123</v>
      </c>
      <c r="AT368" t="s">
        <v>74</v>
      </c>
      <c r="AU368">
        <v>1965</v>
      </c>
      <c r="AV368">
        <v>131</v>
      </c>
      <c r="AW368">
        <v>3</v>
      </c>
      <c r="AX368" t="s">
        <v>74</v>
      </c>
      <c r="AY368" t="s">
        <v>74</v>
      </c>
      <c r="AZ368" t="s">
        <v>74</v>
      </c>
      <c r="BA368" t="s">
        <v>74</v>
      </c>
      <c r="BB368">
        <v>408</v>
      </c>
      <c r="BC368">
        <v>409</v>
      </c>
      <c r="BD368" t="s">
        <v>74</v>
      </c>
      <c r="BE368" t="s">
        <v>2193</v>
      </c>
      <c r="BF368" t="str">
        <f>HYPERLINK("http://dx.doi.org/10.2307/1794234","http://dx.doi.org/10.2307/1794234")</f>
        <v>http://dx.doi.org/10.2307/1794234</v>
      </c>
      <c r="BG368" t="s">
        <v>74</v>
      </c>
      <c r="BH368" t="s">
        <v>74</v>
      </c>
      <c r="BI368">
        <v>2</v>
      </c>
      <c r="BJ368" t="s">
        <v>825</v>
      </c>
      <c r="BK368" t="s">
        <v>826</v>
      </c>
      <c r="BL368" t="s">
        <v>825</v>
      </c>
      <c r="BM368" t="s">
        <v>2194</v>
      </c>
      <c r="BN368" t="s">
        <v>74</v>
      </c>
      <c r="BO368" t="s">
        <v>74</v>
      </c>
      <c r="BP368" t="s">
        <v>74</v>
      </c>
      <c r="BQ368" t="s">
        <v>74</v>
      </c>
      <c r="BR368" t="s">
        <v>89</v>
      </c>
      <c r="BS368" t="s">
        <v>2195</v>
      </c>
      <c r="BT368" t="str">
        <f>HYPERLINK("https%3A%2F%2Fwww.webofscience.com%2Fwos%2Fwoscc%2Ffull-record%2FWOS:A1965CAV0400050","View Full Record in Web of Science")</f>
        <v>View Full Record in Web of Science</v>
      </c>
    </row>
    <row r="369" spans="1:72" x14ac:dyDescent="0.15">
      <c r="A369" t="s">
        <v>72</v>
      </c>
      <c r="B369" t="s">
        <v>208</v>
      </c>
      <c r="C369" t="s">
        <v>74</v>
      </c>
      <c r="D369" t="s">
        <v>74</v>
      </c>
      <c r="E369" t="s">
        <v>74</v>
      </c>
      <c r="F369" t="s">
        <v>208</v>
      </c>
      <c r="G369" t="s">
        <v>74</v>
      </c>
      <c r="H369" t="s">
        <v>74</v>
      </c>
      <c r="I369" t="s">
        <v>2196</v>
      </c>
      <c r="J369" t="s">
        <v>1488</v>
      </c>
      <c r="K369" t="s">
        <v>74</v>
      </c>
      <c r="L369" t="s">
        <v>74</v>
      </c>
      <c r="M369" t="s">
        <v>77</v>
      </c>
      <c r="N369" t="s">
        <v>817</v>
      </c>
      <c r="O369" t="s">
        <v>74</v>
      </c>
      <c r="P369" t="s">
        <v>74</v>
      </c>
      <c r="Q369" t="s">
        <v>74</v>
      </c>
      <c r="R369" t="s">
        <v>74</v>
      </c>
      <c r="S369" t="s">
        <v>74</v>
      </c>
      <c r="T369" t="s">
        <v>74</v>
      </c>
      <c r="U369" t="s">
        <v>74</v>
      </c>
      <c r="V369" t="s">
        <v>74</v>
      </c>
      <c r="W369" t="s">
        <v>74</v>
      </c>
      <c r="X369" t="s">
        <v>74</v>
      </c>
      <c r="Y369" t="s">
        <v>74</v>
      </c>
      <c r="Z369" t="s">
        <v>74</v>
      </c>
      <c r="AA369" t="s">
        <v>74</v>
      </c>
      <c r="AB369" t="s">
        <v>74</v>
      </c>
      <c r="AC369" t="s">
        <v>74</v>
      </c>
      <c r="AD369" t="s">
        <v>74</v>
      </c>
      <c r="AE369" t="s">
        <v>74</v>
      </c>
      <c r="AF369" t="s">
        <v>74</v>
      </c>
      <c r="AG369">
        <v>1</v>
      </c>
      <c r="AH369">
        <v>0</v>
      </c>
      <c r="AI369">
        <v>0</v>
      </c>
      <c r="AJ369">
        <v>0</v>
      </c>
      <c r="AK369">
        <v>0</v>
      </c>
      <c r="AL369" t="s">
        <v>1489</v>
      </c>
      <c r="AM369" t="s">
        <v>1490</v>
      </c>
      <c r="AN369" t="s">
        <v>1491</v>
      </c>
      <c r="AO369" t="s">
        <v>1492</v>
      </c>
      <c r="AP369" t="s">
        <v>74</v>
      </c>
      <c r="AQ369" t="s">
        <v>74</v>
      </c>
      <c r="AR369" t="s">
        <v>1488</v>
      </c>
      <c r="AS369" t="s">
        <v>825</v>
      </c>
      <c r="AT369" t="s">
        <v>74</v>
      </c>
      <c r="AU369">
        <v>1965</v>
      </c>
      <c r="AV369">
        <v>50</v>
      </c>
      <c r="AW369">
        <v>2</v>
      </c>
      <c r="AX369" t="s">
        <v>74</v>
      </c>
      <c r="AY369" t="s">
        <v>74</v>
      </c>
      <c r="AZ369" t="s">
        <v>74</v>
      </c>
      <c r="BA369" t="s">
        <v>74</v>
      </c>
      <c r="BB369">
        <v>191</v>
      </c>
      <c r="BC369">
        <v>191</v>
      </c>
      <c r="BD369" t="s">
        <v>74</v>
      </c>
      <c r="BE369" t="s">
        <v>74</v>
      </c>
      <c r="BF369" t="s">
        <v>74</v>
      </c>
      <c r="BG369" t="s">
        <v>74</v>
      </c>
      <c r="BH369" t="s">
        <v>74</v>
      </c>
      <c r="BI369">
        <v>1</v>
      </c>
      <c r="BJ369" t="s">
        <v>825</v>
      </c>
      <c r="BK369" t="s">
        <v>826</v>
      </c>
      <c r="BL369" t="s">
        <v>825</v>
      </c>
      <c r="BM369" t="s">
        <v>2197</v>
      </c>
      <c r="BN369" t="s">
        <v>74</v>
      </c>
      <c r="BO369" t="s">
        <v>74</v>
      </c>
      <c r="BP369" t="s">
        <v>74</v>
      </c>
      <c r="BQ369" t="s">
        <v>74</v>
      </c>
      <c r="BR369" t="s">
        <v>89</v>
      </c>
      <c r="BS369" t="s">
        <v>2198</v>
      </c>
      <c r="BT369" t="str">
        <f>HYPERLINK("https%3A%2F%2Fwww.webofscience.com%2Fwos%2Fwoscc%2Ffull-record%2FWOS:A1965CBQ9700024","View Full Record in Web of Science")</f>
        <v>View Full Record in Web of Science</v>
      </c>
    </row>
    <row r="370" spans="1:72" x14ac:dyDescent="0.15">
      <c r="A370" t="s">
        <v>72</v>
      </c>
      <c r="B370" t="s">
        <v>2199</v>
      </c>
      <c r="C370" t="s">
        <v>74</v>
      </c>
      <c r="D370" t="s">
        <v>74</v>
      </c>
      <c r="E370" t="s">
        <v>74</v>
      </c>
      <c r="F370" t="s">
        <v>2199</v>
      </c>
      <c r="G370" t="s">
        <v>74</v>
      </c>
      <c r="H370" t="s">
        <v>74</v>
      </c>
      <c r="I370" t="s">
        <v>2200</v>
      </c>
      <c r="J370" t="s">
        <v>1938</v>
      </c>
      <c r="K370" t="s">
        <v>74</v>
      </c>
      <c r="L370" t="s">
        <v>74</v>
      </c>
      <c r="M370" t="s">
        <v>77</v>
      </c>
      <c r="N370" t="s">
        <v>78</v>
      </c>
      <c r="O370" t="s">
        <v>74</v>
      </c>
      <c r="P370" t="s">
        <v>74</v>
      </c>
      <c r="Q370" t="s">
        <v>74</v>
      </c>
      <c r="R370" t="s">
        <v>74</v>
      </c>
      <c r="S370" t="s">
        <v>74</v>
      </c>
      <c r="T370" t="s">
        <v>74</v>
      </c>
      <c r="U370" t="s">
        <v>74</v>
      </c>
      <c r="V370" t="s">
        <v>74</v>
      </c>
      <c r="W370" t="s">
        <v>74</v>
      </c>
      <c r="X370" t="s">
        <v>74</v>
      </c>
      <c r="Y370" t="s">
        <v>74</v>
      </c>
      <c r="Z370" t="s">
        <v>74</v>
      </c>
      <c r="AA370" t="s">
        <v>74</v>
      </c>
      <c r="AB370" t="s">
        <v>74</v>
      </c>
      <c r="AC370" t="s">
        <v>74</v>
      </c>
      <c r="AD370" t="s">
        <v>74</v>
      </c>
      <c r="AE370" t="s">
        <v>74</v>
      </c>
      <c r="AF370" t="s">
        <v>74</v>
      </c>
      <c r="AG370">
        <v>0</v>
      </c>
      <c r="AH370">
        <v>0</v>
      </c>
      <c r="AI370">
        <v>0</v>
      </c>
      <c r="AJ370">
        <v>0</v>
      </c>
      <c r="AK370">
        <v>0</v>
      </c>
      <c r="AL370" t="s">
        <v>1939</v>
      </c>
      <c r="AM370" t="s">
        <v>1940</v>
      </c>
      <c r="AN370" t="s">
        <v>1941</v>
      </c>
      <c r="AO370" t="s">
        <v>1942</v>
      </c>
      <c r="AP370" t="s">
        <v>74</v>
      </c>
      <c r="AQ370" t="s">
        <v>74</v>
      </c>
      <c r="AR370" t="s">
        <v>1943</v>
      </c>
      <c r="AS370" t="s">
        <v>1944</v>
      </c>
      <c r="AT370" t="s">
        <v>74</v>
      </c>
      <c r="AU370">
        <v>1965</v>
      </c>
      <c r="AV370">
        <v>42</v>
      </c>
      <c r="AW370">
        <v>2</v>
      </c>
      <c r="AX370" t="s">
        <v>74</v>
      </c>
      <c r="AY370" t="s">
        <v>74</v>
      </c>
      <c r="AZ370" t="s">
        <v>74</v>
      </c>
      <c r="BA370" t="s">
        <v>74</v>
      </c>
      <c r="BB370">
        <v>21</v>
      </c>
      <c r="BC370" t="s">
        <v>84</v>
      </c>
      <c r="BD370" t="s">
        <v>74</v>
      </c>
      <c r="BE370" t="s">
        <v>74</v>
      </c>
      <c r="BF370" t="s">
        <v>74</v>
      </c>
      <c r="BG370" t="s">
        <v>74</v>
      </c>
      <c r="BH370" t="s">
        <v>74</v>
      </c>
      <c r="BI370">
        <v>0</v>
      </c>
      <c r="BJ370" t="s">
        <v>1945</v>
      </c>
      <c r="BK370" t="s">
        <v>86</v>
      </c>
      <c r="BL370" t="s">
        <v>1946</v>
      </c>
      <c r="BM370">
        <v>71703</v>
      </c>
      <c r="BN370" t="s">
        <v>74</v>
      </c>
      <c r="BO370" t="s">
        <v>74</v>
      </c>
      <c r="BP370" t="s">
        <v>74</v>
      </c>
      <c r="BQ370" t="s">
        <v>74</v>
      </c>
      <c r="BR370" t="s">
        <v>89</v>
      </c>
      <c r="BS370" t="s">
        <v>2201</v>
      </c>
      <c r="BT370" t="str">
        <f>HYPERLINK("https%3A%2F%2Fwww.webofscience.com%2Fwos%2Fwoscc%2Ffull-record%2FWOS:A19657170300003","View Full Record in Web of Science")</f>
        <v>View Full Record in Web of Science</v>
      </c>
    </row>
    <row r="371" spans="1:72" x14ac:dyDescent="0.15">
      <c r="A371" t="s">
        <v>72</v>
      </c>
      <c r="B371" t="s">
        <v>208</v>
      </c>
      <c r="C371" t="s">
        <v>74</v>
      </c>
      <c r="D371" t="s">
        <v>74</v>
      </c>
      <c r="E371" t="s">
        <v>74</v>
      </c>
      <c r="F371" t="s">
        <v>208</v>
      </c>
      <c r="G371" t="s">
        <v>74</v>
      </c>
      <c r="H371" t="s">
        <v>74</v>
      </c>
      <c r="I371" t="s">
        <v>1985</v>
      </c>
      <c r="J371" t="s">
        <v>1938</v>
      </c>
      <c r="K371" t="s">
        <v>74</v>
      </c>
      <c r="L371" t="s">
        <v>74</v>
      </c>
      <c r="M371" t="s">
        <v>77</v>
      </c>
      <c r="N371" t="s">
        <v>817</v>
      </c>
      <c r="O371" t="s">
        <v>74</v>
      </c>
      <c r="P371" t="s">
        <v>74</v>
      </c>
      <c r="Q371" t="s">
        <v>74</v>
      </c>
      <c r="R371" t="s">
        <v>74</v>
      </c>
      <c r="S371" t="s">
        <v>74</v>
      </c>
      <c r="T371" t="s">
        <v>74</v>
      </c>
      <c r="U371" t="s">
        <v>74</v>
      </c>
      <c r="V371" t="s">
        <v>74</v>
      </c>
      <c r="W371" t="s">
        <v>74</v>
      </c>
      <c r="X371" t="s">
        <v>74</v>
      </c>
      <c r="Y371" t="s">
        <v>74</v>
      </c>
      <c r="Z371" t="s">
        <v>74</v>
      </c>
      <c r="AA371" t="s">
        <v>74</v>
      </c>
      <c r="AB371" t="s">
        <v>74</v>
      </c>
      <c r="AC371" t="s">
        <v>74</v>
      </c>
      <c r="AD371" t="s">
        <v>74</v>
      </c>
      <c r="AE371" t="s">
        <v>74</v>
      </c>
      <c r="AF371" t="s">
        <v>74</v>
      </c>
      <c r="AG371">
        <v>2</v>
      </c>
      <c r="AH371">
        <v>0</v>
      </c>
      <c r="AI371">
        <v>0</v>
      </c>
      <c r="AJ371">
        <v>0</v>
      </c>
      <c r="AK371">
        <v>1</v>
      </c>
      <c r="AL371" t="s">
        <v>1939</v>
      </c>
      <c r="AM371" t="s">
        <v>1940</v>
      </c>
      <c r="AN371" t="s">
        <v>1941</v>
      </c>
      <c r="AO371" t="s">
        <v>1942</v>
      </c>
      <c r="AP371" t="s">
        <v>74</v>
      </c>
      <c r="AQ371" t="s">
        <v>74</v>
      </c>
      <c r="AR371" t="s">
        <v>1943</v>
      </c>
      <c r="AS371" t="s">
        <v>1944</v>
      </c>
      <c r="AT371" t="s">
        <v>74</v>
      </c>
      <c r="AU371">
        <v>1965</v>
      </c>
      <c r="AV371">
        <v>42</v>
      </c>
      <c r="AW371">
        <v>1</v>
      </c>
      <c r="AX371" t="s">
        <v>74</v>
      </c>
      <c r="AY371" t="s">
        <v>74</v>
      </c>
      <c r="AZ371" t="s">
        <v>74</v>
      </c>
      <c r="BA371" t="s">
        <v>74</v>
      </c>
      <c r="BB371">
        <v>182</v>
      </c>
      <c r="BC371" t="s">
        <v>84</v>
      </c>
      <c r="BD371" t="s">
        <v>74</v>
      </c>
      <c r="BE371" t="s">
        <v>74</v>
      </c>
      <c r="BF371" t="s">
        <v>74</v>
      </c>
      <c r="BG371" t="s">
        <v>74</v>
      </c>
      <c r="BH371" t="s">
        <v>74</v>
      </c>
      <c r="BI371">
        <v>0</v>
      </c>
      <c r="BJ371" t="s">
        <v>1945</v>
      </c>
      <c r="BK371" t="s">
        <v>86</v>
      </c>
      <c r="BL371" t="s">
        <v>1946</v>
      </c>
      <c r="BM371">
        <v>70564</v>
      </c>
      <c r="BN371" t="s">
        <v>74</v>
      </c>
      <c r="BO371" t="s">
        <v>74</v>
      </c>
      <c r="BP371" t="s">
        <v>74</v>
      </c>
      <c r="BQ371" t="s">
        <v>74</v>
      </c>
      <c r="BR371" t="s">
        <v>89</v>
      </c>
      <c r="BS371" t="s">
        <v>2202</v>
      </c>
      <c r="BT371" t="str">
        <f>HYPERLINK("https%3A%2F%2Fwww.webofscience.com%2Fwos%2Fwoscc%2Ffull-record%2FWOS:A19657056400018","View Full Record in Web of Science")</f>
        <v>View Full Record in Web of Science</v>
      </c>
    </row>
    <row r="372" spans="1:72" x14ac:dyDescent="0.15">
      <c r="A372" t="s">
        <v>72</v>
      </c>
      <c r="B372" t="s">
        <v>208</v>
      </c>
      <c r="C372" t="s">
        <v>74</v>
      </c>
      <c r="D372" t="s">
        <v>74</v>
      </c>
      <c r="E372" t="s">
        <v>74</v>
      </c>
      <c r="F372" t="s">
        <v>208</v>
      </c>
      <c r="G372" t="s">
        <v>74</v>
      </c>
      <c r="H372" t="s">
        <v>74</v>
      </c>
      <c r="I372" t="s">
        <v>1985</v>
      </c>
      <c r="J372" t="s">
        <v>1938</v>
      </c>
      <c r="K372" t="s">
        <v>74</v>
      </c>
      <c r="L372" t="s">
        <v>74</v>
      </c>
      <c r="M372" t="s">
        <v>77</v>
      </c>
      <c r="N372" t="s">
        <v>817</v>
      </c>
      <c r="O372" t="s">
        <v>74</v>
      </c>
      <c r="P372" t="s">
        <v>74</v>
      </c>
      <c r="Q372" t="s">
        <v>74</v>
      </c>
      <c r="R372" t="s">
        <v>74</v>
      </c>
      <c r="S372" t="s">
        <v>74</v>
      </c>
      <c r="T372" t="s">
        <v>74</v>
      </c>
      <c r="U372" t="s">
        <v>74</v>
      </c>
      <c r="V372" t="s">
        <v>74</v>
      </c>
      <c r="W372" t="s">
        <v>74</v>
      </c>
      <c r="X372" t="s">
        <v>74</v>
      </c>
      <c r="Y372" t="s">
        <v>74</v>
      </c>
      <c r="Z372" t="s">
        <v>74</v>
      </c>
      <c r="AA372" t="s">
        <v>74</v>
      </c>
      <c r="AB372" t="s">
        <v>74</v>
      </c>
      <c r="AC372" t="s">
        <v>74</v>
      </c>
      <c r="AD372" t="s">
        <v>74</v>
      </c>
      <c r="AE372" t="s">
        <v>74</v>
      </c>
      <c r="AF372" t="s">
        <v>74</v>
      </c>
      <c r="AG372">
        <v>1</v>
      </c>
      <c r="AH372">
        <v>0</v>
      </c>
      <c r="AI372">
        <v>0</v>
      </c>
      <c r="AJ372">
        <v>0</v>
      </c>
      <c r="AK372">
        <v>1</v>
      </c>
      <c r="AL372" t="s">
        <v>1939</v>
      </c>
      <c r="AM372" t="s">
        <v>1940</v>
      </c>
      <c r="AN372" t="s">
        <v>1941</v>
      </c>
      <c r="AO372" t="s">
        <v>1942</v>
      </c>
      <c r="AP372" t="s">
        <v>74</v>
      </c>
      <c r="AQ372" t="s">
        <v>74</v>
      </c>
      <c r="AR372" t="s">
        <v>1943</v>
      </c>
      <c r="AS372" t="s">
        <v>1944</v>
      </c>
      <c r="AT372" t="s">
        <v>74</v>
      </c>
      <c r="AU372">
        <v>1965</v>
      </c>
      <c r="AV372">
        <v>42</v>
      </c>
      <c r="AW372">
        <v>2</v>
      </c>
      <c r="AX372" t="s">
        <v>74</v>
      </c>
      <c r="AY372" t="s">
        <v>74</v>
      </c>
      <c r="AZ372" t="s">
        <v>74</v>
      </c>
      <c r="BA372" t="s">
        <v>74</v>
      </c>
      <c r="BB372">
        <v>211</v>
      </c>
      <c r="BC372" t="s">
        <v>84</v>
      </c>
      <c r="BD372" t="s">
        <v>74</v>
      </c>
      <c r="BE372" t="s">
        <v>74</v>
      </c>
      <c r="BF372" t="s">
        <v>74</v>
      </c>
      <c r="BG372" t="s">
        <v>74</v>
      </c>
      <c r="BH372" t="s">
        <v>74</v>
      </c>
      <c r="BI372">
        <v>0</v>
      </c>
      <c r="BJ372" t="s">
        <v>1945</v>
      </c>
      <c r="BK372" t="s">
        <v>86</v>
      </c>
      <c r="BL372" t="s">
        <v>1946</v>
      </c>
      <c r="BM372">
        <v>71703</v>
      </c>
      <c r="BN372" t="s">
        <v>74</v>
      </c>
      <c r="BO372" t="s">
        <v>74</v>
      </c>
      <c r="BP372" t="s">
        <v>74</v>
      </c>
      <c r="BQ372" t="s">
        <v>74</v>
      </c>
      <c r="BR372" t="s">
        <v>89</v>
      </c>
      <c r="BS372" t="s">
        <v>2203</v>
      </c>
      <c r="BT372" t="str">
        <f>HYPERLINK("https%3A%2F%2Fwww.webofscience.com%2Fwos%2Fwoscc%2Ffull-record%2FWOS:A19657170300015","View Full Record in Web of Science")</f>
        <v>View Full Record in Web of Science</v>
      </c>
    </row>
    <row r="373" spans="1:72" x14ac:dyDescent="0.15">
      <c r="A373" t="s">
        <v>72</v>
      </c>
      <c r="B373" t="s">
        <v>2204</v>
      </c>
      <c r="C373" t="s">
        <v>74</v>
      </c>
      <c r="D373" t="s">
        <v>74</v>
      </c>
      <c r="E373" t="s">
        <v>74</v>
      </c>
      <c r="F373" t="s">
        <v>2204</v>
      </c>
      <c r="G373" t="s">
        <v>74</v>
      </c>
      <c r="H373" t="s">
        <v>74</v>
      </c>
      <c r="I373" t="s">
        <v>2205</v>
      </c>
      <c r="J373" t="s">
        <v>2206</v>
      </c>
      <c r="K373" t="s">
        <v>74</v>
      </c>
      <c r="L373" t="s">
        <v>74</v>
      </c>
      <c r="M373" t="s">
        <v>77</v>
      </c>
      <c r="N373" t="s">
        <v>78</v>
      </c>
      <c r="O373" t="s">
        <v>74</v>
      </c>
      <c r="P373" t="s">
        <v>74</v>
      </c>
      <c r="Q373" t="s">
        <v>74</v>
      </c>
      <c r="R373" t="s">
        <v>74</v>
      </c>
      <c r="S373" t="s">
        <v>74</v>
      </c>
      <c r="T373" t="s">
        <v>74</v>
      </c>
      <c r="U373" t="s">
        <v>74</v>
      </c>
      <c r="V373" t="s">
        <v>74</v>
      </c>
      <c r="W373" t="s">
        <v>74</v>
      </c>
      <c r="X373" t="s">
        <v>74</v>
      </c>
      <c r="Y373" t="s">
        <v>74</v>
      </c>
      <c r="Z373" t="s">
        <v>74</v>
      </c>
      <c r="AA373" t="s">
        <v>74</v>
      </c>
      <c r="AB373" t="s">
        <v>74</v>
      </c>
      <c r="AC373" t="s">
        <v>74</v>
      </c>
      <c r="AD373" t="s">
        <v>74</v>
      </c>
      <c r="AE373" t="s">
        <v>74</v>
      </c>
      <c r="AF373" t="s">
        <v>74</v>
      </c>
      <c r="AG373">
        <v>31</v>
      </c>
      <c r="AH373">
        <v>19</v>
      </c>
      <c r="AI373">
        <v>19</v>
      </c>
      <c r="AJ373">
        <v>0</v>
      </c>
      <c r="AK373">
        <v>3</v>
      </c>
      <c r="AL373" t="s">
        <v>2207</v>
      </c>
      <c r="AM373" t="s">
        <v>555</v>
      </c>
      <c r="AN373" t="s">
        <v>2208</v>
      </c>
      <c r="AO373" t="s">
        <v>2209</v>
      </c>
      <c r="AP373" t="s">
        <v>74</v>
      </c>
      <c r="AQ373" t="s">
        <v>74</v>
      </c>
      <c r="AR373" t="s">
        <v>2210</v>
      </c>
      <c r="AS373" t="s">
        <v>2211</v>
      </c>
      <c r="AT373" t="s">
        <v>74</v>
      </c>
      <c r="AU373">
        <v>1965</v>
      </c>
      <c r="AV373">
        <v>20</v>
      </c>
      <c r="AW373">
        <v>3</v>
      </c>
      <c r="AX373" t="s">
        <v>74</v>
      </c>
      <c r="AY373" t="s">
        <v>74</v>
      </c>
      <c r="AZ373" t="s">
        <v>74</v>
      </c>
      <c r="BA373" t="s">
        <v>74</v>
      </c>
      <c r="BB373">
        <v>417</v>
      </c>
      <c r="BC373" t="s">
        <v>84</v>
      </c>
      <c r="BD373" t="s">
        <v>74</v>
      </c>
      <c r="BE373" t="s">
        <v>2212</v>
      </c>
      <c r="BF373" t="str">
        <f>HYPERLINK("http://dx.doi.org/10.1152/jappl.1965.20.3.417","http://dx.doi.org/10.1152/jappl.1965.20.3.417")</f>
        <v>http://dx.doi.org/10.1152/jappl.1965.20.3.417</v>
      </c>
      <c r="BG373" t="s">
        <v>74</v>
      </c>
      <c r="BH373" t="s">
        <v>74</v>
      </c>
      <c r="BI373">
        <v>0</v>
      </c>
      <c r="BJ373" t="s">
        <v>2213</v>
      </c>
      <c r="BK373" t="s">
        <v>86</v>
      </c>
      <c r="BL373" t="s">
        <v>2213</v>
      </c>
      <c r="BM373">
        <v>65042</v>
      </c>
      <c r="BN373">
        <v>5319988</v>
      </c>
      <c r="BO373" t="s">
        <v>74</v>
      </c>
      <c r="BP373" t="s">
        <v>74</v>
      </c>
      <c r="BQ373" t="s">
        <v>74</v>
      </c>
      <c r="BR373" t="s">
        <v>89</v>
      </c>
      <c r="BS373" t="s">
        <v>2214</v>
      </c>
      <c r="BT373" t="str">
        <f>HYPERLINK("https%3A%2F%2Fwww.webofscience.com%2Fwos%2Fwoscc%2Ffull-record%2FWOS:A19656504200010","View Full Record in Web of Science")</f>
        <v>View Full Record in Web of Science</v>
      </c>
    </row>
    <row r="374" spans="1:72" x14ac:dyDescent="0.15">
      <c r="A374" t="s">
        <v>72</v>
      </c>
      <c r="B374" t="s">
        <v>2215</v>
      </c>
      <c r="C374" t="s">
        <v>74</v>
      </c>
      <c r="D374" t="s">
        <v>74</v>
      </c>
      <c r="E374" t="s">
        <v>74</v>
      </c>
      <c r="F374" t="s">
        <v>2215</v>
      </c>
      <c r="G374" t="s">
        <v>74</v>
      </c>
      <c r="H374" t="s">
        <v>74</v>
      </c>
      <c r="I374" t="s">
        <v>2216</v>
      </c>
      <c r="J374" t="s">
        <v>2217</v>
      </c>
      <c r="K374" t="s">
        <v>74</v>
      </c>
      <c r="L374" t="s">
        <v>74</v>
      </c>
      <c r="M374" t="s">
        <v>77</v>
      </c>
      <c r="N374" t="s">
        <v>78</v>
      </c>
      <c r="O374" t="s">
        <v>74</v>
      </c>
      <c r="P374" t="s">
        <v>74</v>
      </c>
      <c r="Q374" t="s">
        <v>74</v>
      </c>
      <c r="R374" t="s">
        <v>74</v>
      </c>
      <c r="S374" t="s">
        <v>74</v>
      </c>
      <c r="T374" t="s">
        <v>74</v>
      </c>
      <c r="U374" t="s">
        <v>74</v>
      </c>
      <c r="V374" t="s">
        <v>74</v>
      </c>
      <c r="W374" t="s">
        <v>74</v>
      </c>
      <c r="X374" t="s">
        <v>74</v>
      </c>
      <c r="Y374" t="s">
        <v>74</v>
      </c>
      <c r="Z374" t="s">
        <v>74</v>
      </c>
      <c r="AA374" t="s">
        <v>74</v>
      </c>
      <c r="AB374" t="s">
        <v>74</v>
      </c>
      <c r="AC374" t="s">
        <v>74</v>
      </c>
      <c r="AD374" t="s">
        <v>74</v>
      </c>
      <c r="AE374" t="s">
        <v>74</v>
      </c>
      <c r="AF374" t="s">
        <v>74</v>
      </c>
      <c r="AG374">
        <v>16</v>
      </c>
      <c r="AH374">
        <v>49</v>
      </c>
      <c r="AI374">
        <v>50</v>
      </c>
      <c r="AJ374">
        <v>0</v>
      </c>
      <c r="AK374">
        <v>0</v>
      </c>
      <c r="AL374" t="s">
        <v>2218</v>
      </c>
      <c r="AM374" t="s">
        <v>80</v>
      </c>
      <c r="AN374" t="s">
        <v>2219</v>
      </c>
      <c r="AO374" t="s">
        <v>2220</v>
      </c>
      <c r="AP374" t="s">
        <v>74</v>
      </c>
      <c r="AQ374" t="s">
        <v>74</v>
      </c>
      <c r="AR374" t="s">
        <v>2221</v>
      </c>
      <c r="AS374" t="s">
        <v>2222</v>
      </c>
      <c r="AT374" t="s">
        <v>74</v>
      </c>
      <c r="AU374">
        <v>1965</v>
      </c>
      <c r="AV374">
        <v>90</v>
      </c>
      <c r="AW374">
        <v>4</v>
      </c>
      <c r="AX374" t="s">
        <v>74</v>
      </c>
      <c r="AY374" t="s">
        <v>74</v>
      </c>
      <c r="AZ374" t="s">
        <v>74</v>
      </c>
      <c r="BA374" t="s">
        <v>74</v>
      </c>
      <c r="BB374">
        <v>863</v>
      </c>
      <c r="BC374" t="s">
        <v>84</v>
      </c>
      <c r="BD374" t="s">
        <v>74</v>
      </c>
      <c r="BE374" t="s">
        <v>2223</v>
      </c>
      <c r="BF374" t="str">
        <f>HYPERLINK("http://dx.doi.org/10.1128/JB.90.4.863-872.1965","http://dx.doi.org/10.1128/JB.90.4.863-872.1965")</f>
        <v>http://dx.doi.org/10.1128/JB.90.4.863-872.1965</v>
      </c>
      <c r="BG374" t="s">
        <v>74</v>
      </c>
      <c r="BH374" t="s">
        <v>74</v>
      </c>
      <c r="BI374">
        <v>0</v>
      </c>
      <c r="BJ374" t="s">
        <v>1795</v>
      </c>
      <c r="BK374" t="s">
        <v>86</v>
      </c>
      <c r="BL374" t="s">
        <v>1795</v>
      </c>
      <c r="BM374">
        <v>69415</v>
      </c>
      <c r="BN374">
        <v>5847807</v>
      </c>
      <c r="BO374" t="s">
        <v>2224</v>
      </c>
      <c r="BP374" t="s">
        <v>74</v>
      </c>
      <c r="BQ374" t="s">
        <v>74</v>
      </c>
      <c r="BR374" t="s">
        <v>89</v>
      </c>
      <c r="BS374" t="s">
        <v>2225</v>
      </c>
      <c r="BT374" t="str">
        <f>HYPERLINK("https%3A%2F%2Fwww.webofscience.com%2Fwos%2Fwoscc%2Ffull-record%2FWOS:A19656941500005","View Full Record in Web of Science")</f>
        <v>View Full Record in Web of Science</v>
      </c>
    </row>
    <row r="375" spans="1:72" x14ac:dyDescent="0.15">
      <c r="A375" t="s">
        <v>72</v>
      </c>
      <c r="B375" t="s">
        <v>2226</v>
      </c>
      <c r="C375" t="s">
        <v>74</v>
      </c>
      <c r="D375" t="s">
        <v>74</v>
      </c>
      <c r="E375" t="s">
        <v>74</v>
      </c>
      <c r="F375" t="s">
        <v>2226</v>
      </c>
      <c r="G375" t="s">
        <v>74</v>
      </c>
      <c r="H375" t="s">
        <v>74</v>
      </c>
      <c r="I375" t="s">
        <v>2227</v>
      </c>
      <c r="J375" t="s">
        <v>612</v>
      </c>
      <c r="K375" t="s">
        <v>74</v>
      </c>
      <c r="L375" t="s">
        <v>74</v>
      </c>
      <c r="M375" t="s">
        <v>77</v>
      </c>
      <c r="N375" t="s">
        <v>536</v>
      </c>
      <c r="O375" t="s">
        <v>74</v>
      </c>
      <c r="P375" t="s">
        <v>74</v>
      </c>
      <c r="Q375" t="s">
        <v>74</v>
      </c>
      <c r="R375" t="s">
        <v>74</v>
      </c>
      <c r="S375" t="s">
        <v>74</v>
      </c>
      <c r="T375" t="s">
        <v>74</v>
      </c>
      <c r="U375" t="s">
        <v>74</v>
      </c>
      <c r="V375" t="s">
        <v>74</v>
      </c>
      <c r="W375" t="s">
        <v>74</v>
      </c>
      <c r="X375" t="s">
        <v>74</v>
      </c>
      <c r="Y375" t="s">
        <v>74</v>
      </c>
      <c r="Z375" t="s">
        <v>74</v>
      </c>
      <c r="AA375" t="s">
        <v>74</v>
      </c>
      <c r="AB375" t="s">
        <v>74</v>
      </c>
      <c r="AC375" t="s">
        <v>74</v>
      </c>
      <c r="AD375" t="s">
        <v>74</v>
      </c>
      <c r="AE375" t="s">
        <v>74</v>
      </c>
      <c r="AF375" t="s">
        <v>74</v>
      </c>
      <c r="AG375">
        <v>6</v>
      </c>
      <c r="AH375">
        <v>23</v>
      </c>
      <c r="AI375">
        <v>23</v>
      </c>
      <c r="AJ375">
        <v>0</v>
      </c>
      <c r="AK375">
        <v>1</v>
      </c>
      <c r="AL375" t="s">
        <v>613</v>
      </c>
      <c r="AM375" t="s">
        <v>80</v>
      </c>
      <c r="AN375" t="s">
        <v>614</v>
      </c>
      <c r="AO375" t="s">
        <v>615</v>
      </c>
      <c r="AP375" t="s">
        <v>74</v>
      </c>
      <c r="AQ375" t="s">
        <v>74</v>
      </c>
      <c r="AR375" t="s">
        <v>616</v>
      </c>
      <c r="AS375" t="s">
        <v>617</v>
      </c>
      <c r="AT375" t="s">
        <v>74</v>
      </c>
      <c r="AU375">
        <v>1965</v>
      </c>
      <c r="AV375">
        <v>70</v>
      </c>
      <c r="AW375">
        <v>6</v>
      </c>
      <c r="AX375" t="s">
        <v>74</v>
      </c>
      <c r="AY375" t="s">
        <v>74</v>
      </c>
      <c r="AZ375" t="s">
        <v>74</v>
      </c>
      <c r="BA375" t="s">
        <v>74</v>
      </c>
      <c r="BB375">
        <v>1555</v>
      </c>
      <c r="BC375" t="s">
        <v>95</v>
      </c>
      <c r="BD375" t="s">
        <v>74</v>
      </c>
      <c r="BE375" t="s">
        <v>2228</v>
      </c>
      <c r="BF375" t="str">
        <f>HYPERLINK("http://dx.doi.org/10.1029/JZ070i006p01555","http://dx.doi.org/10.1029/JZ070i006p01555")</f>
        <v>http://dx.doi.org/10.1029/JZ070i006p01555</v>
      </c>
      <c r="BG375" t="s">
        <v>74</v>
      </c>
      <c r="BH375" t="s">
        <v>74</v>
      </c>
      <c r="BI375">
        <v>1</v>
      </c>
      <c r="BJ375" t="s">
        <v>619</v>
      </c>
      <c r="BK375" t="s">
        <v>86</v>
      </c>
      <c r="BL375" t="s">
        <v>620</v>
      </c>
      <c r="BM375">
        <v>63275</v>
      </c>
      <c r="BN375" t="s">
        <v>74</v>
      </c>
      <c r="BO375" t="s">
        <v>74</v>
      </c>
      <c r="BP375" t="s">
        <v>74</v>
      </c>
      <c r="BQ375" t="s">
        <v>74</v>
      </c>
      <c r="BR375" t="s">
        <v>89</v>
      </c>
      <c r="BS375" t="s">
        <v>2229</v>
      </c>
      <c r="BT375" t="str">
        <f>HYPERLINK("https%3A%2F%2Fwww.webofscience.com%2Fwos%2Fwoscc%2Ffull-record%2FWOS:A19656327500032","View Full Record in Web of Science")</f>
        <v>View Full Record in Web of Science</v>
      </c>
    </row>
    <row r="376" spans="1:72" x14ac:dyDescent="0.15">
      <c r="A376" t="s">
        <v>72</v>
      </c>
      <c r="B376" t="s">
        <v>2230</v>
      </c>
      <c r="C376" t="s">
        <v>74</v>
      </c>
      <c r="D376" t="s">
        <v>74</v>
      </c>
      <c r="E376" t="s">
        <v>74</v>
      </c>
      <c r="F376" t="s">
        <v>2230</v>
      </c>
      <c r="G376" t="s">
        <v>74</v>
      </c>
      <c r="H376" t="s">
        <v>74</v>
      </c>
      <c r="I376" t="s">
        <v>2231</v>
      </c>
      <c r="J376" t="s">
        <v>612</v>
      </c>
      <c r="K376" t="s">
        <v>74</v>
      </c>
      <c r="L376" t="s">
        <v>74</v>
      </c>
      <c r="M376" t="s">
        <v>77</v>
      </c>
      <c r="N376" t="s">
        <v>78</v>
      </c>
      <c r="O376" t="s">
        <v>74</v>
      </c>
      <c r="P376" t="s">
        <v>74</v>
      </c>
      <c r="Q376" t="s">
        <v>74</v>
      </c>
      <c r="R376" t="s">
        <v>74</v>
      </c>
      <c r="S376" t="s">
        <v>74</v>
      </c>
      <c r="T376" t="s">
        <v>74</v>
      </c>
      <c r="U376" t="s">
        <v>74</v>
      </c>
      <c r="V376" t="s">
        <v>74</v>
      </c>
      <c r="W376" t="s">
        <v>74</v>
      </c>
      <c r="X376" t="s">
        <v>74</v>
      </c>
      <c r="Y376" t="s">
        <v>74</v>
      </c>
      <c r="Z376" t="s">
        <v>74</v>
      </c>
      <c r="AA376" t="s">
        <v>74</v>
      </c>
      <c r="AB376" t="s">
        <v>74</v>
      </c>
      <c r="AC376" t="s">
        <v>74</v>
      </c>
      <c r="AD376" t="s">
        <v>74</v>
      </c>
      <c r="AE376" t="s">
        <v>74</v>
      </c>
      <c r="AF376" t="s">
        <v>74</v>
      </c>
      <c r="AG376">
        <v>7</v>
      </c>
      <c r="AH376">
        <v>0</v>
      </c>
      <c r="AI376">
        <v>0</v>
      </c>
      <c r="AJ376">
        <v>0</v>
      </c>
      <c r="AK376">
        <v>1</v>
      </c>
      <c r="AL376" t="s">
        <v>613</v>
      </c>
      <c r="AM376" t="s">
        <v>80</v>
      </c>
      <c r="AN376" t="s">
        <v>614</v>
      </c>
      <c r="AO376" t="s">
        <v>615</v>
      </c>
      <c r="AP376" t="s">
        <v>74</v>
      </c>
      <c r="AQ376" t="s">
        <v>74</v>
      </c>
      <c r="AR376" t="s">
        <v>616</v>
      </c>
      <c r="AS376" t="s">
        <v>617</v>
      </c>
      <c r="AT376" t="s">
        <v>74</v>
      </c>
      <c r="AU376">
        <v>1965</v>
      </c>
      <c r="AV376">
        <v>70</v>
      </c>
      <c r="AW376">
        <v>14</v>
      </c>
      <c r="AX376" t="s">
        <v>74</v>
      </c>
      <c r="AY376" t="s">
        <v>74</v>
      </c>
      <c r="AZ376" t="s">
        <v>74</v>
      </c>
      <c r="BA376" t="s">
        <v>74</v>
      </c>
      <c r="BB376">
        <v>3371</v>
      </c>
      <c r="BC376" t="s">
        <v>95</v>
      </c>
      <c r="BD376" t="s">
        <v>74</v>
      </c>
      <c r="BE376" t="s">
        <v>2232</v>
      </c>
      <c r="BF376" t="str">
        <f>HYPERLINK("http://dx.doi.org/10.1029/JZ070i014p03371","http://dx.doi.org/10.1029/JZ070i014p03371")</f>
        <v>http://dx.doi.org/10.1029/JZ070i014p03371</v>
      </c>
      <c r="BG376" t="s">
        <v>74</v>
      </c>
      <c r="BH376" t="s">
        <v>74</v>
      </c>
      <c r="BI376">
        <v>1</v>
      </c>
      <c r="BJ376" t="s">
        <v>619</v>
      </c>
      <c r="BK376" t="s">
        <v>86</v>
      </c>
      <c r="BL376" t="s">
        <v>620</v>
      </c>
      <c r="BM376">
        <v>66599</v>
      </c>
      <c r="BN376" t="s">
        <v>74</v>
      </c>
      <c r="BO376" t="s">
        <v>74</v>
      </c>
      <c r="BP376" t="s">
        <v>74</v>
      </c>
      <c r="BQ376" t="s">
        <v>74</v>
      </c>
      <c r="BR376" t="s">
        <v>89</v>
      </c>
      <c r="BS376" t="s">
        <v>2233</v>
      </c>
      <c r="BT376" t="str">
        <f>HYPERLINK("https%3A%2F%2Fwww.webofscience.com%2Fwos%2Fwoscc%2Ffull-record%2FWOS:A19656659900012","View Full Record in Web of Science")</f>
        <v>View Full Record in Web of Science</v>
      </c>
    </row>
    <row r="377" spans="1:72" x14ac:dyDescent="0.15">
      <c r="A377" t="s">
        <v>72</v>
      </c>
      <c r="B377" t="s">
        <v>916</v>
      </c>
      <c r="C377" t="s">
        <v>74</v>
      </c>
      <c r="D377" t="s">
        <v>74</v>
      </c>
      <c r="E377" t="s">
        <v>74</v>
      </c>
      <c r="F377" t="s">
        <v>916</v>
      </c>
      <c r="G377" t="s">
        <v>74</v>
      </c>
      <c r="H377" t="s">
        <v>74</v>
      </c>
      <c r="I377" t="s">
        <v>2234</v>
      </c>
      <c r="J377" t="s">
        <v>612</v>
      </c>
      <c r="K377" t="s">
        <v>74</v>
      </c>
      <c r="L377" t="s">
        <v>74</v>
      </c>
      <c r="M377" t="s">
        <v>77</v>
      </c>
      <c r="N377" t="s">
        <v>536</v>
      </c>
      <c r="O377" t="s">
        <v>74</v>
      </c>
      <c r="P377" t="s">
        <v>74</v>
      </c>
      <c r="Q377" t="s">
        <v>74</v>
      </c>
      <c r="R377" t="s">
        <v>74</v>
      </c>
      <c r="S377" t="s">
        <v>74</v>
      </c>
      <c r="T377" t="s">
        <v>74</v>
      </c>
      <c r="U377" t="s">
        <v>74</v>
      </c>
      <c r="V377" t="s">
        <v>74</v>
      </c>
      <c r="W377" t="s">
        <v>74</v>
      </c>
      <c r="X377" t="s">
        <v>74</v>
      </c>
      <c r="Y377" t="s">
        <v>74</v>
      </c>
      <c r="Z377" t="s">
        <v>74</v>
      </c>
      <c r="AA377" t="s">
        <v>74</v>
      </c>
      <c r="AB377" t="s">
        <v>74</v>
      </c>
      <c r="AC377" t="s">
        <v>74</v>
      </c>
      <c r="AD377" t="s">
        <v>74</v>
      </c>
      <c r="AE377" t="s">
        <v>74</v>
      </c>
      <c r="AF377" t="s">
        <v>74</v>
      </c>
      <c r="AG377">
        <v>3</v>
      </c>
      <c r="AH377">
        <v>2</v>
      </c>
      <c r="AI377">
        <v>2</v>
      </c>
      <c r="AJ377">
        <v>0</v>
      </c>
      <c r="AK377">
        <v>0</v>
      </c>
      <c r="AL377" t="s">
        <v>613</v>
      </c>
      <c r="AM377" t="s">
        <v>80</v>
      </c>
      <c r="AN377" t="s">
        <v>614</v>
      </c>
      <c r="AO377" t="s">
        <v>615</v>
      </c>
      <c r="AP377" t="s">
        <v>74</v>
      </c>
      <c r="AQ377" t="s">
        <v>74</v>
      </c>
      <c r="AR377" t="s">
        <v>616</v>
      </c>
      <c r="AS377" t="s">
        <v>617</v>
      </c>
      <c r="AT377" t="s">
        <v>74</v>
      </c>
      <c r="AU377">
        <v>1965</v>
      </c>
      <c r="AV377">
        <v>70</v>
      </c>
      <c r="AW377">
        <v>14</v>
      </c>
      <c r="AX377" t="s">
        <v>74</v>
      </c>
      <c r="AY377" t="s">
        <v>74</v>
      </c>
      <c r="AZ377" t="s">
        <v>74</v>
      </c>
      <c r="BA377" t="s">
        <v>74</v>
      </c>
      <c r="BB377">
        <v>3509</v>
      </c>
      <c r="BC377" t="s">
        <v>95</v>
      </c>
      <c r="BD377" t="s">
        <v>74</v>
      </c>
      <c r="BE377" t="s">
        <v>2235</v>
      </c>
      <c r="BF377" t="str">
        <f>HYPERLINK("http://dx.doi.org/10.1029/JZ070i014p03509","http://dx.doi.org/10.1029/JZ070i014p03509")</f>
        <v>http://dx.doi.org/10.1029/JZ070i014p03509</v>
      </c>
      <c r="BG377" t="s">
        <v>74</v>
      </c>
      <c r="BH377" t="s">
        <v>74</v>
      </c>
      <c r="BI377">
        <v>1</v>
      </c>
      <c r="BJ377" t="s">
        <v>619</v>
      </c>
      <c r="BK377" t="s">
        <v>86</v>
      </c>
      <c r="BL377" t="s">
        <v>620</v>
      </c>
      <c r="BM377">
        <v>66599</v>
      </c>
      <c r="BN377" t="s">
        <v>74</v>
      </c>
      <c r="BO377" t="s">
        <v>74</v>
      </c>
      <c r="BP377" t="s">
        <v>74</v>
      </c>
      <c r="BQ377" t="s">
        <v>74</v>
      </c>
      <c r="BR377" t="s">
        <v>89</v>
      </c>
      <c r="BS377" t="s">
        <v>2236</v>
      </c>
      <c r="BT377" t="str">
        <f>HYPERLINK("https%3A%2F%2Fwww.webofscience.com%2Fwos%2Fwoscc%2Ffull-record%2FWOS:A19656659900025","View Full Record in Web of Science")</f>
        <v>View Full Record in Web of Science</v>
      </c>
    </row>
    <row r="378" spans="1:72" x14ac:dyDescent="0.15">
      <c r="A378" t="s">
        <v>72</v>
      </c>
      <c r="B378" t="s">
        <v>2237</v>
      </c>
      <c r="C378" t="s">
        <v>74</v>
      </c>
      <c r="D378" t="s">
        <v>74</v>
      </c>
      <c r="E378" t="s">
        <v>74</v>
      </c>
      <c r="F378" t="s">
        <v>2237</v>
      </c>
      <c r="G378" t="s">
        <v>74</v>
      </c>
      <c r="H378" t="s">
        <v>74</v>
      </c>
      <c r="I378" t="s">
        <v>2238</v>
      </c>
      <c r="J378" t="s">
        <v>1221</v>
      </c>
      <c r="K378" t="s">
        <v>74</v>
      </c>
      <c r="L378" t="s">
        <v>74</v>
      </c>
      <c r="M378" t="s">
        <v>77</v>
      </c>
      <c r="N378" t="s">
        <v>78</v>
      </c>
      <c r="O378" t="s">
        <v>74</v>
      </c>
      <c r="P378" t="s">
        <v>74</v>
      </c>
      <c r="Q378" t="s">
        <v>74</v>
      </c>
      <c r="R378" t="s">
        <v>74</v>
      </c>
      <c r="S378" t="s">
        <v>74</v>
      </c>
      <c r="T378" t="s">
        <v>74</v>
      </c>
      <c r="U378" t="s">
        <v>74</v>
      </c>
      <c r="V378" t="s">
        <v>74</v>
      </c>
      <c r="W378" t="s">
        <v>74</v>
      </c>
      <c r="X378" t="s">
        <v>74</v>
      </c>
      <c r="Y378" t="s">
        <v>74</v>
      </c>
      <c r="Z378" t="s">
        <v>74</v>
      </c>
      <c r="AA378" t="s">
        <v>74</v>
      </c>
      <c r="AB378" t="s">
        <v>74</v>
      </c>
      <c r="AC378" t="s">
        <v>74</v>
      </c>
      <c r="AD378" t="s">
        <v>74</v>
      </c>
      <c r="AE378" t="s">
        <v>74</v>
      </c>
      <c r="AF378" t="s">
        <v>74</v>
      </c>
      <c r="AG378">
        <v>20</v>
      </c>
      <c r="AH378">
        <v>12</v>
      </c>
      <c r="AI378">
        <v>13</v>
      </c>
      <c r="AJ378">
        <v>0</v>
      </c>
      <c r="AK378">
        <v>0</v>
      </c>
      <c r="AL378" t="s">
        <v>74</v>
      </c>
      <c r="AM378" t="s">
        <v>74</v>
      </c>
      <c r="AN378" t="s">
        <v>74</v>
      </c>
      <c r="AO378" t="s">
        <v>74</v>
      </c>
      <c r="AP378" t="s">
        <v>74</v>
      </c>
      <c r="AQ378" t="s">
        <v>74</v>
      </c>
      <c r="AR378" t="s">
        <v>1222</v>
      </c>
      <c r="AS378" t="s">
        <v>74</v>
      </c>
      <c r="AT378" t="s">
        <v>74</v>
      </c>
      <c r="AU378">
        <v>1965</v>
      </c>
      <c r="AV378">
        <v>63</v>
      </c>
      <c r="AW378">
        <v>1</v>
      </c>
      <c r="AX378" t="s">
        <v>74</v>
      </c>
      <c r="AY378" t="s">
        <v>74</v>
      </c>
      <c r="AZ378" t="s">
        <v>74</v>
      </c>
      <c r="BA378" t="s">
        <v>74</v>
      </c>
      <c r="BB378">
        <v>105</v>
      </c>
      <c r="BC378" t="s">
        <v>84</v>
      </c>
      <c r="BD378" t="s">
        <v>74</v>
      </c>
      <c r="BE378" t="s">
        <v>2239</v>
      </c>
      <c r="BF378" t="str">
        <f>HYPERLINK("http://dx.doi.org/10.1017/S0022172400045010","http://dx.doi.org/10.1017/S0022172400045010")</f>
        <v>http://dx.doi.org/10.1017/S0022172400045010</v>
      </c>
      <c r="BG378" t="s">
        <v>74</v>
      </c>
      <c r="BH378" t="s">
        <v>74</v>
      </c>
      <c r="BI378">
        <v>0</v>
      </c>
      <c r="BJ378" t="s">
        <v>1224</v>
      </c>
      <c r="BK378" t="s">
        <v>86</v>
      </c>
      <c r="BL378" t="s">
        <v>1224</v>
      </c>
      <c r="BM378">
        <v>63517</v>
      </c>
      <c r="BN378">
        <v>14271920</v>
      </c>
      <c r="BO378" t="s">
        <v>2224</v>
      </c>
      <c r="BP378" t="s">
        <v>74</v>
      </c>
      <c r="BQ378" t="s">
        <v>74</v>
      </c>
      <c r="BR378" t="s">
        <v>89</v>
      </c>
      <c r="BS378" t="s">
        <v>2240</v>
      </c>
      <c r="BT378" t="str">
        <f>HYPERLINK("https%3A%2F%2Fwww.webofscience.com%2Fwos%2Fwoscc%2Ffull-record%2FWOS:A19656351700010","View Full Record in Web of Science")</f>
        <v>View Full Record in Web of Science</v>
      </c>
    </row>
    <row r="379" spans="1:72" x14ac:dyDescent="0.15">
      <c r="A379" t="s">
        <v>72</v>
      </c>
      <c r="B379" t="s">
        <v>2241</v>
      </c>
      <c r="C379" t="s">
        <v>74</v>
      </c>
      <c r="D379" t="s">
        <v>74</v>
      </c>
      <c r="E379" t="s">
        <v>74</v>
      </c>
      <c r="F379" t="s">
        <v>2241</v>
      </c>
      <c r="G379" t="s">
        <v>74</v>
      </c>
      <c r="H379" t="s">
        <v>74</v>
      </c>
      <c r="I379" t="s">
        <v>2242</v>
      </c>
      <c r="J379" t="s">
        <v>2243</v>
      </c>
      <c r="K379" t="s">
        <v>74</v>
      </c>
      <c r="L379" t="s">
        <v>74</v>
      </c>
      <c r="M379" t="s">
        <v>77</v>
      </c>
      <c r="N379" t="s">
        <v>78</v>
      </c>
      <c r="O379" t="s">
        <v>74</v>
      </c>
      <c r="P379" t="s">
        <v>74</v>
      </c>
      <c r="Q379" t="s">
        <v>74</v>
      </c>
      <c r="R379" t="s">
        <v>74</v>
      </c>
      <c r="S379" t="s">
        <v>74</v>
      </c>
      <c r="T379" t="s">
        <v>74</v>
      </c>
      <c r="U379" t="s">
        <v>74</v>
      </c>
      <c r="V379" t="s">
        <v>74</v>
      </c>
      <c r="W379" t="s">
        <v>74</v>
      </c>
      <c r="X379" t="s">
        <v>74</v>
      </c>
      <c r="Y379" t="s">
        <v>74</v>
      </c>
      <c r="Z379" t="s">
        <v>74</v>
      </c>
      <c r="AA379" t="s">
        <v>74</v>
      </c>
      <c r="AB379" t="s">
        <v>74</v>
      </c>
      <c r="AC379" t="s">
        <v>74</v>
      </c>
      <c r="AD379" t="s">
        <v>74</v>
      </c>
      <c r="AE379" t="s">
        <v>74</v>
      </c>
      <c r="AF379" t="s">
        <v>74</v>
      </c>
      <c r="AG379">
        <v>10</v>
      </c>
      <c r="AH379">
        <v>0</v>
      </c>
      <c r="AI379">
        <v>0</v>
      </c>
      <c r="AJ379">
        <v>0</v>
      </c>
      <c r="AK379">
        <v>0</v>
      </c>
      <c r="AL379" t="s">
        <v>74</v>
      </c>
      <c r="AM379" t="s">
        <v>74</v>
      </c>
      <c r="AN379" t="s">
        <v>74</v>
      </c>
      <c r="AO379" t="s">
        <v>74</v>
      </c>
      <c r="AP379" t="s">
        <v>74</v>
      </c>
      <c r="AQ379" t="s">
        <v>74</v>
      </c>
      <c r="AR379" t="s">
        <v>2244</v>
      </c>
      <c r="AS379" t="s">
        <v>74</v>
      </c>
      <c r="AT379" t="s">
        <v>74</v>
      </c>
      <c r="AU379">
        <v>1965</v>
      </c>
      <c r="AV379">
        <v>68</v>
      </c>
      <c r="AW379">
        <v>1</v>
      </c>
      <c r="AX379" t="s">
        <v>74</v>
      </c>
      <c r="AY379" t="s">
        <v>74</v>
      </c>
      <c r="AZ379" t="s">
        <v>74</v>
      </c>
      <c r="BA379" t="s">
        <v>74</v>
      </c>
      <c r="BB379">
        <v>19</v>
      </c>
      <c r="BC379" t="s">
        <v>84</v>
      </c>
      <c r="BD379" t="s">
        <v>74</v>
      </c>
      <c r="BE379" t="s">
        <v>74</v>
      </c>
      <c r="BF379" t="s">
        <v>74</v>
      </c>
      <c r="BG379" t="s">
        <v>74</v>
      </c>
      <c r="BH379" t="s">
        <v>74</v>
      </c>
      <c r="BI379">
        <v>0</v>
      </c>
      <c r="BJ379" t="s">
        <v>2245</v>
      </c>
      <c r="BK379" t="s">
        <v>86</v>
      </c>
      <c r="BL379" t="s">
        <v>2246</v>
      </c>
      <c r="BM379">
        <v>61803</v>
      </c>
      <c r="BN379" t="s">
        <v>74</v>
      </c>
      <c r="BO379" t="s">
        <v>74</v>
      </c>
      <c r="BP379" t="s">
        <v>74</v>
      </c>
      <c r="BQ379" t="s">
        <v>74</v>
      </c>
      <c r="BR379" t="s">
        <v>89</v>
      </c>
      <c r="BS379" t="s">
        <v>2247</v>
      </c>
      <c r="BT379" t="str">
        <f>HYPERLINK("https%3A%2F%2Fwww.webofscience.com%2Fwos%2Fwoscc%2Ffull-record%2FWOS:A19656180300003","View Full Record in Web of Science")</f>
        <v>View Full Record in Web of Science</v>
      </c>
    </row>
    <row r="380" spans="1:72" x14ac:dyDescent="0.15">
      <c r="A380" t="s">
        <v>72</v>
      </c>
      <c r="B380" t="s">
        <v>2248</v>
      </c>
      <c r="C380" t="s">
        <v>74</v>
      </c>
      <c r="D380" t="s">
        <v>74</v>
      </c>
      <c r="E380" t="s">
        <v>74</v>
      </c>
      <c r="F380" t="s">
        <v>2248</v>
      </c>
      <c r="G380" t="s">
        <v>74</v>
      </c>
      <c r="H380" t="s">
        <v>74</v>
      </c>
      <c r="I380" t="s">
        <v>2249</v>
      </c>
      <c r="J380" t="s">
        <v>1260</v>
      </c>
      <c r="K380" t="s">
        <v>74</v>
      </c>
      <c r="L380" t="s">
        <v>74</v>
      </c>
      <c r="M380" t="s">
        <v>77</v>
      </c>
      <c r="N380" t="s">
        <v>78</v>
      </c>
      <c r="O380" t="s">
        <v>74</v>
      </c>
      <c r="P380" t="s">
        <v>74</v>
      </c>
      <c r="Q380" t="s">
        <v>74</v>
      </c>
      <c r="R380" t="s">
        <v>74</v>
      </c>
      <c r="S380" t="s">
        <v>74</v>
      </c>
      <c r="T380" t="s">
        <v>74</v>
      </c>
      <c r="U380" t="s">
        <v>74</v>
      </c>
      <c r="V380" t="s">
        <v>74</v>
      </c>
      <c r="W380" t="s">
        <v>74</v>
      </c>
      <c r="X380" t="s">
        <v>74</v>
      </c>
      <c r="Y380" t="s">
        <v>74</v>
      </c>
      <c r="Z380" t="s">
        <v>74</v>
      </c>
      <c r="AA380" t="s">
        <v>74</v>
      </c>
      <c r="AB380" t="s">
        <v>74</v>
      </c>
      <c r="AC380" t="s">
        <v>74</v>
      </c>
      <c r="AD380" t="s">
        <v>74</v>
      </c>
      <c r="AE380" t="s">
        <v>74</v>
      </c>
      <c r="AF380" t="s">
        <v>74</v>
      </c>
      <c r="AG380">
        <v>0</v>
      </c>
      <c r="AH380">
        <v>15</v>
      </c>
      <c r="AI380">
        <v>15</v>
      </c>
      <c r="AJ380">
        <v>0</v>
      </c>
      <c r="AK380">
        <v>1</v>
      </c>
      <c r="AL380" t="s">
        <v>1271</v>
      </c>
      <c r="AM380" t="s">
        <v>555</v>
      </c>
      <c r="AN380" t="s">
        <v>1272</v>
      </c>
      <c r="AO380" t="s">
        <v>1263</v>
      </c>
      <c r="AP380" t="s">
        <v>74</v>
      </c>
      <c r="AQ380" t="s">
        <v>74</v>
      </c>
      <c r="AR380" t="s">
        <v>1265</v>
      </c>
      <c r="AS380" t="s">
        <v>1266</v>
      </c>
      <c r="AT380" t="s">
        <v>74</v>
      </c>
      <c r="AU380">
        <v>1965</v>
      </c>
      <c r="AV380">
        <v>130</v>
      </c>
      <c r="AW380">
        <v>5</v>
      </c>
      <c r="AX380" t="s">
        <v>74</v>
      </c>
      <c r="AY380" t="s">
        <v>74</v>
      </c>
      <c r="AZ380" t="s">
        <v>74</v>
      </c>
      <c r="BA380" t="s">
        <v>74</v>
      </c>
      <c r="BB380">
        <v>485</v>
      </c>
      <c r="BC380" t="s">
        <v>84</v>
      </c>
      <c r="BD380" t="s">
        <v>74</v>
      </c>
      <c r="BE380" t="s">
        <v>74</v>
      </c>
      <c r="BF380" t="s">
        <v>74</v>
      </c>
      <c r="BG380" t="s">
        <v>74</v>
      </c>
      <c r="BH380" t="s">
        <v>74</v>
      </c>
      <c r="BI380">
        <v>0</v>
      </c>
      <c r="BJ380" t="s">
        <v>741</v>
      </c>
      <c r="BK380" t="s">
        <v>86</v>
      </c>
      <c r="BL380" t="s">
        <v>742</v>
      </c>
      <c r="BM380">
        <v>64149</v>
      </c>
      <c r="BN380">
        <v>14288616</v>
      </c>
      <c r="BO380" t="s">
        <v>74</v>
      </c>
      <c r="BP380" t="s">
        <v>74</v>
      </c>
      <c r="BQ380" t="s">
        <v>74</v>
      </c>
      <c r="BR380" t="s">
        <v>89</v>
      </c>
      <c r="BS380" t="s">
        <v>2250</v>
      </c>
      <c r="BT380" t="str">
        <f>HYPERLINK("https%3A%2F%2Fwww.webofscience.com%2Fwos%2Fwoscc%2Ffull-record%2FWOS:A19656414900007","View Full Record in Web of Science")</f>
        <v>View Full Record in Web of Science</v>
      </c>
    </row>
    <row r="381" spans="1:72" x14ac:dyDescent="0.15">
      <c r="A381" t="s">
        <v>72</v>
      </c>
      <c r="B381" t="s">
        <v>2251</v>
      </c>
      <c r="C381" t="s">
        <v>74</v>
      </c>
      <c r="D381" t="s">
        <v>74</v>
      </c>
      <c r="E381" t="s">
        <v>74</v>
      </c>
      <c r="F381" t="s">
        <v>2251</v>
      </c>
      <c r="G381" t="s">
        <v>74</v>
      </c>
      <c r="H381" t="s">
        <v>74</v>
      </c>
      <c r="I381" t="s">
        <v>2252</v>
      </c>
      <c r="J381" t="s">
        <v>767</v>
      </c>
      <c r="K381" t="s">
        <v>74</v>
      </c>
      <c r="L381" t="s">
        <v>74</v>
      </c>
      <c r="M381" t="s">
        <v>77</v>
      </c>
      <c r="N381" t="s">
        <v>220</v>
      </c>
      <c r="O381" t="s">
        <v>74</v>
      </c>
      <c r="P381" t="s">
        <v>74</v>
      </c>
      <c r="Q381" t="s">
        <v>74</v>
      </c>
      <c r="R381" t="s">
        <v>74</v>
      </c>
      <c r="S381" t="s">
        <v>74</v>
      </c>
      <c r="T381" t="s">
        <v>74</v>
      </c>
      <c r="U381" t="s">
        <v>74</v>
      </c>
      <c r="V381" t="s">
        <v>74</v>
      </c>
      <c r="W381" t="s">
        <v>74</v>
      </c>
      <c r="X381" t="s">
        <v>74</v>
      </c>
      <c r="Y381" t="s">
        <v>74</v>
      </c>
      <c r="Z381" t="s">
        <v>74</v>
      </c>
      <c r="AA381" t="s">
        <v>74</v>
      </c>
      <c r="AB381" t="s">
        <v>74</v>
      </c>
      <c r="AC381" t="s">
        <v>74</v>
      </c>
      <c r="AD381" t="s">
        <v>74</v>
      </c>
      <c r="AE381" t="s">
        <v>74</v>
      </c>
      <c r="AF381" t="s">
        <v>74</v>
      </c>
      <c r="AG381">
        <v>0</v>
      </c>
      <c r="AH381">
        <v>0</v>
      </c>
      <c r="AI381">
        <v>0</v>
      </c>
      <c r="AJ381">
        <v>0</v>
      </c>
      <c r="AK381">
        <v>1</v>
      </c>
      <c r="AL381" t="s">
        <v>781</v>
      </c>
      <c r="AM381" t="s">
        <v>782</v>
      </c>
      <c r="AN381" t="s">
        <v>783</v>
      </c>
      <c r="AO381" t="s">
        <v>771</v>
      </c>
      <c r="AP381" t="s">
        <v>74</v>
      </c>
      <c r="AQ381" t="s">
        <v>74</v>
      </c>
      <c r="AR381" t="s">
        <v>767</v>
      </c>
      <c r="AS381" t="s">
        <v>773</v>
      </c>
      <c r="AT381" t="s">
        <v>74</v>
      </c>
      <c r="AU381">
        <v>1965</v>
      </c>
      <c r="AV381">
        <v>208</v>
      </c>
      <c r="AW381">
        <v>5009</v>
      </c>
      <c r="AX381" t="s">
        <v>74</v>
      </c>
      <c r="AY381" t="s">
        <v>74</v>
      </c>
      <c r="AZ381" t="s">
        <v>74</v>
      </c>
      <c r="BA381" t="s">
        <v>74</v>
      </c>
      <c r="BB381">
        <v>439</v>
      </c>
      <c r="BC381" t="s">
        <v>84</v>
      </c>
      <c r="BD381" t="s">
        <v>74</v>
      </c>
      <c r="BE381" t="s">
        <v>74</v>
      </c>
      <c r="BF381" t="s">
        <v>74</v>
      </c>
      <c r="BG381" t="s">
        <v>74</v>
      </c>
      <c r="BH381" t="s">
        <v>74</v>
      </c>
      <c r="BI381">
        <v>0</v>
      </c>
      <c r="BJ381" t="s">
        <v>775</v>
      </c>
      <c r="BK381" t="s">
        <v>86</v>
      </c>
      <c r="BL381" t="s">
        <v>776</v>
      </c>
      <c r="BM381">
        <v>69353</v>
      </c>
      <c r="BN381" t="s">
        <v>74</v>
      </c>
      <c r="BO381" t="s">
        <v>74</v>
      </c>
      <c r="BP381" t="s">
        <v>74</v>
      </c>
      <c r="BQ381" t="s">
        <v>74</v>
      </c>
      <c r="BR381" t="s">
        <v>89</v>
      </c>
      <c r="BS381" t="s">
        <v>2253</v>
      </c>
      <c r="BT381" t="str">
        <f>HYPERLINK("https%3A%2F%2Fwww.webofscience.com%2Fwos%2Fwoscc%2Ffull-record%2FWOS:A19656935300018","View Full Record in Web of Science")</f>
        <v>View Full Record in Web of Science</v>
      </c>
    </row>
    <row r="382" spans="1:72" x14ac:dyDescent="0.15">
      <c r="A382" t="s">
        <v>72</v>
      </c>
      <c r="B382" t="s">
        <v>208</v>
      </c>
      <c r="C382" t="s">
        <v>74</v>
      </c>
      <c r="D382" t="s">
        <v>74</v>
      </c>
      <c r="E382" t="s">
        <v>74</v>
      </c>
      <c r="F382" t="s">
        <v>208</v>
      </c>
      <c r="G382" t="s">
        <v>74</v>
      </c>
      <c r="H382" t="s">
        <v>74</v>
      </c>
      <c r="I382" t="s">
        <v>2254</v>
      </c>
      <c r="J382" t="s">
        <v>767</v>
      </c>
      <c r="K382" t="s">
        <v>74</v>
      </c>
      <c r="L382" t="s">
        <v>74</v>
      </c>
      <c r="M382" t="s">
        <v>77</v>
      </c>
      <c r="N382" t="s">
        <v>220</v>
      </c>
      <c r="O382" t="s">
        <v>74</v>
      </c>
      <c r="P382" t="s">
        <v>74</v>
      </c>
      <c r="Q382" t="s">
        <v>74</v>
      </c>
      <c r="R382" t="s">
        <v>74</v>
      </c>
      <c r="S382" t="s">
        <v>74</v>
      </c>
      <c r="T382" t="s">
        <v>74</v>
      </c>
      <c r="U382" t="s">
        <v>74</v>
      </c>
      <c r="V382" t="s">
        <v>74</v>
      </c>
      <c r="W382" t="s">
        <v>74</v>
      </c>
      <c r="X382" t="s">
        <v>74</v>
      </c>
      <c r="Y382" t="s">
        <v>74</v>
      </c>
      <c r="Z382" t="s">
        <v>74</v>
      </c>
      <c r="AA382" t="s">
        <v>74</v>
      </c>
      <c r="AB382" t="s">
        <v>74</v>
      </c>
      <c r="AC382" t="s">
        <v>74</v>
      </c>
      <c r="AD382" t="s">
        <v>74</v>
      </c>
      <c r="AE382" t="s">
        <v>74</v>
      </c>
      <c r="AF382" t="s">
        <v>74</v>
      </c>
      <c r="AG382">
        <v>1</v>
      </c>
      <c r="AH382">
        <v>0</v>
      </c>
      <c r="AI382">
        <v>0</v>
      </c>
      <c r="AJ382">
        <v>0</v>
      </c>
      <c r="AK382">
        <v>0</v>
      </c>
      <c r="AL382" t="s">
        <v>2046</v>
      </c>
      <c r="AM382" t="s">
        <v>782</v>
      </c>
      <c r="AN382" t="s">
        <v>2047</v>
      </c>
      <c r="AO382" t="s">
        <v>771</v>
      </c>
      <c r="AP382" t="s">
        <v>772</v>
      </c>
      <c r="AQ382" t="s">
        <v>74</v>
      </c>
      <c r="AR382" t="s">
        <v>767</v>
      </c>
      <c r="AS382" t="s">
        <v>773</v>
      </c>
      <c r="AT382" t="s">
        <v>74</v>
      </c>
      <c r="AU382">
        <v>1965</v>
      </c>
      <c r="AV382">
        <v>206</v>
      </c>
      <c r="AW382">
        <v>4980</v>
      </c>
      <c r="AX382" t="s">
        <v>74</v>
      </c>
      <c r="AY382" t="s">
        <v>74</v>
      </c>
      <c r="AZ382" t="s">
        <v>74</v>
      </c>
      <c r="BA382" t="s">
        <v>74</v>
      </c>
      <c r="BB382">
        <v>140</v>
      </c>
      <c r="BC382" t="s">
        <v>95</v>
      </c>
      <c r="BD382" t="s">
        <v>74</v>
      </c>
      <c r="BE382" t="s">
        <v>74</v>
      </c>
      <c r="BF382" t="s">
        <v>74</v>
      </c>
      <c r="BG382" t="s">
        <v>74</v>
      </c>
      <c r="BH382" t="s">
        <v>74</v>
      </c>
      <c r="BI382">
        <v>1</v>
      </c>
      <c r="BJ382" t="s">
        <v>775</v>
      </c>
      <c r="BK382" t="s">
        <v>86</v>
      </c>
      <c r="BL382" t="s">
        <v>776</v>
      </c>
      <c r="BM382">
        <v>63184</v>
      </c>
      <c r="BN382" t="s">
        <v>74</v>
      </c>
      <c r="BO382" t="s">
        <v>74</v>
      </c>
      <c r="BP382" t="s">
        <v>74</v>
      </c>
      <c r="BQ382" t="s">
        <v>74</v>
      </c>
      <c r="BR382" t="s">
        <v>89</v>
      </c>
      <c r="BS382" t="s">
        <v>2255</v>
      </c>
      <c r="BT382" t="str">
        <f>HYPERLINK("https%3A%2F%2Fwww.webofscience.com%2Fwos%2Fwoscc%2Ffull-record%2FWOS:A19656318400021","View Full Record in Web of Science")</f>
        <v>View Full Record in Web of Science</v>
      </c>
    </row>
    <row r="383" spans="1:72" x14ac:dyDescent="0.15">
      <c r="A383" t="s">
        <v>72</v>
      </c>
      <c r="B383" t="s">
        <v>2256</v>
      </c>
      <c r="C383" t="s">
        <v>74</v>
      </c>
      <c r="D383" t="s">
        <v>74</v>
      </c>
      <c r="E383" t="s">
        <v>74</v>
      </c>
      <c r="F383" t="s">
        <v>2256</v>
      </c>
      <c r="G383" t="s">
        <v>74</v>
      </c>
      <c r="H383" t="s">
        <v>74</v>
      </c>
      <c r="I383" t="s">
        <v>2257</v>
      </c>
      <c r="J383" t="s">
        <v>767</v>
      </c>
      <c r="K383" t="s">
        <v>74</v>
      </c>
      <c r="L383" t="s">
        <v>74</v>
      </c>
      <c r="M383" t="s">
        <v>77</v>
      </c>
      <c r="N383" t="s">
        <v>536</v>
      </c>
      <c r="O383" t="s">
        <v>74</v>
      </c>
      <c r="P383" t="s">
        <v>74</v>
      </c>
      <c r="Q383" t="s">
        <v>74</v>
      </c>
      <c r="R383" t="s">
        <v>74</v>
      </c>
      <c r="S383" t="s">
        <v>74</v>
      </c>
      <c r="T383" t="s">
        <v>74</v>
      </c>
      <c r="U383" t="s">
        <v>74</v>
      </c>
      <c r="V383" t="s">
        <v>74</v>
      </c>
      <c r="W383" t="s">
        <v>74</v>
      </c>
      <c r="X383" t="s">
        <v>74</v>
      </c>
      <c r="Y383" t="s">
        <v>74</v>
      </c>
      <c r="Z383" t="s">
        <v>74</v>
      </c>
      <c r="AA383" t="s">
        <v>74</v>
      </c>
      <c r="AB383" t="s">
        <v>74</v>
      </c>
      <c r="AC383" t="s">
        <v>74</v>
      </c>
      <c r="AD383" t="s">
        <v>74</v>
      </c>
      <c r="AE383" t="s">
        <v>74</v>
      </c>
      <c r="AF383" t="s">
        <v>74</v>
      </c>
      <c r="AG383">
        <v>1</v>
      </c>
      <c r="AH383">
        <v>0</v>
      </c>
      <c r="AI383">
        <v>0</v>
      </c>
      <c r="AJ383">
        <v>0</v>
      </c>
      <c r="AK383">
        <v>0</v>
      </c>
      <c r="AL383" t="s">
        <v>781</v>
      </c>
      <c r="AM383" t="s">
        <v>782</v>
      </c>
      <c r="AN383" t="s">
        <v>783</v>
      </c>
      <c r="AO383" t="s">
        <v>771</v>
      </c>
      <c r="AP383" t="s">
        <v>74</v>
      </c>
      <c r="AQ383" t="s">
        <v>74</v>
      </c>
      <c r="AR383" t="s">
        <v>767</v>
      </c>
      <c r="AS383" t="s">
        <v>773</v>
      </c>
      <c r="AT383" t="s">
        <v>74</v>
      </c>
      <c r="AU383">
        <v>1965</v>
      </c>
      <c r="AV383">
        <v>206</v>
      </c>
      <c r="AW383">
        <v>4985</v>
      </c>
      <c r="AX383" t="s">
        <v>74</v>
      </c>
      <c r="AY383" t="s">
        <v>74</v>
      </c>
      <c r="AZ383" t="s">
        <v>74</v>
      </c>
      <c r="BA383" t="s">
        <v>74</v>
      </c>
      <c r="BB383">
        <v>733</v>
      </c>
      <c r="BC383" t="s">
        <v>84</v>
      </c>
      <c r="BD383" t="s">
        <v>74</v>
      </c>
      <c r="BE383" t="s">
        <v>2258</v>
      </c>
      <c r="BF383" t="str">
        <f>HYPERLINK("http://dx.doi.org/10.1038/206733b0","http://dx.doi.org/10.1038/206733b0")</f>
        <v>http://dx.doi.org/10.1038/206733b0</v>
      </c>
      <c r="BG383" t="s">
        <v>74</v>
      </c>
      <c r="BH383" t="s">
        <v>74</v>
      </c>
      <c r="BI383">
        <v>0</v>
      </c>
      <c r="BJ383" t="s">
        <v>775</v>
      </c>
      <c r="BK383" t="s">
        <v>86</v>
      </c>
      <c r="BL383" t="s">
        <v>776</v>
      </c>
      <c r="BM383">
        <v>64300</v>
      </c>
      <c r="BN383" t="s">
        <v>74</v>
      </c>
      <c r="BO383" t="s">
        <v>74</v>
      </c>
      <c r="BP383" t="s">
        <v>74</v>
      </c>
      <c r="BQ383" t="s">
        <v>74</v>
      </c>
      <c r="BR383" t="s">
        <v>89</v>
      </c>
      <c r="BS383" t="s">
        <v>2259</v>
      </c>
      <c r="BT383" t="str">
        <f>HYPERLINK("https%3A%2F%2Fwww.webofscience.com%2Fwos%2Fwoscc%2Ffull-record%2FWOS:A19656430000075","View Full Record in Web of Science")</f>
        <v>View Full Record in Web of Science</v>
      </c>
    </row>
    <row r="384" spans="1:72" x14ac:dyDescent="0.15">
      <c r="A384" t="s">
        <v>72</v>
      </c>
      <c r="B384" t="s">
        <v>2260</v>
      </c>
      <c r="C384" t="s">
        <v>74</v>
      </c>
      <c r="D384" t="s">
        <v>74</v>
      </c>
      <c r="E384" t="s">
        <v>74</v>
      </c>
      <c r="F384" t="s">
        <v>2260</v>
      </c>
      <c r="G384" t="s">
        <v>74</v>
      </c>
      <c r="H384" t="s">
        <v>74</v>
      </c>
      <c r="I384" t="s">
        <v>2261</v>
      </c>
      <c r="J384" t="s">
        <v>767</v>
      </c>
      <c r="K384" t="s">
        <v>74</v>
      </c>
      <c r="L384" t="s">
        <v>74</v>
      </c>
      <c r="M384" t="s">
        <v>77</v>
      </c>
      <c r="N384" t="s">
        <v>817</v>
      </c>
      <c r="O384" t="s">
        <v>74</v>
      </c>
      <c r="P384" t="s">
        <v>74</v>
      </c>
      <c r="Q384" t="s">
        <v>74</v>
      </c>
      <c r="R384" t="s">
        <v>74</v>
      </c>
      <c r="S384" t="s">
        <v>74</v>
      </c>
      <c r="T384" t="s">
        <v>74</v>
      </c>
      <c r="U384" t="s">
        <v>74</v>
      </c>
      <c r="V384" t="s">
        <v>74</v>
      </c>
      <c r="W384" t="s">
        <v>74</v>
      </c>
      <c r="X384" t="s">
        <v>74</v>
      </c>
      <c r="Y384" t="s">
        <v>74</v>
      </c>
      <c r="Z384" t="s">
        <v>74</v>
      </c>
      <c r="AA384" t="s">
        <v>74</v>
      </c>
      <c r="AB384" t="s">
        <v>74</v>
      </c>
      <c r="AC384" t="s">
        <v>74</v>
      </c>
      <c r="AD384" t="s">
        <v>74</v>
      </c>
      <c r="AE384" t="s">
        <v>74</v>
      </c>
      <c r="AF384" t="s">
        <v>74</v>
      </c>
      <c r="AG384">
        <v>1</v>
      </c>
      <c r="AH384">
        <v>0</v>
      </c>
      <c r="AI384">
        <v>0</v>
      </c>
      <c r="AJ384">
        <v>0</v>
      </c>
      <c r="AK384">
        <v>0</v>
      </c>
      <c r="AL384" t="s">
        <v>781</v>
      </c>
      <c r="AM384" t="s">
        <v>782</v>
      </c>
      <c r="AN384" t="s">
        <v>783</v>
      </c>
      <c r="AO384" t="s">
        <v>771</v>
      </c>
      <c r="AP384" t="s">
        <v>74</v>
      </c>
      <c r="AQ384" t="s">
        <v>74</v>
      </c>
      <c r="AR384" t="s">
        <v>767</v>
      </c>
      <c r="AS384" t="s">
        <v>773</v>
      </c>
      <c r="AT384" t="s">
        <v>74</v>
      </c>
      <c r="AU384">
        <v>1965</v>
      </c>
      <c r="AV384">
        <v>206</v>
      </c>
      <c r="AW384">
        <v>4990</v>
      </c>
      <c r="AX384" t="s">
        <v>74</v>
      </c>
      <c r="AY384" t="s">
        <v>74</v>
      </c>
      <c r="AZ384" t="s">
        <v>74</v>
      </c>
      <c r="BA384" t="s">
        <v>74</v>
      </c>
      <c r="BB384">
        <v>1184</v>
      </c>
      <c r="BC384" t="s">
        <v>84</v>
      </c>
      <c r="BD384" t="s">
        <v>74</v>
      </c>
      <c r="BE384" t="s">
        <v>2262</v>
      </c>
      <c r="BF384" t="str">
        <f>HYPERLINK("http://dx.doi.org/10.1038/2061184a0","http://dx.doi.org/10.1038/2061184a0")</f>
        <v>http://dx.doi.org/10.1038/2061184a0</v>
      </c>
      <c r="BG384" t="s">
        <v>74</v>
      </c>
      <c r="BH384" t="s">
        <v>74</v>
      </c>
      <c r="BI384">
        <v>0</v>
      </c>
      <c r="BJ384" t="s">
        <v>775</v>
      </c>
      <c r="BK384" t="s">
        <v>86</v>
      </c>
      <c r="BL384" t="s">
        <v>776</v>
      </c>
      <c r="BM384">
        <v>65413</v>
      </c>
      <c r="BN384" t="s">
        <v>74</v>
      </c>
      <c r="BO384" t="s">
        <v>608</v>
      </c>
      <c r="BP384" t="s">
        <v>74</v>
      </c>
      <c r="BQ384" t="s">
        <v>74</v>
      </c>
      <c r="BR384" t="s">
        <v>89</v>
      </c>
      <c r="BS384" t="s">
        <v>2263</v>
      </c>
      <c r="BT384" t="str">
        <f>HYPERLINK("https%3A%2F%2Fwww.webofscience.com%2Fwos%2Fwoscc%2Ffull-record%2FWOS:A19656541300006","View Full Record in Web of Science")</f>
        <v>View Full Record in Web of Science</v>
      </c>
    </row>
    <row r="385" spans="1:72" x14ac:dyDescent="0.15">
      <c r="A385" t="s">
        <v>72</v>
      </c>
      <c r="B385" t="s">
        <v>208</v>
      </c>
      <c r="C385" t="s">
        <v>74</v>
      </c>
      <c r="D385" t="s">
        <v>74</v>
      </c>
      <c r="E385" t="s">
        <v>74</v>
      </c>
      <c r="F385" t="s">
        <v>208</v>
      </c>
      <c r="G385" t="s">
        <v>74</v>
      </c>
      <c r="H385" t="s">
        <v>74</v>
      </c>
      <c r="I385" t="s">
        <v>2264</v>
      </c>
      <c r="J385" t="s">
        <v>767</v>
      </c>
      <c r="K385" t="s">
        <v>74</v>
      </c>
      <c r="L385" t="s">
        <v>74</v>
      </c>
      <c r="M385" t="s">
        <v>77</v>
      </c>
      <c r="N385" t="s">
        <v>220</v>
      </c>
      <c r="O385" t="s">
        <v>74</v>
      </c>
      <c r="P385" t="s">
        <v>74</v>
      </c>
      <c r="Q385" t="s">
        <v>74</v>
      </c>
      <c r="R385" t="s">
        <v>74</v>
      </c>
      <c r="S385" t="s">
        <v>74</v>
      </c>
      <c r="T385" t="s">
        <v>74</v>
      </c>
      <c r="U385" t="s">
        <v>74</v>
      </c>
      <c r="V385" t="s">
        <v>74</v>
      </c>
      <c r="W385" t="s">
        <v>74</v>
      </c>
      <c r="X385" t="s">
        <v>74</v>
      </c>
      <c r="Y385" t="s">
        <v>74</v>
      </c>
      <c r="Z385" t="s">
        <v>74</v>
      </c>
      <c r="AA385" t="s">
        <v>74</v>
      </c>
      <c r="AB385" t="s">
        <v>74</v>
      </c>
      <c r="AC385" t="s">
        <v>74</v>
      </c>
      <c r="AD385" t="s">
        <v>74</v>
      </c>
      <c r="AE385" t="s">
        <v>74</v>
      </c>
      <c r="AF385" t="s">
        <v>74</v>
      </c>
      <c r="AG385">
        <v>0</v>
      </c>
      <c r="AH385">
        <v>0</v>
      </c>
      <c r="AI385">
        <v>0</v>
      </c>
      <c r="AJ385">
        <v>0</v>
      </c>
      <c r="AK385">
        <v>0</v>
      </c>
      <c r="AL385" t="s">
        <v>781</v>
      </c>
      <c r="AM385" t="s">
        <v>782</v>
      </c>
      <c r="AN385" t="s">
        <v>783</v>
      </c>
      <c r="AO385" t="s">
        <v>771</v>
      </c>
      <c r="AP385" t="s">
        <v>74</v>
      </c>
      <c r="AQ385" t="s">
        <v>74</v>
      </c>
      <c r="AR385" t="s">
        <v>767</v>
      </c>
      <c r="AS385" t="s">
        <v>773</v>
      </c>
      <c r="AT385" t="s">
        <v>74</v>
      </c>
      <c r="AU385">
        <v>1965</v>
      </c>
      <c r="AV385">
        <v>205</v>
      </c>
      <c r="AW385">
        <v>4969</v>
      </c>
      <c r="AX385" t="s">
        <v>74</v>
      </c>
      <c r="AY385" t="s">
        <v>74</v>
      </c>
      <c r="AZ385" t="s">
        <v>74</v>
      </c>
      <c r="BA385" t="s">
        <v>74</v>
      </c>
      <c r="BB385">
        <v>349</v>
      </c>
      <c r="BC385" t="s">
        <v>84</v>
      </c>
      <c r="BD385" t="s">
        <v>74</v>
      </c>
      <c r="BE385" t="s">
        <v>74</v>
      </c>
      <c r="BF385" t="s">
        <v>74</v>
      </c>
      <c r="BG385" t="s">
        <v>74</v>
      </c>
      <c r="BH385" t="s">
        <v>74</v>
      </c>
      <c r="BI385">
        <v>0</v>
      </c>
      <c r="BJ385" t="s">
        <v>775</v>
      </c>
      <c r="BK385" t="s">
        <v>86</v>
      </c>
      <c r="BL385" t="s">
        <v>776</v>
      </c>
      <c r="BM385">
        <v>60764</v>
      </c>
      <c r="BN385" t="s">
        <v>74</v>
      </c>
      <c r="BO385" t="s">
        <v>74</v>
      </c>
      <c r="BP385" t="s">
        <v>74</v>
      </c>
      <c r="BQ385" t="s">
        <v>74</v>
      </c>
      <c r="BR385" t="s">
        <v>89</v>
      </c>
      <c r="BS385" t="s">
        <v>2265</v>
      </c>
      <c r="BT385" t="str">
        <f>HYPERLINK("https%3A%2F%2Fwww.webofscience.com%2Fwos%2Fwoscc%2Ffull-record%2FWOS:A19656076400039","View Full Record in Web of Science")</f>
        <v>View Full Record in Web of Science</v>
      </c>
    </row>
    <row r="386" spans="1:72" x14ac:dyDescent="0.15">
      <c r="A386" t="s">
        <v>72</v>
      </c>
      <c r="B386" t="s">
        <v>2070</v>
      </c>
      <c r="C386" t="s">
        <v>74</v>
      </c>
      <c r="D386" t="s">
        <v>74</v>
      </c>
      <c r="E386" t="s">
        <v>74</v>
      </c>
      <c r="F386" t="s">
        <v>2070</v>
      </c>
      <c r="G386" t="s">
        <v>74</v>
      </c>
      <c r="H386" t="s">
        <v>74</v>
      </c>
      <c r="I386" t="s">
        <v>1985</v>
      </c>
      <c r="J386" t="s">
        <v>2071</v>
      </c>
      <c r="K386" t="s">
        <v>74</v>
      </c>
      <c r="L386" t="s">
        <v>74</v>
      </c>
      <c r="M386" t="s">
        <v>77</v>
      </c>
      <c r="N386" t="s">
        <v>817</v>
      </c>
      <c r="O386" t="s">
        <v>74</v>
      </c>
      <c r="P386" t="s">
        <v>74</v>
      </c>
      <c r="Q386" t="s">
        <v>74</v>
      </c>
      <c r="R386" t="s">
        <v>74</v>
      </c>
      <c r="S386" t="s">
        <v>74</v>
      </c>
      <c r="T386" t="s">
        <v>74</v>
      </c>
      <c r="U386" t="s">
        <v>74</v>
      </c>
      <c r="V386" t="s">
        <v>74</v>
      </c>
      <c r="W386" t="s">
        <v>74</v>
      </c>
      <c r="X386" t="s">
        <v>74</v>
      </c>
      <c r="Y386" t="s">
        <v>74</v>
      </c>
      <c r="Z386" t="s">
        <v>74</v>
      </c>
      <c r="AA386" t="s">
        <v>74</v>
      </c>
      <c r="AB386" t="s">
        <v>74</v>
      </c>
      <c r="AC386" t="s">
        <v>74</v>
      </c>
      <c r="AD386" t="s">
        <v>74</v>
      </c>
      <c r="AE386" t="s">
        <v>74</v>
      </c>
      <c r="AF386" t="s">
        <v>74</v>
      </c>
      <c r="AG386">
        <v>2</v>
      </c>
      <c r="AH386">
        <v>0</v>
      </c>
      <c r="AI386">
        <v>0</v>
      </c>
      <c r="AJ386">
        <v>0</v>
      </c>
      <c r="AK386">
        <v>0</v>
      </c>
      <c r="AL386" t="s">
        <v>712</v>
      </c>
      <c r="AM386" t="s">
        <v>671</v>
      </c>
      <c r="AN386" t="s">
        <v>713</v>
      </c>
      <c r="AO386" t="s">
        <v>2072</v>
      </c>
      <c r="AP386" t="s">
        <v>74</v>
      </c>
      <c r="AQ386" t="s">
        <v>74</v>
      </c>
      <c r="AR386" t="s">
        <v>2071</v>
      </c>
      <c r="AS386" t="s">
        <v>2073</v>
      </c>
      <c r="AT386" t="s">
        <v>74</v>
      </c>
      <c r="AU386">
        <v>1965</v>
      </c>
      <c r="AV386">
        <v>52</v>
      </c>
      <c r="AW386">
        <v>10</v>
      </c>
      <c r="AX386" t="s">
        <v>74</v>
      </c>
      <c r="AY386" t="s">
        <v>74</v>
      </c>
      <c r="AZ386" t="s">
        <v>74</v>
      </c>
      <c r="BA386" t="s">
        <v>74</v>
      </c>
      <c r="BB386">
        <v>272</v>
      </c>
      <c r="BC386" t="s">
        <v>84</v>
      </c>
      <c r="BD386" t="s">
        <v>74</v>
      </c>
      <c r="BE386" t="s">
        <v>74</v>
      </c>
      <c r="BF386" t="s">
        <v>74</v>
      </c>
      <c r="BG386" t="s">
        <v>74</v>
      </c>
      <c r="BH386" t="s">
        <v>74</v>
      </c>
      <c r="BI386">
        <v>0</v>
      </c>
      <c r="BJ386" t="s">
        <v>775</v>
      </c>
      <c r="BK386" t="s">
        <v>86</v>
      </c>
      <c r="BL386" t="s">
        <v>776</v>
      </c>
      <c r="BM386">
        <v>64740</v>
      </c>
      <c r="BN386" t="s">
        <v>74</v>
      </c>
      <c r="BO386" t="s">
        <v>74</v>
      </c>
      <c r="BP386" t="s">
        <v>74</v>
      </c>
      <c r="BQ386" t="s">
        <v>74</v>
      </c>
      <c r="BR386" t="s">
        <v>89</v>
      </c>
      <c r="BS386" t="s">
        <v>2266</v>
      </c>
      <c r="BT386" t="str">
        <f>HYPERLINK("https%3A%2F%2Fwww.webofscience.com%2Fwos%2Fwoscc%2Ffull-record%2FWOS:A19656474000044","View Full Record in Web of Science")</f>
        <v>View Full Record in Web of Science</v>
      </c>
    </row>
    <row r="387" spans="1:72" x14ac:dyDescent="0.15">
      <c r="A387" t="s">
        <v>72</v>
      </c>
      <c r="B387" t="s">
        <v>2267</v>
      </c>
      <c r="C387" t="s">
        <v>74</v>
      </c>
      <c r="D387" t="s">
        <v>74</v>
      </c>
      <c r="E387" t="s">
        <v>74</v>
      </c>
      <c r="F387" t="s">
        <v>2267</v>
      </c>
      <c r="G387" t="s">
        <v>74</v>
      </c>
      <c r="H387" t="s">
        <v>74</v>
      </c>
      <c r="I387" t="s">
        <v>2268</v>
      </c>
      <c r="J387" t="s">
        <v>1653</v>
      </c>
      <c r="K387" t="s">
        <v>74</v>
      </c>
      <c r="L387" t="s">
        <v>74</v>
      </c>
      <c r="M387" t="s">
        <v>77</v>
      </c>
      <c r="N387" t="s">
        <v>817</v>
      </c>
      <c r="O387" t="s">
        <v>74</v>
      </c>
      <c r="P387" t="s">
        <v>74</v>
      </c>
      <c r="Q387" t="s">
        <v>74</v>
      </c>
      <c r="R387" t="s">
        <v>74</v>
      </c>
      <c r="S387" t="s">
        <v>74</v>
      </c>
      <c r="T387" t="s">
        <v>74</v>
      </c>
      <c r="U387" t="s">
        <v>74</v>
      </c>
      <c r="V387" t="s">
        <v>74</v>
      </c>
      <c r="W387" t="s">
        <v>74</v>
      </c>
      <c r="X387" t="s">
        <v>74</v>
      </c>
      <c r="Y387" t="s">
        <v>74</v>
      </c>
      <c r="Z387" t="s">
        <v>74</v>
      </c>
      <c r="AA387" t="s">
        <v>74</v>
      </c>
      <c r="AB387" t="s">
        <v>74</v>
      </c>
      <c r="AC387" t="s">
        <v>74</v>
      </c>
      <c r="AD387" t="s">
        <v>74</v>
      </c>
      <c r="AE387" t="s">
        <v>74</v>
      </c>
      <c r="AF387" t="s">
        <v>74</v>
      </c>
      <c r="AG387">
        <v>1</v>
      </c>
      <c r="AH387">
        <v>0</v>
      </c>
      <c r="AI387">
        <v>0</v>
      </c>
      <c r="AJ387">
        <v>0</v>
      </c>
      <c r="AK387">
        <v>0</v>
      </c>
      <c r="AL387" t="s">
        <v>1408</v>
      </c>
      <c r="AM387" t="s">
        <v>1409</v>
      </c>
      <c r="AN387" t="s">
        <v>1410</v>
      </c>
      <c r="AO387" t="s">
        <v>1654</v>
      </c>
      <c r="AP387" t="s">
        <v>74</v>
      </c>
      <c r="AQ387" t="s">
        <v>74</v>
      </c>
      <c r="AR387" t="s">
        <v>1655</v>
      </c>
      <c r="AS387" t="s">
        <v>1656</v>
      </c>
      <c r="AT387" t="s">
        <v>74</v>
      </c>
      <c r="AU387">
        <v>1965</v>
      </c>
      <c r="AV387">
        <v>17</v>
      </c>
      <c r="AW387">
        <v>6</v>
      </c>
      <c r="AX387" t="s">
        <v>74</v>
      </c>
      <c r="AY387" t="s">
        <v>74</v>
      </c>
      <c r="AZ387" t="s">
        <v>74</v>
      </c>
      <c r="BA387" t="s">
        <v>74</v>
      </c>
      <c r="BB387">
        <v>71</v>
      </c>
      <c r="BC387">
        <v>71</v>
      </c>
      <c r="BD387" t="s">
        <v>74</v>
      </c>
      <c r="BE387" t="s">
        <v>74</v>
      </c>
      <c r="BF387" t="s">
        <v>74</v>
      </c>
      <c r="BG387" t="s">
        <v>74</v>
      </c>
      <c r="BH387" t="s">
        <v>74</v>
      </c>
      <c r="BI387">
        <v>1</v>
      </c>
      <c r="BJ387" t="s">
        <v>825</v>
      </c>
      <c r="BK387" t="s">
        <v>826</v>
      </c>
      <c r="BL387" t="s">
        <v>825</v>
      </c>
      <c r="BM387" t="s">
        <v>2269</v>
      </c>
      <c r="BN387" t="s">
        <v>74</v>
      </c>
      <c r="BO387" t="s">
        <v>74</v>
      </c>
      <c r="BP387" t="s">
        <v>74</v>
      </c>
      <c r="BQ387" t="s">
        <v>74</v>
      </c>
      <c r="BR387" t="s">
        <v>89</v>
      </c>
      <c r="BS387" t="s">
        <v>2270</v>
      </c>
      <c r="BT387" t="str">
        <f>HYPERLINK("https%3A%2F%2Fwww.webofscience.com%2Fwos%2Fwoscc%2Ffull-record%2FWOS:A1965CCR6400027","View Full Record in Web of Science")</f>
        <v>View Full Record in Web of Science</v>
      </c>
    </row>
    <row r="388" spans="1:72" x14ac:dyDescent="0.15">
      <c r="A388" t="s">
        <v>72</v>
      </c>
      <c r="B388" t="s">
        <v>208</v>
      </c>
      <c r="C388" t="s">
        <v>74</v>
      </c>
      <c r="D388" t="s">
        <v>74</v>
      </c>
      <c r="E388" t="s">
        <v>74</v>
      </c>
      <c r="F388" t="s">
        <v>208</v>
      </c>
      <c r="G388" t="s">
        <v>74</v>
      </c>
      <c r="H388" t="s">
        <v>74</v>
      </c>
      <c r="I388" t="s">
        <v>2271</v>
      </c>
      <c r="J388" t="s">
        <v>831</v>
      </c>
      <c r="K388" t="s">
        <v>74</v>
      </c>
      <c r="L388" t="s">
        <v>74</v>
      </c>
      <c r="M388" t="s">
        <v>77</v>
      </c>
      <c r="N388" t="s">
        <v>817</v>
      </c>
      <c r="O388" t="s">
        <v>74</v>
      </c>
      <c r="P388" t="s">
        <v>74</v>
      </c>
      <c r="Q388" t="s">
        <v>74</v>
      </c>
      <c r="R388" t="s">
        <v>74</v>
      </c>
      <c r="S388" t="s">
        <v>74</v>
      </c>
      <c r="T388" t="s">
        <v>74</v>
      </c>
      <c r="U388" t="s">
        <v>74</v>
      </c>
      <c r="V388" t="s">
        <v>74</v>
      </c>
      <c r="W388" t="s">
        <v>74</v>
      </c>
      <c r="X388" t="s">
        <v>74</v>
      </c>
      <c r="Y388" t="s">
        <v>74</v>
      </c>
      <c r="Z388" t="s">
        <v>74</v>
      </c>
      <c r="AA388" t="s">
        <v>74</v>
      </c>
      <c r="AB388" t="s">
        <v>74</v>
      </c>
      <c r="AC388" t="s">
        <v>74</v>
      </c>
      <c r="AD388" t="s">
        <v>74</v>
      </c>
      <c r="AE388" t="s">
        <v>74</v>
      </c>
      <c r="AF388" t="s">
        <v>74</v>
      </c>
      <c r="AG388">
        <v>1</v>
      </c>
      <c r="AH388">
        <v>0</v>
      </c>
      <c r="AI388">
        <v>0</v>
      </c>
      <c r="AJ388">
        <v>0</v>
      </c>
      <c r="AK388">
        <v>0</v>
      </c>
      <c r="AL388" t="s">
        <v>832</v>
      </c>
      <c r="AM388" t="s">
        <v>833</v>
      </c>
      <c r="AN388" t="s">
        <v>834</v>
      </c>
      <c r="AO388" t="s">
        <v>835</v>
      </c>
      <c r="AP388" t="s">
        <v>74</v>
      </c>
      <c r="AQ388" t="s">
        <v>74</v>
      </c>
      <c r="AR388" t="s">
        <v>836</v>
      </c>
      <c r="AS388" t="s">
        <v>837</v>
      </c>
      <c r="AT388" t="s">
        <v>74</v>
      </c>
      <c r="AU388">
        <v>1965</v>
      </c>
      <c r="AV388">
        <v>91</v>
      </c>
      <c r="AW388">
        <v>390</v>
      </c>
      <c r="AX388" t="s">
        <v>74</v>
      </c>
      <c r="AY388" t="s">
        <v>74</v>
      </c>
      <c r="AZ388" t="s">
        <v>74</v>
      </c>
      <c r="BA388" t="s">
        <v>74</v>
      </c>
      <c r="BB388">
        <v>557</v>
      </c>
      <c r="BC388" t="s">
        <v>84</v>
      </c>
      <c r="BD388" t="s">
        <v>74</v>
      </c>
      <c r="BE388" t="s">
        <v>74</v>
      </c>
      <c r="BF388" t="s">
        <v>74</v>
      </c>
      <c r="BG388" t="s">
        <v>74</v>
      </c>
      <c r="BH388" t="s">
        <v>74</v>
      </c>
      <c r="BI388">
        <v>0</v>
      </c>
      <c r="BJ388" t="s">
        <v>592</v>
      </c>
      <c r="BK388" t="s">
        <v>86</v>
      </c>
      <c r="BL388" t="s">
        <v>592</v>
      </c>
      <c r="BM388">
        <v>69931</v>
      </c>
      <c r="BN388" t="s">
        <v>74</v>
      </c>
      <c r="BO388" t="s">
        <v>74</v>
      </c>
      <c r="BP388" t="s">
        <v>74</v>
      </c>
      <c r="BQ388" t="s">
        <v>74</v>
      </c>
      <c r="BR388" t="s">
        <v>89</v>
      </c>
      <c r="BS388" t="s">
        <v>2272</v>
      </c>
      <c r="BT388" t="str">
        <f>HYPERLINK("https%3A%2F%2Fwww.webofscience.com%2Fwos%2Fwoscc%2Ffull-record%2FWOS:A19656993100027","View Full Record in Web of Science")</f>
        <v>View Full Record in Web of Science</v>
      </c>
    </row>
    <row r="389" spans="1:72" x14ac:dyDescent="0.15">
      <c r="A389" t="s">
        <v>72</v>
      </c>
      <c r="B389" t="s">
        <v>2273</v>
      </c>
      <c r="C389" t="s">
        <v>74</v>
      </c>
      <c r="D389" t="s">
        <v>74</v>
      </c>
      <c r="E389" t="s">
        <v>74</v>
      </c>
      <c r="F389" t="s">
        <v>2273</v>
      </c>
      <c r="G389" t="s">
        <v>74</v>
      </c>
      <c r="H389" t="s">
        <v>74</v>
      </c>
      <c r="I389" t="s">
        <v>2274</v>
      </c>
      <c r="J389" t="s">
        <v>843</v>
      </c>
      <c r="K389" t="s">
        <v>74</v>
      </c>
      <c r="L389" t="s">
        <v>74</v>
      </c>
      <c r="M389" t="s">
        <v>77</v>
      </c>
      <c r="N389" t="s">
        <v>78</v>
      </c>
      <c r="O389" t="s">
        <v>74</v>
      </c>
      <c r="P389" t="s">
        <v>74</v>
      </c>
      <c r="Q389" t="s">
        <v>74</v>
      </c>
      <c r="R389" t="s">
        <v>74</v>
      </c>
      <c r="S389" t="s">
        <v>74</v>
      </c>
      <c r="T389" t="s">
        <v>74</v>
      </c>
      <c r="U389" t="s">
        <v>74</v>
      </c>
      <c r="V389" t="s">
        <v>74</v>
      </c>
      <c r="W389" t="s">
        <v>74</v>
      </c>
      <c r="X389" t="s">
        <v>74</v>
      </c>
      <c r="Y389" t="s">
        <v>74</v>
      </c>
      <c r="Z389" t="s">
        <v>74</v>
      </c>
      <c r="AA389" t="s">
        <v>74</v>
      </c>
      <c r="AB389" t="s">
        <v>74</v>
      </c>
      <c r="AC389" t="s">
        <v>74</v>
      </c>
      <c r="AD389" t="s">
        <v>74</v>
      </c>
      <c r="AE389" t="s">
        <v>74</v>
      </c>
      <c r="AF389" t="s">
        <v>74</v>
      </c>
      <c r="AG389">
        <v>14</v>
      </c>
      <c r="AH389">
        <v>29</v>
      </c>
      <c r="AI389">
        <v>30</v>
      </c>
      <c r="AJ389">
        <v>0</v>
      </c>
      <c r="AK389">
        <v>3</v>
      </c>
      <c r="AL389" t="s">
        <v>844</v>
      </c>
      <c r="AM389" t="s">
        <v>80</v>
      </c>
      <c r="AN389" t="s">
        <v>845</v>
      </c>
      <c r="AO389" t="s">
        <v>846</v>
      </c>
      <c r="AP389" t="s">
        <v>74</v>
      </c>
      <c r="AQ389" t="s">
        <v>74</v>
      </c>
      <c r="AR389" t="s">
        <v>843</v>
      </c>
      <c r="AS389" t="s">
        <v>847</v>
      </c>
      <c r="AT389" t="s">
        <v>74</v>
      </c>
      <c r="AU389">
        <v>1965</v>
      </c>
      <c r="AV389">
        <v>150</v>
      </c>
      <c r="AW389">
        <v>3705</v>
      </c>
      <c r="AX389" t="s">
        <v>74</v>
      </c>
      <c r="AY389" t="s">
        <v>74</v>
      </c>
      <c r="AZ389" t="s">
        <v>74</v>
      </c>
      <c r="BA389" t="s">
        <v>74</v>
      </c>
      <c r="BB389">
        <v>1822</v>
      </c>
      <c r="BC389" t="s">
        <v>84</v>
      </c>
      <c r="BD389" t="s">
        <v>74</v>
      </c>
      <c r="BE389" t="s">
        <v>2275</v>
      </c>
      <c r="BF389" t="str">
        <f>HYPERLINK("http://dx.doi.org/10.1126/science.150.3705.1822","http://dx.doi.org/10.1126/science.150.3705.1822")</f>
        <v>http://dx.doi.org/10.1126/science.150.3705.1822</v>
      </c>
      <c r="BG389" t="s">
        <v>74</v>
      </c>
      <c r="BH389" t="s">
        <v>74</v>
      </c>
      <c r="BI389">
        <v>0</v>
      </c>
      <c r="BJ389" t="s">
        <v>775</v>
      </c>
      <c r="BK389" t="s">
        <v>86</v>
      </c>
      <c r="BL389" t="s">
        <v>776</v>
      </c>
      <c r="BM389">
        <v>71334</v>
      </c>
      <c r="BN389">
        <v>17841978</v>
      </c>
      <c r="BO389" t="s">
        <v>74</v>
      </c>
      <c r="BP389" t="s">
        <v>74</v>
      </c>
      <c r="BQ389" t="s">
        <v>74</v>
      </c>
      <c r="BR389" t="s">
        <v>89</v>
      </c>
      <c r="BS389" t="s">
        <v>2276</v>
      </c>
      <c r="BT389" t="str">
        <f>HYPERLINK("https%3A%2F%2Fwww.webofscience.com%2Fwos%2Fwoscc%2Ffull-record%2FWOS:A19657133400037","View Full Record in Web of Science")</f>
        <v>View Full Record in Web of Science</v>
      </c>
    </row>
    <row r="390" spans="1:72" x14ac:dyDescent="0.15">
      <c r="A390" t="s">
        <v>72</v>
      </c>
      <c r="B390" t="s">
        <v>2277</v>
      </c>
      <c r="C390" t="s">
        <v>74</v>
      </c>
      <c r="D390" t="s">
        <v>74</v>
      </c>
      <c r="E390" t="s">
        <v>74</v>
      </c>
      <c r="F390" t="s">
        <v>2277</v>
      </c>
      <c r="G390" t="s">
        <v>74</v>
      </c>
      <c r="H390" t="s">
        <v>74</v>
      </c>
      <c r="I390" t="s">
        <v>2278</v>
      </c>
      <c r="J390" t="s">
        <v>843</v>
      </c>
      <c r="K390" t="s">
        <v>74</v>
      </c>
      <c r="L390" t="s">
        <v>74</v>
      </c>
      <c r="M390" t="s">
        <v>77</v>
      </c>
      <c r="N390" t="s">
        <v>78</v>
      </c>
      <c r="O390" t="s">
        <v>74</v>
      </c>
      <c r="P390" t="s">
        <v>74</v>
      </c>
      <c r="Q390" t="s">
        <v>74</v>
      </c>
      <c r="R390" t="s">
        <v>74</v>
      </c>
      <c r="S390" t="s">
        <v>74</v>
      </c>
      <c r="T390" t="s">
        <v>74</v>
      </c>
      <c r="U390" t="s">
        <v>74</v>
      </c>
      <c r="V390" t="s">
        <v>74</v>
      </c>
      <c r="W390" t="s">
        <v>74</v>
      </c>
      <c r="X390" t="s">
        <v>74</v>
      </c>
      <c r="Y390" t="s">
        <v>74</v>
      </c>
      <c r="Z390" t="s">
        <v>74</v>
      </c>
      <c r="AA390" t="s">
        <v>74</v>
      </c>
      <c r="AB390" t="s">
        <v>74</v>
      </c>
      <c r="AC390" t="s">
        <v>74</v>
      </c>
      <c r="AD390" t="s">
        <v>74</v>
      </c>
      <c r="AE390" t="s">
        <v>74</v>
      </c>
      <c r="AF390" t="s">
        <v>74</v>
      </c>
      <c r="AG390">
        <v>9</v>
      </c>
      <c r="AH390">
        <v>63</v>
      </c>
      <c r="AI390">
        <v>66</v>
      </c>
      <c r="AJ390">
        <v>2</v>
      </c>
      <c r="AK390">
        <v>16</v>
      </c>
      <c r="AL390" t="s">
        <v>844</v>
      </c>
      <c r="AM390" t="s">
        <v>80</v>
      </c>
      <c r="AN390" t="s">
        <v>863</v>
      </c>
      <c r="AO390" t="s">
        <v>846</v>
      </c>
      <c r="AP390" t="s">
        <v>864</v>
      </c>
      <c r="AQ390" t="s">
        <v>74</v>
      </c>
      <c r="AR390" t="s">
        <v>843</v>
      </c>
      <c r="AS390" t="s">
        <v>847</v>
      </c>
      <c r="AT390" t="s">
        <v>74</v>
      </c>
      <c r="AU390">
        <v>1965</v>
      </c>
      <c r="AV390">
        <v>149</v>
      </c>
      <c r="AW390">
        <v>3686</v>
      </c>
      <c r="AX390" t="s">
        <v>74</v>
      </c>
      <c r="AY390" t="s">
        <v>74</v>
      </c>
      <c r="AZ390" t="s">
        <v>74</v>
      </c>
      <c r="BA390" t="s">
        <v>74</v>
      </c>
      <c r="BB390">
        <v>872</v>
      </c>
      <c r="BC390" t="s">
        <v>95</v>
      </c>
      <c r="BD390" t="s">
        <v>74</v>
      </c>
      <c r="BE390" t="s">
        <v>2279</v>
      </c>
      <c r="BF390" t="str">
        <f>HYPERLINK("http://dx.doi.org/10.1126/science.149.3686.872","http://dx.doi.org/10.1126/science.149.3686.872")</f>
        <v>http://dx.doi.org/10.1126/science.149.3686.872</v>
      </c>
      <c r="BG390" t="s">
        <v>74</v>
      </c>
      <c r="BH390" t="s">
        <v>74</v>
      </c>
      <c r="BI390">
        <v>1</v>
      </c>
      <c r="BJ390" t="s">
        <v>775</v>
      </c>
      <c r="BK390" t="s">
        <v>86</v>
      </c>
      <c r="BL390" t="s">
        <v>776</v>
      </c>
      <c r="BM390">
        <v>67242</v>
      </c>
      <c r="BN390">
        <v>17737387</v>
      </c>
      <c r="BO390" t="s">
        <v>74</v>
      </c>
      <c r="BP390" t="s">
        <v>74</v>
      </c>
      <c r="BQ390" t="s">
        <v>74</v>
      </c>
      <c r="BR390" t="s">
        <v>89</v>
      </c>
      <c r="BS390" t="s">
        <v>2280</v>
      </c>
      <c r="BT390" t="str">
        <f>HYPERLINK("https%3A%2F%2Fwww.webofscience.com%2Fwos%2Fwoscc%2Ffull-record%2FWOS:A19656724200036","View Full Record in Web of Science")</f>
        <v>View Full Record in Web of Science</v>
      </c>
    </row>
    <row r="391" spans="1:72" x14ac:dyDescent="0.15">
      <c r="A391" t="s">
        <v>72</v>
      </c>
      <c r="B391" t="s">
        <v>2281</v>
      </c>
      <c r="C391" t="s">
        <v>74</v>
      </c>
      <c r="D391" t="s">
        <v>74</v>
      </c>
      <c r="E391" t="s">
        <v>74</v>
      </c>
      <c r="F391" t="s">
        <v>2281</v>
      </c>
      <c r="G391" t="s">
        <v>74</v>
      </c>
      <c r="H391" t="s">
        <v>74</v>
      </c>
      <c r="I391" t="s">
        <v>2282</v>
      </c>
      <c r="J391" t="s">
        <v>843</v>
      </c>
      <c r="K391" t="s">
        <v>74</v>
      </c>
      <c r="L391" t="s">
        <v>74</v>
      </c>
      <c r="M391" t="s">
        <v>77</v>
      </c>
      <c r="N391" t="s">
        <v>78</v>
      </c>
      <c r="O391" t="s">
        <v>74</v>
      </c>
      <c r="P391" t="s">
        <v>74</v>
      </c>
      <c r="Q391" t="s">
        <v>74</v>
      </c>
      <c r="R391" t="s">
        <v>74</v>
      </c>
      <c r="S391" t="s">
        <v>74</v>
      </c>
      <c r="T391" t="s">
        <v>74</v>
      </c>
      <c r="U391" t="s">
        <v>74</v>
      </c>
      <c r="V391" t="s">
        <v>74</v>
      </c>
      <c r="W391" t="s">
        <v>74</v>
      </c>
      <c r="X391" t="s">
        <v>74</v>
      </c>
      <c r="Y391" t="s">
        <v>74</v>
      </c>
      <c r="Z391" t="s">
        <v>74</v>
      </c>
      <c r="AA391" t="s">
        <v>74</v>
      </c>
      <c r="AB391" t="s">
        <v>74</v>
      </c>
      <c r="AC391" t="s">
        <v>74</v>
      </c>
      <c r="AD391" t="s">
        <v>74</v>
      </c>
      <c r="AE391" t="s">
        <v>74</v>
      </c>
      <c r="AF391" t="s">
        <v>74</v>
      </c>
      <c r="AG391">
        <v>12</v>
      </c>
      <c r="AH391">
        <v>4</v>
      </c>
      <c r="AI391">
        <v>4</v>
      </c>
      <c r="AJ391">
        <v>0</v>
      </c>
      <c r="AK391">
        <v>1</v>
      </c>
      <c r="AL391" t="s">
        <v>844</v>
      </c>
      <c r="AM391" t="s">
        <v>80</v>
      </c>
      <c r="AN391" t="s">
        <v>845</v>
      </c>
      <c r="AO391" t="s">
        <v>846</v>
      </c>
      <c r="AP391" t="s">
        <v>74</v>
      </c>
      <c r="AQ391" t="s">
        <v>74</v>
      </c>
      <c r="AR391" t="s">
        <v>843</v>
      </c>
      <c r="AS391" t="s">
        <v>847</v>
      </c>
      <c r="AT391" t="s">
        <v>74</v>
      </c>
      <c r="AU391">
        <v>1965</v>
      </c>
      <c r="AV391">
        <v>149</v>
      </c>
      <c r="AW391">
        <v>3690</v>
      </c>
      <c r="AX391" t="s">
        <v>74</v>
      </c>
      <c r="AY391" t="s">
        <v>74</v>
      </c>
      <c r="AZ391" t="s">
        <v>74</v>
      </c>
      <c r="BA391" t="s">
        <v>74</v>
      </c>
      <c r="BB391">
        <v>1371</v>
      </c>
      <c r="BC391" t="s">
        <v>84</v>
      </c>
      <c r="BD391" t="s">
        <v>74</v>
      </c>
      <c r="BE391" t="s">
        <v>2283</v>
      </c>
      <c r="BF391" t="str">
        <f>HYPERLINK("http://dx.doi.org/10.1126/science.149.3690.1371","http://dx.doi.org/10.1126/science.149.3690.1371")</f>
        <v>http://dx.doi.org/10.1126/science.149.3690.1371</v>
      </c>
      <c r="BG391" t="s">
        <v>74</v>
      </c>
      <c r="BH391" t="s">
        <v>74</v>
      </c>
      <c r="BI391">
        <v>0</v>
      </c>
      <c r="BJ391" t="s">
        <v>775</v>
      </c>
      <c r="BK391" t="s">
        <v>86</v>
      </c>
      <c r="BL391" t="s">
        <v>776</v>
      </c>
      <c r="BM391">
        <v>67974</v>
      </c>
      <c r="BN391">
        <v>17741922</v>
      </c>
      <c r="BO391" t="s">
        <v>74</v>
      </c>
      <c r="BP391" t="s">
        <v>74</v>
      </c>
      <c r="BQ391" t="s">
        <v>74</v>
      </c>
      <c r="BR391" t="s">
        <v>89</v>
      </c>
      <c r="BS391" t="s">
        <v>2284</v>
      </c>
      <c r="BT391" t="str">
        <f>HYPERLINK("https%3A%2F%2Fwww.webofscience.com%2Fwos%2Fwoscc%2Ffull-record%2FWOS:A19656797400018","View Full Record in Web of Science")</f>
        <v>View Full Record in Web of Science</v>
      </c>
    </row>
    <row r="392" spans="1:72" x14ac:dyDescent="0.15">
      <c r="A392" t="s">
        <v>72</v>
      </c>
      <c r="B392" t="s">
        <v>2285</v>
      </c>
      <c r="C392" t="s">
        <v>74</v>
      </c>
      <c r="D392" t="s">
        <v>74</v>
      </c>
      <c r="E392" t="s">
        <v>74</v>
      </c>
      <c r="F392" t="s">
        <v>2285</v>
      </c>
      <c r="G392" t="s">
        <v>74</v>
      </c>
      <c r="H392" t="s">
        <v>74</v>
      </c>
      <c r="I392" t="s">
        <v>2286</v>
      </c>
      <c r="J392" t="s">
        <v>843</v>
      </c>
      <c r="K392" t="s">
        <v>74</v>
      </c>
      <c r="L392" t="s">
        <v>74</v>
      </c>
      <c r="M392" t="s">
        <v>77</v>
      </c>
      <c r="N392" t="s">
        <v>817</v>
      </c>
      <c r="O392" t="s">
        <v>74</v>
      </c>
      <c r="P392" t="s">
        <v>74</v>
      </c>
      <c r="Q392" t="s">
        <v>74</v>
      </c>
      <c r="R392" t="s">
        <v>74</v>
      </c>
      <c r="S392" t="s">
        <v>74</v>
      </c>
      <c r="T392" t="s">
        <v>74</v>
      </c>
      <c r="U392" t="s">
        <v>74</v>
      </c>
      <c r="V392" t="s">
        <v>74</v>
      </c>
      <c r="W392" t="s">
        <v>74</v>
      </c>
      <c r="X392" t="s">
        <v>74</v>
      </c>
      <c r="Y392" t="s">
        <v>74</v>
      </c>
      <c r="Z392" t="s">
        <v>74</v>
      </c>
      <c r="AA392" t="s">
        <v>74</v>
      </c>
      <c r="AB392" t="s">
        <v>74</v>
      </c>
      <c r="AC392" t="s">
        <v>74</v>
      </c>
      <c r="AD392" t="s">
        <v>74</v>
      </c>
      <c r="AE392" t="s">
        <v>74</v>
      </c>
      <c r="AF392" t="s">
        <v>74</v>
      </c>
      <c r="AG392">
        <v>1</v>
      </c>
      <c r="AH392">
        <v>0</v>
      </c>
      <c r="AI392">
        <v>0</v>
      </c>
      <c r="AJ392">
        <v>0</v>
      </c>
      <c r="AK392">
        <v>0</v>
      </c>
      <c r="AL392" t="s">
        <v>844</v>
      </c>
      <c r="AM392" t="s">
        <v>80</v>
      </c>
      <c r="AN392" t="s">
        <v>845</v>
      </c>
      <c r="AO392" t="s">
        <v>846</v>
      </c>
      <c r="AP392" t="s">
        <v>74</v>
      </c>
      <c r="AQ392" t="s">
        <v>74</v>
      </c>
      <c r="AR392" t="s">
        <v>843</v>
      </c>
      <c r="AS392" t="s">
        <v>847</v>
      </c>
      <c r="AT392" t="s">
        <v>74</v>
      </c>
      <c r="AU392">
        <v>1965</v>
      </c>
      <c r="AV392">
        <v>148</v>
      </c>
      <c r="AW392">
        <v>3671</v>
      </c>
      <c r="AX392" t="s">
        <v>74</v>
      </c>
      <c r="AY392" t="s">
        <v>74</v>
      </c>
      <c r="AZ392" t="s">
        <v>74</v>
      </c>
      <c r="BA392" t="s">
        <v>74</v>
      </c>
      <c r="BB392">
        <v>814</v>
      </c>
      <c r="BC392" t="s">
        <v>84</v>
      </c>
      <c r="BD392" t="s">
        <v>74</v>
      </c>
      <c r="BE392" t="s">
        <v>2287</v>
      </c>
      <c r="BF392" t="str">
        <f>HYPERLINK("http://dx.doi.org/10.1126/science.148.3671.814-a","http://dx.doi.org/10.1126/science.148.3671.814-a")</f>
        <v>http://dx.doi.org/10.1126/science.148.3671.814-a</v>
      </c>
      <c r="BG392" t="s">
        <v>74</v>
      </c>
      <c r="BH392" t="s">
        <v>74</v>
      </c>
      <c r="BI392">
        <v>0</v>
      </c>
      <c r="BJ392" t="s">
        <v>775</v>
      </c>
      <c r="BK392" t="s">
        <v>86</v>
      </c>
      <c r="BL392" t="s">
        <v>776</v>
      </c>
      <c r="BM392">
        <v>64112</v>
      </c>
      <c r="BN392" t="s">
        <v>74</v>
      </c>
      <c r="BO392" t="s">
        <v>74</v>
      </c>
      <c r="BP392" t="s">
        <v>74</v>
      </c>
      <c r="BQ392" t="s">
        <v>74</v>
      </c>
      <c r="BR392" t="s">
        <v>89</v>
      </c>
      <c r="BS392" t="s">
        <v>2288</v>
      </c>
      <c r="BT392" t="str">
        <f>HYPERLINK("https%3A%2F%2Fwww.webofscience.com%2Fwos%2Fwoscc%2Ffull-record%2FWOS:A19656411200055","View Full Record in Web of Science")</f>
        <v>View Full Record in Web of Science</v>
      </c>
    </row>
    <row r="393" spans="1:72" x14ac:dyDescent="0.15">
      <c r="A393" t="s">
        <v>72</v>
      </c>
      <c r="B393" t="s">
        <v>2289</v>
      </c>
      <c r="C393" t="s">
        <v>74</v>
      </c>
      <c r="D393" t="s">
        <v>74</v>
      </c>
      <c r="E393" t="s">
        <v>74</v>
      </c>
      <c r="F393" t="s">
        <v>2289</v>
      </c>
      <c r="G393" t="s">
        <v>74</v>
      </c>
      <c r="H393" t="s">
        <v>74</v>
      </c>
      <c r="I393" t="s">
        <v>2122</v>
      </c>
      <c r="J393" t="s">
        <v>843</v>
      </c>
      <c r="K393" t="s">
        <v>74</v>
      </c>
      <c r="L393" t="s">
        <v>74</v>
      </c>
      <c r="M393" t="s">
        <v>77</v>
      </c>
      <c r="N393" t="s">
        <v>817</v>
      </c>
      <c r="O393" t="s">
        <v>74</v>
      </c>
      <c r="P393" t="s">
        <v>74</v>
      </c>
      <c r="Q393" t="s">
        <v>74</v>
      </c>
      <c r="R393" t="s">
        <v>74</v>
      </c>
      <c r="S393" t="s">
        <v>74</v>
      </c>
      <c r="T393" t="s">
        <v>74</v>
      </c>
      <c r="U393" t="s">
        <v>74</v>
      </c>
      <c r="V393" t="s">
        <v>74</v>
      </c>
      <c r="W393" t="s">
        <v>74</v>
      </c>
      <c r="X393" t="s">
        <v>74</v>
      </c>
      <c r="Y393" t="s">
        <v>74</v>
      </c>
      <c r="Z393" t="s">
        <v>74</v>
      </c>
      <c r="AA393" t="s">
        <v>74</v>
      </c>
      <c r="AB393" t="s">
        <v>74</v>
      </c>
      <c r="AC393" t="s">
        <v>74</v>
      </c>
      <c r="AD393" t="s">
        <v>74</v>
      </c>
      <c r="AE393" t="s">
        <v>74</v>
      </c>
      <c r="AF393" t="s">
        <v>74</v>
      </c>
      <c r="AG393">
        <v>1</v>
      </c>
      <c r="AH393">
        <v>0</v>
      </c>
      <c r="AI393">
        <v>0</v>
      </c>
      <c r="AJ393">
        <v>0</v>
      </c>
      <c r="AK393">
        <v>1</v>
      </c>
      <c r="AL393" t="s">
        <v>844</v>
      </c>
      <c r="AM393" t="s">
        <v>80</v>
      </c>
      <c r="AN393" t="s">
        <v>845</v>
      </c>
      <c r="AO393" t="s">
        <v>846</v>
      </c>
      <c r="AP393" t="s">
        <v>74</v>
      </c>
      <c r="AQ393" t="s">
        <v>74</v>
      </c>
      <c r="AR393" t="s">
        <v>843</v>
      </c>
      <c r="AS393" t="s">
        <v>847</v>
      </c>
      <c r="AT393" t="s">
        <v>74</v>
      </c>
      <c r="AU393">
        <v>1965</v>
      </c>
      <c r="AV393">
        <v>147</v>
      </c>
      <c r="AW393">
        <v>3654</v>
      </c>
      <c r="AX393" t="s">
        <v>74</v>
      </c>
      <c r="AY393" t="s">
        <v>74</v>
      </c>
      <c r="AZ393" t="s">
        <v>74</v>
      </c>
      <c r="BA393" t="s">
        <v>74</v>
      </c>
      <c r="BB393">
        <v>142</v>
      </c>
      <c r="BC393" t="s">
        <v>84</v>
      </c>
      <c r="BD393" t="s">
        <v>74</v>
      </c>
      <c r="BE393" t="s">
        <v>2290</v>
      </c>
      <c r="BF393" t="str">
        <f>HYPERLINK("http://dx.doi.org/10.1126/science.147.3654.142","http://dx.doi.org/10.1126/science.147.3654.142")</f>
        <v>http://dx.doi.org/10.1126/science.147.3654.142</v>
      </c>
      <c r="BG393" t="s">
        <v>74</v>
      </c>
      <c r="BH393" t="s">
        <v>74</v>
      </c>
      <c r="BI393">
        <v>0</v>
      </c>
      <c r="BJ393" t="s">
        <v>775</v>
      </c>
      <c r="BK393" t="s">
        <v>86</v>
      </c>
      <c r="BL393" t="s">
        <v>776</v>
      </c>
      <c r="BM393">
        <v>60326</v>
      </c>
      <c r="BN393" t="s">
        <v>74</v>
      </c>
      <c r="BO393" t="s">
        <v>74</v>
      </c>
      <c r="BP393" t="s">
        <v>74</v>
      </c>
      <c r="BQ393" t="s">
        <v>74</v>
      </c>
      <c r="BR393" t="s">
        <v>89</v>
      </c>
      <c r="BS393" t="s">
        <v>2291</v>
      </c>
      <c r="BT393" t="str">
        <f>HYPERLINK("https%3A%2F%2Fwww.webofscience.com%2Fwos%2Fwoscc%2Ffull-record%2FWOS:A19656032600019","View Full Record in Web of Science")</f>
        <v>View Full Record in Web of Science</v>
      </c>
    </row>
    <row r="394" spans="1:72" x14ac:dyDescent="0.15">
      <c r="A394" t="s">
        <v>72</v>
      </c>
      <c r="B394" t="s">
        <v>2292</v>
      </c>
      <c r="C394" t="s">
        <v>74</v>
      </c>
      <c r="D394" t="s">
        <v>74</v>
      </c>
      <c r="E394" t="s">
        <v>74</v>
      </c>
      <c r="F394" t="s">
        <v>2292</v>
      </c>
      <c r="G394" t="s">
        <v>74</v>
      </c>
      <c r="H394" t="s">
        <v>74</v>
      </c>
      <c r="I394" t="s">
        <v>2293</v>
      </c>
      <c r="J394" t="s">
        <v>843</v>
      </c>
      <c r="K394" t="s">
        <v>74</v>
      </c>
      <c r="L394" t="s">
        <v>74</v>
      </c>
      <c r="M394" t="s">
        <v>77</v>
      </c>
      <c r="N394" t="s">
        <v>817</v>
      </c>
      <c r="O394" t="s">
        <v>74</v>
      </c>
      <c r="P394" t="s">
        <v>74</v>
      </c>
      <c r="Q394" t="s">
        <v>74</v>
      </c>
      <c r="R394" t="s">
        <v>74</v>
      </c>
      <c r="S394" t="s">
        <v>74</v>
      </c>
      <c r="T394" t="s">
        <v>74</v>
      </c>
      <c r="U394" t="s">
        <v>74</v>
      </c>
      <c r="V394" t="s">
        <v>74</v>
      </c>
      <c r="W394" t="s">
        <v>74</v>
      </c>
      <c r="X394" t="s">
        <v>74</v>
      </c>
      <c r="Y394" t="s">
        <v>74</v>
      </c>
      <c r="Z394" t="s">
        <v>74</v>
      </c>
      <c r="AA394" t="s">
        <v>74</v>
      </c>
      <c r="AB394" t="s">
        <v>74</v>
      </c>
      <c r="AC394" t="s">
        <v>74</v>
      </c>
      <c r="AD394" t="s">
        <v>74</v>
      </c>
      <c r="AE394" t="s">
        <v>74</v>
      </c>
      <c r="AF394" t="s">
        <v>74</v>
      </c>
      <c r="AG394">
        <v>1</v>
      </c>
      <c r="AH394">
        <v>0</v>
      </c>
      <c r="AI394">
        <v>0</v>
      </c>
      <c r="AJ394">
        <v>0</v>
      </c>
      <c r="AK394">
        <v>0</v>
      </c>
      <c r="AL394" t="s">
        <v>844</v>
      </c>
      <c r="AM394" t="s">
        <v>80</v>
      </c>
      <c r="AN394" t="s">
        <v>845</v>
      </c>
      <c r="AO394" t="s">
        <v>846</v>
      </c>
      <c r="AP394" t="s">
        <v>74</v>
      </c>
      <c r="AQ394" t="s">
        <v>74</v>
      </c>
      <c r="AR394" t="s">
        <v>843</v>
      </c>
      <c r="AS394" t="s">
        <v>847</v>
      </c>
      <c r="AT394" t="s">
        <v>74</v>
      </c>
      <c r="AU394">
        <v>1965</v>
      </c>
      <c r="AV394">
        <v>147</v>
      </c>
      <c r="AW394">
        <v>3655</v>
      </c>
      <c r="AX394" t="s">
        <v>74</v>
      </c>
      <c r="AY394" t="s">
        <v>74</v>
      </c>
      <c r="AZ394" t="s">
        <v>74</v>
      </c>
      <c r="BA394" t="s">
        <v>74</v>
      </c>
      <c r="BB394">
        <v>284</v>
      </c>
      <c r="BC394" t="s">
        <v>84</v>
      </c>
      <c r="BD394" t="s">
        <v>74</v>
      </c>
      <c r="BE394" t="s">
        <v>2294</v>
      </c>
      <c r="BF394" t="str">
        <f>HYPERLINK("http://dx.doi.org/10.1126/science.147.3655.284-b","http://dx.doi.org/10.1126/science.147.3655.284-b")</f>
        <v>http://dx.doi.org/10.1126/science.147.3655.284-b</v>
      </c>
      <c r="BG394" t="s">
        <v>74</v>
      </c>
      <c r="BH394" t="s">
        <v>74</v>
      </c>
      <c r="BI394">
        <v>0</v>
      </c>
      <c r="BJ394" t="s">
        <v>775</v>
      </c>
      <c r="BK394" t="s">
        <v>86</v>
      </c>
      <c r="BL394" t="s">
        <v>776</v>
      </c>
      <c r="BM394">
        <v>60486</v>
      </c>
      <c r="BN394" t="s">
        <v>74</v>
      </c>
      <c r="BO394" t="s">
        <v>74</v>
      </c>
      <c r="BP394" t="s">
        <v>74</v>
      </c>
      <c r="BQ394" t="s">
        <v>74</v>
      </c>
      <c r="BR394" t="s">
        <v>89</v>
      </c>
      <c r="BS394" t="s">
        <v>2295</v>
      </c>
      <c r="BT394" t="str">
        <f>HYPERLINK("https%3A%2F%2Fwww.webofscience.com%2Fwos%2Fwoscc%2Ffull-record%2FWOS:A19656048600011","View Full Record in Web of Science")</f>
        <v>View Full Record in Web of Science</v>
      </c>
    </row>
    <row r="395" spans="1:72" x14ac:dyDescent="0.15">
      <c r="A395" t="s">
        <v>72</v>
      </c>
      <c r="B395" t="s">
        <v>208</v>
      </c>
      <c r="C395" t="s">
        <v>74</v>
      </c>
      <c r="D395" t="s">
        <v>74</v>
      </c>
      <c r="E395" t="s">
        <v>74</v>
      </c>
      <c r="F395" t="s">
        <v>208</v>
      </c>
      <c r="G395" t="s">
        <v>74</v>
      </c>
      <c r="H395" t="s">
        <v>74</v>
      </c>
      <c r="I395" t="s">
        <v>2296</v>
      </c>
      <c r="J395" t="s">
        <v>2297</v>
      </c>
      <c r="K395" t="s">
        <v>74</v>
      </c>
      <c r="L395" t="s">
        <v>74</v>
      </c>
      <c r="M395" t="s">
        <v>77</v>
      </c>
      <c r="N395" t="s">
        <v>817</v>
      </c>
      <c r="O395" t="s">
        <v>74</v>
      </c>
      <c r="P395" t="s">
        <v>74</v>
      </c>
      <c r="Q395" t="s">
        <v>74</v>
      </c>
      <c r="R395" t="s">
        <v>74</v>
      </c>
      <c r="S395" t="s">
        <v>74</v>
      </c>
      <c r="T395" t="s">
        <v>74</v>
      </c>
      <c r="U395" t="s">
        <v>74</v>
      </c>
      <c r="V395" t="s">
        <v>74</v>
      </c>
      <c r="W395" t="s">
        <v>74</v>
      </c>
      <c r="X395" t="s">
        <v>74</v>
      </c>
      <c r="Y395" t="s">
        <v>74</v>
      </c>
      <c r="Z395" t="s">
        <v>74</v>
      </c>
      <c r="AA395" t="s">
        <v>74</v>
      </c>
      <c r="AB395" t="s">
        <v>74</v>
      </c>
      <c r="AC395" t="s">
        <v>74</v>
      </c>
      <c r="AD395" t="s">
        <v>74</v>
      </c>
      <c r="AE395" t="s">
        <v>74</v>
      </c>
      <c r="AF395" t="s">
        <v>74</v>
      </c>
      <c r="AG395">
        <v>1</v>
      </c>
      <c r="AH395">
        <v>0</v>
      </c>
      <c r="AI395">
        <v>0</v>
      </c>
      <c r="AJ395">
        <v>0</v>
      </c>
      <c r="AK395">
        <v>0</v>
      </c>
      <c r="AL395" t="s">
        <v>2298</v>
      </c>
      <c r="AM395" t="s">
        <v>671</v>
      </c>
      <c r="AN395" t="s">
        <v>2299</v>
      </c>
      <c r="AO395" t="s">
        <v>2300</v>
      </c>
      <c r="AP395" t="s">
        <v>74</v>
      </c>
      <c r="AQ395" t="s">
        <v>74</v>
      </c>
      <c r="AR395" t="s">
        <v>2301</v>
      </c>
      <c r="AS395" t="s">
        <v>2302</v>
      </c>
      <c r="AT395" t="s">
        <v>74</v>
      </c>
      <c r="AU395">
        <v>1965</v>
      </c>
      <c r="AV395">
        <v>213</v>
      </c>
      <c r="AW395">
        <v>3</v>
      </c>
      <c r="AX395" t="s">
        <v>74</v>
      </c>
      <c r="AY395" t="s">
        <v>74</v>
      </c>
      <c r="AZ395" t="s">
        <v>74</v>
      </c>
      <c r="BA395" t="s">
        <v>74</v>
      </c>
      <c r="BB395">
        <v>268</v>
      </c>
      <c r="BC395" t="s">
        <v>84</v>
      </c>
      <c r="BD395" t="s">
        <v>74</v>
      </c>
      <c r="BE395" t="s">
        <v>74</v>
      </c>
      <c r="BF395" t="s">
        <v>74</v>
      </c>
      <c r="BG395" t="s">
        <v>74</v>
      </c>
      <c r="BH395" t="s">
        <v>74</v>
      </c>
      <c r="BI395">
        <v>0</v>
      </c>
      <c r="BJ395" t="s">
        <v>775</v>
      </c>
      <c r="BK395" t="s">
        <v>86</v>
      </c>
      <c r="BL395" t="s">
        <v>776</v>
      </c>
      <c r="BM395">
        <v>67703</v>
      </c>
      <c r="BN395" t="s">
        <v>74</v>
      </c>
      <c r="BO395" t="s">
        <v>74</v>
      </c>
      <c r="BP395" t="s">
        <v>74</v>
      </c>
      <c r="BQ395" t="s">
        <v>74</v>
      </c>
      <c r="BR395" t="s">
        <v>89</v>
      </c>
      <c r="BS395" t="s">
        <v>2303</v>
      </c>
      <c r="BT395" t="str">
        <f>HYPERLINK("https%3A%2F%2Fwww.webofscience.com%2Fwos%2Fwoscc%2Ffull-record%2FWOS:A19656770300024","View Full Record in Web of Science")</f>
        <v>View Full Record in Web of Science</v>
      </c>
    </row>
    <row r="396" spans="1:72" x14ac:dyDescent="0.15">
      <c r="A396" t="s">
        <v>72</v>
      </c>
      <c r="B396" t="s">
        <v>2304</v>
      </c>
      <c r="C396" t="s">
        <v>74</v>
      </c>
      <c r="D396" t="s">
        <v>74</v>
      </c>
      <c r="E396" t="s">
        <v>74</v>
      </c>
      <c r="F396" t="s">
        <v>2304</v>
      </c>
      <c r="G396" t="s">
        <v>74</v>
      </c>
      <c r="H396" t="s">
        <v>74</v>
      </c>
      <c r="I396" t="s">
        <v>2305</v>
      </c>
      <c r="J396" t="s">
        <v>893</v>
      </c>
      <c r="K396" t="s">
        <v>74</v>
      </c>
      <c r="L396" t="s">
        <v>74</v>
      </c>
      <c r="M396" t="s">
        <v>77</v>
      </c>
      <c r="N396" t="s">
        <v>78</v>
      </c>
      <c r="O396" t="s">
        <v>74</v>
      </c>
      <c r="P396" t="s">
        <v>74</v>
      </c>
      <c r="Q396" t="s">
        <v>74</v>
      </c>
      <c r="R396" t="s">
        <v>74</v>
      </c>
      <c r="S396" t="s">
        <v>74</v>
      </c>
      <c r="T396" t="s">
        <v>74</v>
      </c>
      <c r="U396" t="s">
        <v>74</v>
      </c>
      <c r="V396" t="s">
        <v>74</v>
      </c>
      <c r="W396" t="s">
        <v>74</v>
      </c>
      <c r="X396" t="s">
        <v>74</v>
      </c>
      <c r="Y396" t="s">
        <v>74</v>
      </c>
      <c r="Z396" t="s">
        <v>74</v>
      </c>
      <c r="AA396" t="s">
        <v>74</v>
      </c>
      <c r="AB396" t="s">
        <v>74</v>
      </c>
      <c r="AC396" t="s">
        <v>74</v>
      </c>
      <c r="AD396" t="s">
        <v>74</v>
      </c>
      <c r="AE396" t="s">
        <v>74</v>
      </c>
      <c r="AF396" t="s">
        <v>74</v>
      </c>
      <c r="AG396">
        <v>4</v>
      </c>
      <c r="AH396">
        <v>0</v>
      </c>
      <c r="AI396">
        <v>0</v>
      </c>
      <c r="AJ396">
        <v>0</v>
      </c>
      <c r="AK396">
        <v>0</v>
      </c>
      <c r="AL396" t="s">
        <v>894</v>
      </c>
      <c r="AM396" t="s">
        <v>2306</v>
      </c>
      <c r="AN396" t="s">
        <v>2307</v>
      </c>
      <c r="AO396" t="s">
        <v>74</v>
      </c>
      <c r="AP396" t="s">
        <v>74</v>
      </c>
      <c r="AQ396" t="s">
        <v>74</v>
      </c>
      <c r="AR396" t="s">
        <v>897</v>
      </c>
      <c r="AS396" t="s">
        <v>74</v>
      </c>
      <c r="AT396" t="s">
        <v>74</v>
      </c>
      <c r="AU396">
        <v>1965</v>
      </c>
      <c r="AV396">
        <v>10</v>
      </c>
      <c r="AW396">
        <v>6</v>
      </c>
      <c r="AX396" t="s">
        <v>74</v>
      </c>
      <c r="AY396" t="s">
        <v>74</v>
      </c>
      <c r="AZ396" t="s">
        <v>74</v>
      </c>
      <c r="BA396" t="s">
        <v>74</v>
      </c>
      <c r="BB396">
        <v>886</v>
      </c>
      <c r="BC396" t="s">
        <v>84</v>
      </c>
      <c r="BD396" t="s">
        <v>74</v>
      </c>
      <c r="BE396" t="s">
        <v>74</v>
      </c>
      <c r="BF396" t="s">
        <v>74</v>
      </c>
      <c r="BG396" t="s">
        <v>74</v>
      </c>
      <c r="BH396" t="s">
        <v>74</v>
      </c>
      <c r="BI396">
        <v>0</v>
      </c>
      <c r="BJ396" t="s">
        <v>898</v>
      </c>
      <c r="BK396" t="s">
        <v>86</v>
      </c>
      <c r="BL396" t="s">
        <v>899</v>
      </c>
      <c r="BM396">
        <v>69358</v>
      </c>
      <c r="BN396" t="s">
        <v>74</v>
      </c>
      <c r="BO396" t="s">
        <v>74</v>
      </c>
      <c r="BP396" t="s">
        <v>74</v>
      </c>
      <c r="BQ396" t="s">
        <v>74</v>
      </c>
      <c r="BR396" t="s">
        <v>89</v>
      </c>
      <c r="BS396" t="s">
        <v>2308</v>
      </c>
      <c r="BT396" t="str">
        <f>HYPERLINK("https%3A%2F%2Fwww.webofscience.com%2Fwos%2Fwoscc%2Ffull-record%2FWOS:A19656935800026","View Full Record in Web of Science")</f>
        <v>View Full Record in Web of Science</v>
      </c>
    </row>
    <row r="397" spans="1:72" x14ac:dyDescent="0.15">
      <c r="A397" t="s">
        <v>72</v>
      </c>
      <c r="B397" t="s">
        <v>2309</v>
      </c>
      <c r="C397" t="s">
        <v>74</v>
      </c>
      <c r="D397" t="s">
        <v>74</v>
      </c>
      <c r="E397" t="s">
        <v>74</v>
      </c>
      <c r="F397" t="s">
        <v>2309</v>
      </c>
      <c r="G397" t="s">
        <v>74</v>
      </c>
      <c r="H397" t="s">
        <v>74</v>
      </c>
      <c r="I397" t="s">
        <v>2293</v>
      </c>
      <c r="J397" t="s">
        <v>1732</v>
      </c>
      <c r="K397" t="s">
        <v>74</v>
      </c>
      <c r="L397" t="s">
        <v>74</v>
      </c>
      <c r="M397" t="s">
        <v>77</v>
      </c>
      <c r="N397" t="s">
        <v>817</v>
      </c>
      <c r="O397" t="s">
        <v>74</v>
      </c>
      <c r="P397" t="s">
        <v>74</v>
      </c>
      <c r="Q397" t="s">
        <v>74</v>
      </c>
      <c r="R397" t="s">
        <v>74</v>
      </c>
      <c r="S397" t="s">
        <v>74</v>
      </c>
      <c r="T397" t="s">
        <v>74</v>
      </c>
      <c r="U397" t="s">
        <v>74</v>
      </c>
      <c r="V397" t="s">
        <v>74</v>
      </c>
      <c r="W397" t="s">
        <v>74</v>
      </c>
      <c r="X397" t="s">
        <v>74</v>
      </c>
      <c r="Y397" t="s">
        <v>74</v>
      </c>
      <c r="Z397" t="s">
        <v>74</v>
      </c>
      <c r="AA397" t="s">
        <v>2310</v>
      </c>
      <c r="AB397" t="s">
        <v>74</v>
      </c>
      <c r="AC397" t="s">
        <v>74</v>
      </c>
      <c r="AD397" t="s">
        <v>74</v>
      </c>
      <c r="AE397" t="s">
        <v>74</v>
      </c>
      <c r="AF397" t="s">
        <v>74</v>
      </c>
      <c r="AG397">
        <v>3</v>
      </c>
      <c r="AH397">
        <v>0</v>
      </c>
      <c r="AI397">
        <v>0</v>
      </c>
      <c r="AJ397">
        <v>0</v>
      </c>
      <c r="AK397">
        <v>0</v>
      </c>
      <c r="AL397" t="s">
        <v>1733</v>
      </c>
      <c r="AM397" t="s">
        <v>555</v>
      </c>
      <c r="AN397" t="s">
        <v>1734</v>
      </c>
      <c r="AO397" t="s">
        <v>1735</v>
      </c>
      <c r="AP397" t="s">
        <v>74</v>
      </c>
      <c r="AQ397" t="s">
        <v>74</v>
      </c>
      <c r="AR397" t="s">
        <v>1736</v>
      </c>
      <c r="AS397" t="s">
        <v>1737</v>
      </c>
      <c r="AT397" t="s">
        <v>74</v>
      </c>
      <c r="AU397">
        <v>1965</v>
      </c>
      <c r="AV397">
        <v>94</v>
      </c>
      <c r="AW397">
        <v>1</v>
      </c>
      <c r="AX397" t="s">
        <v>74</v>
      </c>
      <c r="AY397" t="s">
        <v>74</v>
      </c>
      <c r="AZ397" t="s">
        <v>74</v>
      </c>
      <c r="BA397" t="s">
        <v>74</v>
      </c>
      <c r="BB397">
        <v>101</v>
      </c>
      <c r="BC397" t="s">
        <v>84</v>
      </c>
      <c r="BD397" t="s">
        <v>74</v>
      </c>
      <c r="BE397" t="s">
        <v>74</v>
      </c>
      <c r="BF397" t="s">
        <v>74</v>
      </c>
      <c r="BG397" t="s">
        <v>74</v>
      </c>
      <c r="BH397" t="s">
        <v>74</v>
      </c>
      <c r="BI397">
        <v>0</v>
      </c>
      <c r="BJ397" t="s">
        <v>1738</v>
      </c>
      <c r="BK397" t="s">
        <v>86</v>
      </c>
      <c r="BL397" t="s">
        <v>1738</v>
      </c>
      <c r="BM397">
        <v>69834</v>
      </c>
      <c r="BN397" t="s">
        <v>74</v>
      </c>
      <c r="BO397" t="s">
        <v>74</v>
      </c>
      <c r="BP397" t="s">
        <v>74</v>
      </c>
      <c r="BQ397" t="s">
        <v>74</v>
      </c>
      <c r="BR397" t="s">
        <v>89</v>
      </c>
      <c r="BS397" t="s">
        <v>2311</v>
      </c>
      <c r="BT397" t="str">
        <f>HYPERLINK("https%3A%2F%2Fwww.webofscience.com%2Fwos%2Fwoscc%2Ffull-record%2FWOS:A19656983400019","View Full Record in Web of Science")</f>
        <v>View Full Record in Web of Science</v>
      </c>
    </row>
    <row r="398" spans="1:72" x14ac:dyDescent="0.15">
      <c r="A398" t="s">
        <v>72</v>
      </c>
      <c r="B398" t="s">
        <v>2312</v>
      </c>
      <c r="C398" t="s">
        <v>74</v>
      </c>
      <c r="D398" t="s">
        <v>74</v>
      </c>
      <c r="E398" t="s">
        <v>74</v>
      </c>
      <c r="F398" t="s">
        <v>2312</v>
      </c>
      <c r="G398" t="s">
        <v>74</v>
      </c>
      <c r="H398" t="s">
        <v>74</v>
      </c>
      <c r="I398" t="s">
        <v>2313</v>
      </c>
      <c r="J398" t="s">
        <v>2314</v>
      </c>
      <c r="K398" t="s">
        <v>74</v>
      </c>
      <c r="L398" t="s">
        <v>74</v>
      </c>
      <c r="M398" t="s">
        <v>77</v>
      </c>
      <c r="N398" t="s">
        <v>52</v>
      </c>
      <c r="O398" t="s">
        <v>74</v>
      </c>
      <c r="P398" t="s">
        <v>74</v>
      </c>
      <c r="Q398" t="s">
        <v>74</v>
      </c>
      <c r="R398" t="s">
        <v>74</v>
      </c>
      <c r="S398" t="s">
        <v>74</v>
      </c>
      <c r="T398" t="s">
        <v>74</v>
      </c>
      <c r="U398" t="s">
        <v>74</v>
      </c>
      <c r="V398" t="s">
        <v>74</v>
      </c>
      <c r="W398" t="s">
        <v>74</v>
      </c>
      <c r="X398" t="s">
        <v>74</v>
      </c>
      <c r="Y398" t="s">
        <v>74</v>
      </c>
      <c r="Z398" t="s">
        <v>74</v>
      </c>
      <c r="AA398" t="s">
        <v>74</v>
      </c>
      <c r="AB398" t="s">
        <v>74</v>
      </c>
      <c r="AC398" t="s">
        <v>74</v>
      </c>
      <c r="AD398" t="s">
        <v>74</v>
      </c>
      <c r="AE398" t="s">
        <v>74</v>
      </c>
      <c r="AF398" t="s">
        <v>74</v>
      </c>
      <c r="AG398">
        <v>1</v>
      </c>
      <c r="AH398">
        <v>0</v>
      </c>
      <c r="AI398">
        <v>0</v>
      </c>
      <c r="AJ398">
        <v>0</v>
      </c>
      <c r="AK398">
        <v>1</v>
      </c>
      <c r="AL398" t="s">
        <v>2315</v>
      </c>
      <c r="AM398" t="s">
        <v>633</v>
      </c>
      <c r="AN398" t="s">
        <v>2316</v>
      </c>
      <c r="AO398" t="s">
        <v>2317</v>
      </c>
      <c r="AP398" t="s">
        <v>74</v>
      </c>
      <c r="AQ398" t="s">
        <v>74</v>
      </c>
      <c r="AR398" t="s">
        <v>2318</v>
      </c>
      <c r="AS398" t="s">
        <v>2319</v>
      </c>
      <c r="AT398" t="s">
        <v>74</v>
      </c>
      <c r="AU398">
        <v>1964</v>
      </c>
      <c r="AV398">
        <v>4</v>
      </c>
      <c r="AW398">
        <v>3</v>
      </c>
      <c r="AX398" t="s">
        <v>74</v>
      </c>
      <c r="AY398" t="s">
        <v>74</v>
      </c>
      <c r="AZ398" t="s">
        <v>74</v>
      </c>
      <c r="BA398" t="s">
        <v>74</v>
      </c>
      <c r="BB398">
        <v>335</v>
      </c>
      <c r="BC398">
        <v>335</v>
      </c>
      <c r="BD398" t="s">
        <v>74</v>
      </c>
      <c r="BE398" t="s">
        <v>74</v>
      </c>
      <c r="BF398" t="s">
        <v>74</v>
      </c>
      <c r="BG398" t="s">
        <v>74</v>
      </c>
      <c r="BH398" t="s">
        <v>74</v>
      </c>
      <c r="BI398">
        <v>1</v>
      </c>
      <c r="BJ398" t="s">
        <v>1427</v>
      </c>
      <c r="BK398" t="s">
        <v>86</v>
      </c>
      <c r="BL398" t="s">
        <v>1427</v>
      </c>
      <c r="BM398" t="s">
        <v>2320</v>
      </c>
      <c r="BN398" t="s">
        <v>74</v>
      </c>
      <c r="BO398" t="s">
        <v>74</v>
      </c>
      <c r="BP398" t="s">
        <v>74</v>
      </c>
      <c r="BQ398" t="s">
        <v>74</v>
      </c>
      <c r="BR398" t="s">
        <v>89</v>
      </c>
      <c r="BS398" t="s">
        <v>2321</v>
      </c>
      <c r="BT398" t="str">
        <f>HYPERLINK("https%3A%2F%2Fwww.webofscience.com%2Fwos%2Fwoscc%2Ffull-record%2FWOS:A1964WD95100235","View Full Record in Web of Science")</f>
        <v>View Full Record in Web of Science</v>
      </c>
    </row>
    <row r="399" spans="1:72" x14ac:dyDescent="0.15">
      <c r="A399" t="s">
        <v>72</v>
      </c>
      <c r="B399" t="s">
        <v>2322</v>
      </c>
      <c r="C399" t="s">
        <v>74</v>
      </c>
      <c r="D399" t="s">
        <v>74</v>
      </c>
      <c r="E399" t="s">
        <v>74</v>
      </c>
      <c r="F399" t="s">
        <v>2322</v>
      </c>
      <c r="G399" t="s">
        <v>74</v>
      </c>
      <c r="H399" t="s">
        <v>74</v>
      </c>
      <c r="I399" t="s">
        <v>2323</v>
      </c>
      <c r="J399" t="s">
        <v>2324</v>
      </c>
      <c r="K399" t="s">
        <v>74</v>
      </c>
      <c r="L399" t="s">
        <v>74</v>
      </c>
      <c r="M399" t="s">
        <v>77</v>
      </c>
      <c r="N399" t="s">
        <v>78</v>
      </c>
      <c r="O399" t="s">
        <v>74</v>
      </c>
      <c r="P399" t="s">
        <v>74</v>
      </c>
      <c r="Q399" t="s">
        <v>74</v>
      </c>
      <c r="R399" t="s">
        <v>74</v>
      </c>
      <c r="S399" t="s">
        <v>74</v>
      </c>
      <c r="T399" t="s">
        <v>74</v>
      </c>
      <c r="U399" t="s">
        <v>74</v>
      </c>
      <c r="V399" t="s">
        <v>74</v>
      </c>
      <c r="W399" t="s">
        <v>74</v>
      </c>
      <c r="X399" t="s">
        <v>74</v>
      </c>
      <c r="Y399" t="s">
        <v>74</v>
      </c>
      <c r="Z399" t="s">
        <v>74</v>
      </c>
      <c r="AA399" t="s">
        <v>74</v>
      </c>
      <c r="AB399" t="s">
        <v>74</v>
      </c>
      <c r="AC399" t="s">
        <v>74</v>
      </c>
      <c r="AD399" t="s">
        <v>74</v>
      </c>
      <c r="AE399" t="s">
        <v>74</v>
      </c>
      <c r="AF399" t="s">
        <v>74</v>
      </c>
      <c r="AG399">
        <v>49</v>
      </c>
      <c r="AH399">
        <v>10</v>
      </c>
      <c r="AI399">
        <v>10</v>
      </c>
      <c r="AJ399">
        <v>0</v>
      </c>
      <c r="AK399">
        <v>0</v>
      </c>
      <c r="AL399" t="s">
        <v>2325</v>
      </c>
      <c r="AM399" t="s">
        <v>671</v>
      </c>
      <c r="AN399" t="s">
        <v>2326</v>
      </c>
      <c r="AO399" t="s">
        <v>2327</v>
      </c>
      <c r="AP399" t="s">
        <v>74</v>
      </c>
      <c r="AQ399" t="s">
        <v>74</v>
      </c>
      <c r="AR399" t="s">
        <v>2328</v>
      </c>
      <c r="AS399" t="s">
        <v>2329</v>
      </c>
      <c r="AT399" t="s">
        <v>74</v>
      </c>
      <c r="AU399">
        <v>1964</v>
      </c>
      <c r="AV399">
        <v>119</v>
      </c>
      <c r="AW399" t="s">
        <v>2330</v>
      </c>
      <c r="AX399" t="s">
        <v>74</v>
      </c>
      <c r="AY399" t="s">
        <v>74</v>
      </c>
      <c r="AZ399" t="s">
        <v>74</v>
      </c>
      <c r="BA399" t="s">
        <v>74</v>
      </c>
      <c r="BB399">
        <v>186</v>
      </c>
      <c r="BC399" t="s">
        <v>84</v>
      </c>
      <c r="BD399" t="s">
        <v>74</v>
      </c>
      <c r="BE399" t="s">
        <v>74</v>
      </c>
      <c r="BF399" t="s">
        <v>74</v>
      </c>
      <c r="BG399" t="s">
        <v>74</v>
      </c>
      <c r="BH399" t="s">
        <v>74</v>
      </c>
      <c r="BI399">
        <v>0</v>
      </c>
      <c r="BJ399" t="s">
        <v>775</v>
      </c>
      <c r="BK399" t="s">
        <v>86</v>
      </c>
      <c r="BL399" t="s">
        <v>776</v>
      </c>
      <c r="BM399" t="s">
        <v>2331</v>
      </c>
      <c r="BN399" t="s">
        <v>74</v>
      </c>
      <c r="BO399" t="s">
        <v>74</v>
      </c>
      <c r="BP399" t="s">
        <v>74</v>
      </c>
      <c r="BQ399" t="s">
        <v>74</v>
      </c>
      <c r="BR399" t="s">
        <v>89</v>
      </c>
      <c r="BS399" t="s">
        <v>2332</v>
      </c>
      <c r="BT399" t="str">
        <f>HYPERLINK("https%3A%2F%2Fwww.webofscience.com%2Fwos%2Fwoscc%2Ffull-record%2FWOS:A19644843A00024","View Full Record in Web of Science")</f>
        <v>View Full Record in Web of Science</v>
      </c>
    </row>
    <row r="400" spans="1:72" x14ac:dyDescent="0.15">
      <c r="A400" t="s">
        <v>72</v>
      </c>
      <c r="B400" t="s">
        <v>2333</v>
      </c>
      <c r="C400" t="s">
        <v>74</v>
      </c>
      <c r="D400" t="s">
        <v>74</v>
      </c>
      <c r="E400" t="s">
        <v>74</v>
      </c>
      <c r="F400" t="s">
        <v>2333</v>
      </c>
      <c r="G400" t="s">
        <v>74</v>
      </c>
      <c r="H400" t="s">
        <v>74</v>
      </c>
      <c r="I400" t="s">
        <v>2334</v>
      </c>
      <c r="J400" t="s">
        <v>1068</v>
      </c>
      <c r="K400" t="s">
        <v>74</v>
      </c>
      <c r="L400" t="s">
        <v>74</v>
      </c>
      <c r="M400" t="s">
        <v>77</v>
      </c>
      <c r="N400" t="s">
        <v>78</v>
      </c>
      <c r="O400" t="s">
        <v>74</v>
      </c>
      <c r="P400" t="s">
        <v>74</v>
      </c>
      <c r="Q400" t="s">
        <v>74</v>
      </c>
      <c r="R400" t="s">
        <v>74</v>
      </c>
      <c r="S400" t="s">
        <v>74</v>
      </c>
      <c r="T400" t="s">
        <v>74</v>
      </c>
      <c r="U400" t="s">
        <v>74</v>
      </c>
      <c r="V400" t="s">
        <v>74</v>
      </c>
      <c r="W400" t="s">
        <v>74</v>
      </c>
      <c r="X400" t="s">
        <v>74</v>
      </c>
      <c r="Y400" t="s">
        <v>74</v>
      </c>
      <c r="Z400" t="s">
        <v>74</v>
      </c>
      <c r="AA400" t="s">
        <v>74</v>
      </c>
      <c r="AB400" t="s">
        <v>74</v>
      </c>
      <c r="AC400" t="s">
        <v>74</v>
      </c>
      <c r="AD400" t="s">
        <v>74</v>
      </c>
      <c r="AE400" t="s">
        <v>74</v>
      </c>
      <c r="AF400" t="s">
        <v>74</v>
      </c>
      <c r="AG400">
        <v>7</v>
      </c>
      <c r="AH400">
        <v>0</v>
      </c>
      <c r="AI400">
        <v>0</v>
      </c>
      <c r="AJ400">
        <v>0</v>
      </c>
      <c r="AK400">
        <v>0</v>
      </c>
      <c r="AL400" t="s">
        <v>577</v>
      </c>
      <c r="AM400" t="s">
        <v>578</v>
      </c>
      <c r="AN400" t="s">
        <v>579</v>
      </c>
      <c r="AO400" t="s">
        <v>1069</v>
      </c>
      <c r="AP400" t="s">
        <v>74</v>
      </c>
      <c r="AQ400" t="s">
        <v>74</v>
      </c>
      <c r="AR400" t="s">
        <v>1070</v>
      </c>
      <c r="AS400" t="s">
        <v>74</v>
      </c>
      <c r="AT400" t="s">
        <v>74</v>
      </c>
      <c r="AU400">
        <v>1964</v>
      </c>
      <c r="AV400">
        <v>158</v>
      </c>
      <c r="AW400">
        <v>2</v>
      </c>
      <c r="AX400" t="s">
        <v>74</v>
      </c>
      <c r="AY400" t="s">
        <v>74</v>
      </c>
      <c r="AZ400" t="s">
        <v>74</v>
      </c>
      <c r="BA400" t="s">
        <v>74</v>
      </c>
      <c r="BB400">
        <v>345</v>
      </c>
      <c r="BC400" t="s">
        <v>84</v>
      </c>
      <c r="BD400" t="s">
        <v>74</v>
      </c>
      <c r="BE400" t="s">
        <v>74</v>
      </c>
      <c r="BF400" t="s">
        <v>74</v>
      </c>
      <c r="BG400" t="s">
        <v>74</v>
      </c>
      <c r="BH400" t="s">
        <v>74</v>
      </c>
      <c r="BI400">
        <v>0</v>
      </c>
      <c r="BJ400" t="s">
        <v>775</v>
      </c>
      <c r="BK400" t="s">
        <v>86</v>
      </c>
      <c r="BL400" t="s">
        <v>776</v>
      </c>
      <c r="BM400" t="s">
        <v>2335</v>
      </c>
      <c r="BN400" t="s">
        <v>74</v>
      </c>
      <c r="BO400" t="s">
        <v>74</v>
      </c>
      <c r="BP400" t="s">
        <v>74</v>
      </c>
      <c r="BQ400" t="s">
        <v>74</v>
      </c>
      <c r="BR400" t="s">
        <v>89</v>
      </c>
      <c r="BS400" t="s">
        <v>2336</v>
      </c>
      <c r="BT400" t="str">
        <f>HYPERLINK("https%3A%2F%2Fwww.webofscience.com%2Fwos%2Fwoscc%2Ffull-record%2FWOS:A19649761A00019","View Full Record in Web of Science")</f>
        <v>View Full Record in Web of Science</v>
      </c>
    </row>
    <row r="401" spans="1:72" x14ac:dyDescent="0.15">
      <c r="A401" t="s">
        <v>72</v>
      </c>
      <c r="B401" t="s">
        <v>2337</v>
      </c>
      <c r="C401" t="s">
        <v>74</v>
      </c>
      <c r="D401" t="s">
        <v>74</v>
      </c>
      <c r="E401" t="s">
        <v>74</v>
      </c>
      <c r="F401" t="s">
        <v>2337</v>
      </c>
      <c r="G401" t="s">
        <v>74</v>
      </c>
      <c r="H401" t="s">
        <v>74</v>
      </c>
      <c r="I401" t="s">
        <v>2338</v>
      </c>
      <c r="J401" t="s">
        <v>1068</v>
      </c>
      <c r="K401" t="s">
        <v>74</v>
      </c>
      <c r="L401" t="s">
        <v>74</v>
      </c>
      <c r="M401" t="s">
        <v>77</v>
      </c>
      <c r="N401" t="s">
        <v>78</v>
      </c>
      <c r="O401" t="s">
        <v>74</v>
      </c>
      <c r="P401" t="s">
        <v>74</v>
      </c>
      <c r="Q401" t="s">
        <v>74</v>
      </c>
      <c r="R401" t="s">
        <v>74</v>
      </c>
      <c r="S401" t="s">
        <v>74</v>
      </c>
      <c r="T401" t="s">
        <v>74</v>
      </c>
      <c r="U401" t="s">
        <v>74</v>
      </c>
      <c r="V401" t="s">
        <v>74</v>
      </c>
      <c r="W401" t="s">
        <v>74</v>
      </c>
      <c r="X401" t="s">
        <v>74</v>
      </c>
      <c r="Y401" t="s">
        <v>74</v>
      </c>
      <c r="Z401" t="s">
        <v>74</v>
      </c>
      <c r="AA401" t="s">
        <v>74</v>
      </c>
      <c r="AB401" t="s">
        <v>74</v>
      </c>
      <c r="AC401" t="s">
        <v>74</v>
      </c>
      <c r="AD401" t="s">
        <v>74</v>
      </c>
      <c r="AE401" t="s">
        <v>74</v>
      </c>
      <c r="AF401" t="s">
        <v>74</v>
      </c>
      <c r="AG401">
        <v>4</v>
      </c>
      <c r="AH401">
        <v>0</v>
      </c>
      <c r="AI401">
        <v>0</v>
      </c>
      <c r="AJ401">
        <v>0</v>
      </c>
      <c r="AK401">
        <v>0</v>
      </c>
      <c r="AL401" t="s">
        <v>577</v>
      </c>
      <c r="AM401" t="s">
        <v>578</v>
      </c>
      <c r="AN401" t="s">
        <v>579</v>
      </c>
      <c r="AO401" t="s">
        <v>1069</v>
      </c>
      <c r="AP401" t="s">
        <v>74</v>
      </c>
      <c r="AQ401" t="s">
        <v>74</v>
      </c>
      <c r="AR401" t="s">
        <v>1070</v>
      </c>
      <c r="AS401" t="s">
        <v>74</v>
      </c>
      <c r="AT401" t="s">
        <v>74</v>
      </c>
      <c r="AU401">
        <v>1964</v>
      </c>
      <c r="AV401">
        <v>155</v>
      </c>
      <c r="AW401">
        <v>3</v>
      </c>
      <c r="AX401" t="s">
        <v>74</v>
      </c>
      <c r="AY401" t="s">
        <v>74</v>
      </c>
      <c r="AZ401" t="s">
        <v>74</v>
      </c>
      <c r="BA401" t="s">
        <v>74</v>
      </c>
      <c r="BB401">
        <v>565</v>
      </c>
      <c r="BC401" t="s">
        <v>84</v>
      </c>
      <c r="BD401" t="s">
        <v>74</v>
      </c>
      <c r="BE401" t="s">
        <v>74</v>
      </c>
      <c r="BF401" t="s">
        <v>74</v>
      </c>
      <c r="BG401" t="s">
        <v>74</v>
      </c>
      <c r="BH401" t="s">
        <v>74</v>
      </c>
      <c r="BI401">
        <v>0</v>
      </c>
      <c r="BJ401" t="s">
        <v>775</v>
      </c>
      <c r="BK401" t="s">
        <v>86</v>
      </c>
      <c r="BL401" t="s">
        <v>776</v>
      </c>
      <c r="BM401" t="s">
        <v>2339</v>
      </c>
      <c r="BN401" t="s">
        <v>74</v>
      </c>
      <c r="BO401" t="s">
        <v>74</v>
      </c>
      <c r="BP401" t="s">
        <v>74</v>
      </c>
      <c r="BQ401" t="s">
        <v>74</v>
      </c>
      <c r="BR401" t="s">
        <v>89</v>
      </c>
      <c r="BS401" t="s">
        <v>2340</v>
      </c>
      <c r="BT401" t="str">
        <f>HYPERLINK("https%3A%2F%2Fwww.webofscience.com%2Fwos%2Fwoscc%2Ffull-record%2FWOS:A19649744A00064","View Full Record in Web of Science")</f>
        <v>View Full Record in Web of Science</v>
      </c>
    </row>
    <row r="402" spans="1:72" x14ac:dyDescent="0.15">
      <c r="A402" t="s">
        <v>72</v>
      </c>
      <c r="B402" t="s">
        <v>1480</v>
      </c>
      <c r="C402" t="s">
        <v>74</v>
      </c>
      <c r="D402" t="s">
        <v>74</v>
      </c>
      <c r="E402" t="s">
        <v>74</v>
      </c>
      <c r="F402" t="s">
        <v>1480</v>
      </c>
      <c r="G402" t="s">
        <v>74</v>
      </c>
      <c r="H402" t="s">
        <v>74</v>
      </c>
      <c r="I402" t="s">
        <v>2341</v>
      </c>
      <c r="J402" t="s">
        <v>1118</v>
      </c>
      <c r="K402" t="s">
        <v>74</v>
      </c>
      <c r="L402" t="s">
        <v>74</v>
      </c>
      <c r="M402" t="s">
        <v>77</v>
      </c>
      <c r="N402" t="s">
        <v>817</v>
      </c>
      <c r="O402" t="s">
        <v>74</v>
      </c>
      <c r="P402" t="s">
        <v>74</v>
      </c>
      <c r="Q402" t="s">
        <v>74</v>
      </c>
      <c r="R402" t="s">
        <v>74</v>
      </c>
      <c r="S402" t="s">
        <v>74</v>
      </c>
      <c r="T402" t="s">
        <v>74</v>
      </c>
      <c r="U402" t="s">
        <v>74</v>
      </c>
      <c r="V402" t="s">
        <v>74</v>
      </c>
      <c r="W402" t="s">
        <v>74</v>
      </c>
      <c r="X402" t="s">
        <v>74</v>
      </c>
      <c r="Y402" t="s">
        <v>74</v>
      </c>
      <c r="Z402" t="s">
        <v>74</v>
      </c>
      <c r="AA402" t="s">
        <v>74</v>
      </c>
      <c r="AB402" t="s">
        <v>74</v>
      </c>
      <c r="AC402" t="s">
        <v>74</v>
      </c>
      <c r="AD402" t="s">
        <v>74</v>
      </c>
      <c r="AE402" t="s">
        <v>74</v>
      </c>
      <c r="AF402" t="s">
        <v>74</v>
      </c>
      <c r="AG402">
        <v>1</v>
      </c>
      <c r="AH402">
        <v>1</v>
      </c>
      <c r="AI402">
        <v>1</v>
      </c>
      <c r="AJ402">
        <v>0</v>
      </c>
      <c r="AK402">
        <v>1</v>
      </c>
      <c r="AL402" t="s">
        <v>1119</v>
      </c>
      <c r="AM402" t="s">
        <v>782</v>
      </c>
      <c r="AN402" t="s">
        <v>1120</v>
      </c>
      <c r="AO402" t="s">
        <v>1121</v>
      </c>
      <c r="AP402" t="s">
        <v>74</v>
      </c>
      <c r="AQ402" t="s">
        <v>74</v>
      </c>
      <c r="AR402" t="s">
        <v>1122</v>
      </c>
      <c r="AS402" t="s">
        <v>1123</v>
      </c>
      <c r="AT402" t="s">
        <v>74</v>
      </c>
      <c r="AU402">
        <v>1964</v>
      </c>
      <c r="AV402">
        <v>130</v>
      </c>
      <c r="AW402">
        <v>1</v>
      </c>
      <c r="AX402" t="s">
        <v>74</v>
      </c>
      <c r="AY402" t="s">
        <v>74</v>
      </c>
      <c r="AZ402" t="s">
        <v>74</v>
      </c>
      <c r="BA402" t="s">
        <v>74</v>
      </c>
      <c r="BB402">
        <v>151</v>
      </c>
      <c r="BC402">
        <v>151</v>
      </c>
      <c r="BD402" t="s">
        <v>74</v>
      </c>
      <c r="BE402" t="s">
        <v>74</v>
      </c>
      <c r="BF402" t="s">
        <v>74</v>
      </c>
      <c r="BG402" t="s">
        <v>74</v>
      </c>
      <c r="BH402" t="s">
        <v>74</v>
      </c>
      <c r="BI402">
        <v>1</v>
      </c>
      <c r="BJ402" t="s">
        <v>825</v>
      </c>
      <c r="BK402" t="s">
        <v>826</v>
      </c>
      <c r="BL402" t="s">
        <v>825</v>
      </c>
      <c r="BM402" t="s">
        <v>2342</v>
      </c>
      <c r="BN402" t="s">
        <v>74</v>
      </c>
      <c r="BO402" t="s">
        <v>74</v>
      </c>
      <c r="BP402" t="s">
        <v>74</v>
      </c>
      <c r="BQ402" t="s">
        <v>74</v>
      </c>
      <c r="BR402" t="s">
        <v>89</v>
      </c>
      <c r="BS402" t="s">
        <v>2343</v>
      </c>
      <c r="BT402" t="str">
        <f>HYPERLINK("https%3A%2F%2Fwww.webofscience.com%2Fwos%2Fwoscc%2Ffull-record%2FWOS:A1964CAU9700049","View Full Record in Web of Science")</f>
        <v>View Full Record in Web of Science</v>
      </c>
    </row>
    <row r="403" spans="1:72" x14ac:dyDescent="0.15">
      <c r="A403" t="s">
        <v>72</v>
      </c>
      <c r="B403" t="s">
        <v>1116</v>
      </c>
      <c r="C403" t="s">
        <v>74</v>
      </c>
      <c r="D403" t="s">
        <v>74</v>
      </c>
      <c r="E403" t="s">
        <v>74</v>
      </c>
      <c r="F403" t="s">
        <v>1116</v>
      </c>
      <c r="G403" t="s">
        <v>74</v>
      </c>
      <c r="H403" t="s">
        <v>74</v>
      </c>
      <c r="I403" t="s">
        <v>2344</v>
      </c>
      <c r="J403" t="s">
        <v>1118</v>
      </c>
      <c r="K403" t="s">
        <v>74</v>
      </c>
      <c r="L403" t="s">
        <v>74</v>
      </c>
      <c r="M403" t="s">
        <v>77</v>
      </c>
      <c r="N403" t="s">
        <v>817</v>
      </c>
      <c r="O403" t="s">
        <v>74</v>
      </c>
      <c r="P403" t="s">
        <v>74</v>
      </c>
      <c r="Q403" t="s">
        <v>74</v>
      </c>
      <c r="R403" t="s">
        <v>74</v>
      </c>
      <c r="S403" t="s">
        <v>74</v>
      </c>
      <c r="T403" t="s">
        <v>74</v>
      </c>
      <c r="U403" t="s">
        <v>74</v>
      </c>
      <c r="V403" t="s">
        <v>74</v>
      </c>
      <c r="W403" t="s">
        <v>74</v>
      </c>
      <c r="X403" t="s">
        <v>74</v>
      </c>
      <c r="Y403" t="s">
        <v>74</v>
      </c>
      <c r="Z403" t="s">
        <v>74</v>
      </c>
      <c r="AA403" t="s">
        <v>74</v>
      </c>
      <c r="AB403" t="s">
        <v>74</v>
      </c>
      <c r="AC403" t="s">
        <v>74</v>
      </c>
      <c r="AD403" t="s">
        <v>74</v>
      </c>
      <c r="AE403" t="s">
        <v>74</v>
      </c>
      <c r="AF403" t="s">
        <v>74</v>
      </c>
      <c r="AG403">
        <v>1</v>
      </c>
      <c r="AH403">
        <v>1</v>
      </c>
      <c r="AI403">
        <v>1</v>
      </c>
      <c r="AJ403">
        <v>0</v>
      </c>
      <c r="AK403">
        <v>2</v>
      </c>
      <c r="AL403" t="s">
        <v>1119</v>
      </c>
      <c r="AM403" t="s">
        <v>782</v>
      </c>
      <c r="AN403" t="s">
        <v>1120</v>
      </c>
      <c r="AO403" t="s">
        <v>1121</v>
      </c>
      <c r="AP403" t="s">
        <v>74</v>
      </c>
      <c r="AQ403" t="s">
        <v>74</v>
      </c>
      <c r="AR403" t="s">
        <v>1122</v>
      </c>
      <c r="AS403" t="s">
        <v>1123</v>
      </c>
      <c r="AT403" t="s">
        <v>74</v>
      </c>
      <c r="AU403">
        <v>1964</v>
      </c>
      <c r="AV403">
        <v>130</v>
      </c>
      <c r="AW403">
        <v>3</v>
      </c>
      <c r="AX403" t="s">
        <v>74</v>
      </c>
      <c r="AY403" t="s">
        <v>74</v>
      </c>
      <c r="AZ403" t="s">
        <v>74</v>
      </c>
      <c r="BA403" t="s">
        <v>74</v>
      </c>
      <c r="BB403">
        <v>419</v>
      </c>
      <c r="BC403">
        <v>420</v>
      </c>
      <c r="BD403" t="s">
        <v>74</v>
      </c>
      <c r="BE403" t="s">
        <v>2345</v>
      </c>
      <c r="BF403" t="str">
        <f>HYPERLINK("http://dx.doi.org/10.2307/1794799","http://dx.doi.org/10.2307/1794799")</f>
        <v>http://dx.doi.org/10.2307/1794799</v>
      </c>
      <c r="BG403" t="s">
        <v>74</v>
      </c>
      <c r="BH403" t="s">
        <v>74</v>
      </c>
      <c r="BI403">
        <v>2</v>
      </c>
      <c r="BJ403" t="s">
        <v>825</v>
      </c>
      <c r="BK403" t="s">
        <v>826</v>
      </c>
      <c r="BL403" t="s">
        <v>825</v>
      </c>
      <c r="BM403" t="s">
        <v>2346</v>
      </c>
      <c r="BN403" t="s">
        <v>74</v>
      </c>
      <c r="BO403" t="s">
        <v>74</v>
      </c>
      <c r="BP403" t="s">
        <v>74</v>
      </c>
      <c r="BQ403" t="s">
        <v>74</v>
      </c>
      <c r="BR403" t="s">
        <v>89</v>
      </c>
      <c r="BS403" t="s">
        <v>2347</v>
      </c>
      <c r="BT403" t="str">
        <f>HYPERLINK("https%3A%2F%2Fwww.webofscience.com%2Fwos%2Fwoscc%2Ffull-record%2FWOS:A1964CAU9900042","View Full Record in Web of Science")</f>
        <v>View Full Record in Web of Science</v>
      </c>
    </row>
    <row r="404" spans="1:72" x14ac:dyDescent="0.15">
      <c r="A404" t="s">
        <v>72</v>
      </c>
      <c r="B404" t="s">
        <v>1929</v>
      </c>
      <c r="C404" t="s">
        <v>74</v>
      </c>
      <c r="D404" t="s">
        <v>74</v>
      </c>
      <c r="E404" t="s">
        <v>74</v>
      </c>
      <c r="F404" t="s">
        <v>1929</v>
      </c>
      <c r="G404" t="s">
        <v>74</v>
      </c>
      <c r="H404" t="s">
        <v>74</v>
      </c>
      <c r="I404" t="s">
        <v>2348</v>
      </c>
      <c r="J404" t="s">
        <v>1118</v>
      </c>
      <c r="K404" t="s">
        <v>74</v>
      </c>
      <c r="L404" t="s">
        <v>74</v>
      </c>
      <c r="M404" t="s">
        <v>77</v>
      </c>
      <c r="N404" t="s">
        <v>817</v>
      </c>
      <c r="O404" t="s">
        <v>74</v>
      </c>
      <c r="P404" t="s">
        <v>74</v>
      </c>
      <c r="Q404" t="s">
        <v>74</v>
      </c>
      <c r="R404" t="s">
        <v>74</v>
      </c>
      <c r="S404" t="s">
        <v>74</v>
      </c>
      <c r="T404" t="s">
        <v>74</v>
      </c>
      <c r="U404" t="s">
        <v>74</v>
      </c>
      <c r="V404" t="s">
        <v>74</v>
      </c>
      <c r="W404" t="s">
        <v>74</v>
      </c>
      <c r="X404" t="s">
        <v>74</v>
      </c>
      <c r="Y404" t="s">
        <v>74</v>
      </c>
      <c r="Z404" t="s">
        <v>74</v>
      </c>
      <c r="AA404" t="s">
        <v>74</v>
      </c>
      <c r="AB404" t="s">
        <v>74</v>
      </c>
      <c r="AC404" t="s">
        <v>74</v>
      </c>
      <c r="AD404" t="s">
        <v>74</v>
      </c>
      <c r="AE404" t="s">
        <v>74</v>
      </c>
      <c r="AF404" t="s">
        <v>74</v>
      </c>
      <c r="AG404">
        <v>1</v>
      </c>
      <c r="AH404">
        <v>0</v>
      </c>
      <c r="AI404">
        <v>0</v>
      </c>
      <c r="AJ404">
        <v>0</v>
      </c>
      <c r="AK404">
        <v>0</v>
      </c>
      <c r="AL404" t="s">
        <v>747</v>
      </c>
      <c r="AM404" t="s">
        <v>748</v>
      </c>
      <c r="AN404" t="s">
        <v>749</v>
      </c>
      <c r="AO404" t="s">
        <v>1121</v>
      </c>
      <c r="AP404" t="s">
        <v>1482</v>
      </c>
      <c r="AQ404" t="s">
        <v>74</v>
      </c>
      <c r="AR404" t="s">
        <v>1122</v>
      </c>
      <c r="AS404" t="s">
        <v>1123</v>
      </c>
      <c r="AT404" t="s">
        <v>74</v>
      </c>
      <c r="AU404">
        <v>1964</v>
      </c>
      <c r="AV404">
        <v>130</v>
      </c>
      <c r="AW404">
        <v>3</v>
      </c>
      <c r="AX404" t="s">
        <v>74</v>
      </c>
      <c r="AY404" t="s">
        <v>74</v>
      </c>
      <c r="AZ404" t="s">
        <v>74</v>
      </c>
      <c r="BA404" t="s">
        <v>74</v>
      </c>
      <c r="BB404">
        <v>420</v>
      </c>
      <c r="BC404">
        <v>421</v>
      </c>
      <c r="BD404" t="s">
        <v>74</v>
      </c>
      <c r="BE404" t="s">
        <v>74</v>
      </c>
      <c r="BF404" t="s">
        <v>74</v>
      </c>
      <c r="BG404" t="s">
        <v>74</v>
      </c>
      <c r="BH404" t="s">
        <v>74</v>
      </c>
      <c r="BI404">
        <v>2</v>
      </c>
      <c r="BJ404" t="s">
        <v>825</v>
      </c>
      <c r="BK404" t="s">
        <v>826</v>
      </c>
      <c r="BL404" t="s">
        <v>825</v>
      </c>
      <c r="BM404" t="s">
        <v>2346</v>
      </c>
      <c r="BN404" t="s">
        <v>74</v>
      </c>
      <c r="BO404" t="s">
        <v>74</v>
      </c>
      <c r="BP404" t="s">
        <v>74</v>
      </c>
      <c r="BQ404" t="s">
        <v>74</v>
      </c>
      <c r="BR404" t="s">
        <v>89</v>
      </c>
      <c r="BS404" t="s">
        <v>2349</v>
      </c>
      <c r="BT404" t="str">
        <f>HYPERLINK("https%3A%2F%2Fwww.webofscience.com%2Fwos%2Fwoscc%2Ffull-record%2FWOS:A1964CAU9900045","View Full Record in Web of Science")</f>
        <v>View Full Record in Web of Science</v>
      </c>
    </row>
    <row r="405" spans="1:72" x14ac:dyDescent="0.15">
      <c r="A405" t="s">
        <v>72</v>
      </c>
      <c r="B405" t="s">
        <v>1929</v>
      </c>
      <c r="C405" t="s">
        <v>74</v>
      </c>
      <c r="D405" t="s">
        <v>74</v>
      </c>
      <c r="E405" t="s">
        <v>74</v>
      </c>
      <c r="F405" t="s">
        <v>1929</v>
      </c>
      <c r="G405" t="s">
        <v>74</v>
      </c>
      <c r="H405" t="s">
        <v>74</v>
      </c>
      <c r="I405" t="s">
        <v>2350</v>
      </c>
      <c r="J405" t="s">
        <v>1118</v>
      </c>
      <c r="K405" t="s">
        <v>74</v>
      </c>
      <c r="L405" t="s">
        <v>74</v>
      </c>
      <c r="M405" t="s">
        <v>77</v>
      </c>
      <c r="N405" t="s">
        <v>817</v>
      </c>
      <c r="O405" t="s">
        <v>74</v>
      </c>
      <c r="P405" t="s">
        <v>74</v>
      </c>
      <c r="Q405" t="s">
        <v>74</v>
      </c>
      <c r="R405" t="s">
        <v>74</v>
      </c>
      <c r="S405" t="s">
        <v>74</v>
      </c>
      <c r="T405" t="s">
        <v>74</v>
      </c>
      <c r="U405" t="s">
        <v>74</v>
      </c>
      <c r="V405" t="s">
        <v>74</v>
      </c>
      <c r="W405" t="s">
        <v>74</v>
      </c>
      <c r="X405" t="s">
        <v>74</v>
      </c>
      <c r="Y405" t="s">
        <v>74</v>
      </c>
      <c r="Z405" t="s">
        <v>74</v>
      </c>
      <c r="AA405" t="s">
        <v>74</v>
      </c>
      <c r="AB405" t="s">
        <v>74</v>
      </c>
      <c r="AC405" t="s">
        <v>74</v>
      </c>
      <c r="AD405" t="s">
        <v>74</v>
      </c>
      <c r="AE405" t="s">
        <v>74</v>
      </c>
      <c r="AF405" t="s">
        <v>74</v>
      </c>
      <c r="AG405">
        <v>1</v>
      </c>
      <c r="AH405">
        <v>0</v>
      </c>
      <c r="AI405">
        <v>0</v>
      </c>
      <c r="AJ405">
        <v>0</v>
      </c>
      <c r="AK405">
        <v>0</v>
      </c>
      <c r="AL405" t="s">
        <v>747</v>
      </c>
      <c r="AM405" t="s">
        <v>748</v>
      </c>
      <c r="AN405" t="s">
        <v>749</v>
      </c>
      <c r="AO405" t="s">
        <v>1121</v>
      </c>
      <c r="AP405" t="s">
        <v>1482</v>
      </c>
      <c r="AQ405" t="s">
        <v>74</v>
      </c>
      <c r="AR405" t="s">
        <v>1122</v>
      </c>
      <c r="AS405" t="s">
        <v>1123</v>
      </c>
      <c r="AT405" t="s">
        <v>74</v>
      </c>
      <c r="AU405">
        <v>1964</v>
      </c>
      <c r="AV405">
        <v>130</v>
      </c>
      <c r="AW405">
        <v>3</v>
      </c>
      <c r="AX405" t="s">
        <v>74</v>
      </c>
      <c r="AY405" t="s">
        <v>74</v>
      </c>
      <c r="AZ405" t="s">
        <v>74</v>
      </c>
      <c r="BA405" t="s">
        <v>74</v>
      </c>
      <c r="BB405">
        <v>420</v>
      </c>
      <c r="BC405">
        <v>421</v>
      </c>
      <c r="BD405" t="s">
        <v>74</v>
      </c>
      <c r="BE405" t="s">
        <v>74</v>
      </c>
      <c r="BF405" t="s">
        <v>74</v>
      </c>
      <c r="BG405" t="s">
        <v>74</v>
      </c>
      <c r="BH405" t="s">
        <v>74</v>
      </c>
      <c r="BI405">
        <v>2</v>
      </c>
      <c r="BJ405" t="s">
        <v>825</v>
      </c>
      <c r="BK405" t="s">
        <v>826</v>
      </c>
      <c r="BL405" t="s">
        <v>825</v>
      </c>
      <c r="BM405" t="s">
        <v>2346</v>
      </c>
      <c r="BN405" t="s">
        <v>74</v>
      </c>
      <c r="BO405" t="s">
        <v>74</v>
      </c>
      <c r="BP405" t="s">
        <v>74</v>
      </c>
      <c r="BQ405" t="s">
        <v>74</v>
      </c>
      <c r="BR405" t="s">
        <v>89</v>
      </c>
      <c r="BS405" t="s">
        <v>2351</v>
      </c>
      <c r="BT405" t="str">
        <f>HYPERLINK("https%3A%2F%2Fwww.webofscience.com%2Fwos%2Fwoscc%2Ffull-record%2FWOS:A1964CAU9900043","View Full Record in Web of Science")</f>
        <v>View Full Record in Web of Science</v>
      </c>
    </row>
    <row r="406" spans="1:72" x14ac:dyDescent="0.15">
      <c r="A406" t="s">
        <v>72</v>
      </c>
      <c r="B406" t="s">
        <v>1929</v>
      </c>
      <c r="C406" t="s">
        <v>74</v>
      </c>
      <c r="D406" t="s">
        <v>74</v>
      </c>
      <c r="E406" t="s">
        <v>74</v>
      </c>
      <c r="F406" t="s">
        <v>1929</v>
      </c>
      <c r="G406" t="s">
        <v>74</v>
      </c>
      <c r="H406" t="s">
        <v>74</v>
      </c>
      <c r="I406" t="s">
        <v>2352</v>
      </c>
      <c r="J406" t="s">
        <v>1118</v>
      </c>
      <c r="K406" t="s">
        <v>74</v>
      </c>
      <c r="L406" t="s">
        <v>74</v>
      </c>
      <c r="M406" t="s">
        <v>77</v>
      </c>
      <c r="N406" t="s">
        <v>817</v>
      </c>
      <c r="O406" t="s">
        <v>74</v>
      </c>
      <c r="P406" t="s">
        <v>74</v>
      </c>
      <c r="Q406" t="s">
        <v>74</v>
      </c>
      <c r="R406" t="s">
        <v>74</v>
      </c>
      <c r="S406" t="s">
        <v>74</v>
      </c>
      <c r="T406" t="s">
        <v>74</v>
      </c>
      <c r="U406" t="s">
        <v>74</v>
      </c>
      <c r="V406" t="s">
        <v>74</v>
      </c>
      <c r="W406" t="s">
        <v>74</v>
      </c>
      <c r="X406" t="s">
        <v>74</v>
      </c>
      <c r="Y406" t="s">
        <v>74</v>
      </c>
      <c r="Z406" t="s">
        <v>74</v>
      </c>
      <c r="AA406" t="s">
        <v>74</v>
      </c>
      <c r="AB406" t="s">
        <v>74</v>
      </c>
      <c r="AC406" t="s">
        <v>74</v>
      </c>
      <c r="AD406" t="s">
        <v>74</v>
      </c>
      <c r="AE406" t="s">
        <v>74</v>
      </c>
      <c r="AF406" t="s">
        <v>74</v>
      </c>
      <c r="AG406">
        <v>1</v>
      </c>
      <c r="AH406">
        <v>0</v>
      </c>
      <c r="AI406">
        <v>0</v>
      </c>
      <c r="AJ406">
        <v>0</v>
      </c>
      <c r="AK406">
        <v>0</v>
      </c>
      <c r="AL406" t="s">
        <v>747</v>
      </c>
      <c r="AM406" t="s">
        <v>748</v>
      </c>
      <c r="AN406" t="s">
        <v>749</v>
      </c>
      <c r="AO406" t="s">
        <v>1121</v>
      </c>
      <c r="AP406" t="s">
        <v>1482</v>
      </c>
      <c r="AQ406" t="s">
        <v>74</v>
      </c>
      <c r="AR406" t="s">
        <v>1122</v>
      </c>
      <c r="AS406" t="s">
        <v>1123</v>
      </c>
      <c r="AT406" t="s">
        <v>74</v>
      </c>
      <c r="AU406">
        <v>1964</v>
      </c>
      <c r="AV406">
        <v>130</v>
      </c>
      <c r="AW406">
        <v>3</v>
      </c>
      <c r="AX406" t="s">
        <v>74</v>
      </c>
      <c r="AY406" t="s">
        <v>74</v>
      </c>
      <c r="AZ406" t="s">
        <v>74</v>
      </c>
      <c r="BA406" t="s">
        <v>74</v>
      </c>
      <c r="BB406">
        <v>420</v>
      </c>
      <c r="BC406">
        <v>421</v>
      </c>
      <c r="BD406" t="s">
        <v>74</v>
      </c>
      <c r="BE406" t="s">
        <v>74</v>
      </c>
      <c r="BF406" t="s">
        <v>74</v>
      </c>
      <c r="BG406" t="s">
        <v>74</v>
      </c>
      <c r="BH406" t="s">
        <v>74</v>
      </c>
      <c r="BI406">
        <v>2</v>
      </c>
      <c r="BJ406" t="s">
        <v>825</v>
      </c>
      <c r="BK406" t="s">
        <v>826</v>
      </c>
      <c r="BL406" t="s">
        <v>825</v>
      </c>
      <c r="BM406" t="s">
        <v>2346</v>
      </c>
      <c r="BN406" t="s">
        <v>74</v>
      </c>
      <c r="BO406" t="s">
        <v>74</v>
      </c>
      <c r="BP406" t="s">
        <v>74</v>
      </c>
      <c r="BQ406" t="s">
        <v>74</v>
      </c>
      <c r="BR406" t="s">
        <v>89</v>
      </c>
      <c r="BS406" t="s">
        <v>2353</v>
      </c>
      <c r="BT406" t="str">
        <f>HYPERLINK("https%3A%2F%2Fwww.webofscience.com%2Fwos%2Fwoscc%2Ffull-record%2FWOS:A1964CAU9900044","View Full Record in Web of Science")</f>
        <v>View Full Record in Web of Science</v>
      </c>
    </row>
    <row r="407" spans="1:72" x14ac:dyDescent="0.15">
      <c r="A407" t="s">
        <v>72</v>
      </c>
      <c r="B407" t="s">
        <v>1929</v>
      </c>
      <c r="C407" t="s">
        <v>74</v>
      </c>
      <c r="D407" t="s">
        <v>74</v>
      </c>
      <c r="E407" t="s">
        <v>74</v>
      </c>
      <c r="F407" t="s">
        <v>1929</v>
      </c>
      <c r="G407" t="s">
        <v>74</v>
      </c>
      <c r="H407" t="s">
        <v>74</v>
      </c>
      <c r="I407" t="s">
        <v>2354</v>
      </c>
      <c r="J407" t="s">
        <v>1118</v>
      </c>
      <c r="K407" t="s">
        <v>74</v>
      </c>
      <c r="L407" t="s">
        <v>74</v>
      </c>
      <c r="M407" t="s">
        <v>77</v>
      </c>
      <c r="N407" t="s">
        <v>817</v>
      </c>
      <c r="O407" t="s">
        <v>74</v>
      </c>
      <c r="P407" t="s">
        <v>74</v>
      </c>
      <c r="Q407" t="s">
        <v>74</v>
      </c>
      <c r="R407" t="s">
        <v>74</v>
      </c>
      <c r="S407" t="s">
        <v>74</v>
      </c>
      <c r="T407" t="s">
        <v>74</v>
      </c>
      <c r="U407" t="s">
        <v>74</v>
      </c>
      <c r="V407" t="s">
        <v>74</v>
      </c>
      <c r="W407" t="s">
        <v>74</v>
      </c>
      <c r="X407" t="s">
        <v>74</v>
      </c>
      <c r="Y407" t="s">
        <v>74</v>
      </c>
      <c r="Z407" t="s">
        <v>74</v>
      </c>
      <c r="AA407" t="s">
        <v>74</v>
      </c>
      <c r="AB407" t="s">
        <v>74</v>
      </c>
      <c r="AC407" t="s">
        <v>74</v>
      </c>
      <c r="AD407" t="s">
        <v>74</v>
      </c>
      <c r="AE407" t="s">
        <v>74</v>
      </c>
      <c r="AF407" t="s">
        <v>74</v>
      </c>
      <c r="AG407">
        <v>1</v>
      </c>
      <c r="AH407">
        <v>0</v>
      </c>
      <c r="AI407">
        <v>0</v>
      </c>
      <c r="AJ407">
        <v>0</v>
      </c>
      <c r="AK407">
        <v>0</v>
      </c>
      <c r="AL407" t="s">
        <v>747</v>
      </c>
      <c r="AM407" t="s">
        <v>748</v>
      </c>
      <c r="AN407" t="s">
        <v>749</v>
      </c>
      <c r="AO407" t="s">
        <v>1121</v>
      </c>
      <c r="AP407" t="s">
        <v>1482</v>
      </c>
      <c r="AQ407" t="s">
        <v>74</v>
      </c>
      <c r="AR407" t="s">
        <v>1122</v>
      </c>
      <c r="AS407" t="s">
        <v>1123</v>
      </c>
      <c r="AT407" t="s">
        <v>74</v>
      </c>
      <c r="AU407">
        <v>1964</v>
      </c>
      <c r="AV407">
        <v>130</v>
      </c>
      <c r="AW407">
        <v>3</v>
      </c>
      <c r="AX407" t="s">
        <v>74</v>
      </c>
      <c r="AY407" t="s">
        <v>74</v>
      </c>
      <c r="AZ407" t="s">
        <v>74</v>
      </c>
      <c r="BA407" t="s">
        <v>74</v>
      </c>
      <c r="BB407">
        <v>420</v>
      </c>
      <c r="BC407">
        <v>421</v>
      </c>
      <c r="BD407" t="s">
        <v>74</v>
      </c>
      <c r="BE407" t="s">
        <v>74</v>
      </c>
      <c r="BF407" t="s">
        <v>74</v>
      </c>
      <c r="BG407" t="s">
        <v>74</v>
      </c>
      <c r="BH407" t="s">
        <v>74</v>
      </c>
      <c r="BI407">
        <v>2</v>
      </c>
      <c r="BJ407" t="s">
        <v>825</v>
      </c>
      <c r="BK407" t="s">
        <v>826</v>
      </c>
      <c r="BL407" t="s">
        <v>825</v>
      </c>
      <c r="BM407" t="s">
        <v>2346</v>
      </c>
      <c r="BN407" t="s">
        <v>74</v>
      </c>
      <c r="BO407" t="s">
        <v>74</v>
      </c>
      <c r="BP407" t="s">
        <v>74</v>
      </c>
      <c r="BQ407" t="s">
        <v>74</v>
      </c>
      <c r="BR407" t="s">
        <v>89</v>
      </c>
      <c r="BS407" t="s">
        <v>2355</v>
      </c>
      <c r="BT407" t="str">
        <f>HYPERLINK("https%3A%2F%2Fwww.webofscience.com%2Fwos%2Fwoscc%2Ffull-record%2FWOS:A1964CAU9900047","View Full Record in Web of Science")</f>
        <v>View Full Record in Web of Science</v>
      </c>
    </row>
    <row r="408" spans="1:72" x14ac:dyDescent="0.15">
      <c r="A408" t="s">
        <v>72</v>
      </c>
      <c r="B408" t="s">
        <v>1929</v>
      </c>
      <c r="C408" t="s">
        <v>74</v>
      </c>
      <c r="D408" t="s">
        <v>74</v>
      </c>
      <c r="E408" t="s">
        <v>74</v>
      </c>
      <c r="F408" t="s">
        <v>1929</v>
      </c>
      <c r="G408" t="s">
        <v>74</v>
      </c>
      <c r="H408" t="s">
        <v>74</v>
      </c>
      <c r="I408" t="s">
        <v>2356</v>
      </c>
      <c r="J408" t="s">
        <v>1118</v>
      </c>
      <c r="K408" t="s">
        <v>74</v>
      </c>
      <c r="L408" t="s">
        <v>74</v>
      </c>
      <c r="M408" t="s">
        <v>77</v>
      </c>
      <c r="N408" t="s">
        <v>817</v>
      </c>
      <c r="O408" t="s">
        <v>74</v>
      </c>
      <c r="P408" t="s">
        <v>74</v>
      </c>
      <c r="Q408" t="s">
        <v>74</v>
      </c>
      <c r="R408" t="s">
        <v>74</v>
      </c>
      <c r="S408" t="s">
        <v>74</v>
      </c>
      <c r="T408" t="s">
        <v>74</v>
      </c>
      <c r="U408" t="s">
        <v>74</v>
      </c>
      <c r="V408" t="s">
        <v>74</v>
      </c>
      <c r="W408" t="s">
        <v>74</v>
      </c>
      <c r="X408" t="s">
        <v>74</v>
      </c>
      <c r="Y408" t="s">
        <v>74</v>
      </c>
      <c r="Z408" t="s">
        <v>74</v>
      </c>
      <c r="AA408" t="s">
        <v>74</v>
      </c>
      <c r="AB408" t="s">
        <v>74</v>
      </c>
      <c r="AC408" t="s">
        <v>74</v>
      </c>
      <c r="AD408" t="s">
        <v>74</v>
      </c>
      <c r="AE408" t="s">
        <v>74</v>
      </c>
      <c r="AF408" t="s">
        <v>74</v>
      </c>
      <c r="AG408">
        <v>1</v>
      </c>
      <c r="AH408">
        <v>0</v>
      </c>
      <c r="AI408">
        <v>0</v>
      </c>
      <c r="AJ408">
        <v>0</v>
      </c>
      <c r="AK408">
        <v>0</v>
      </c>
      <c r="AL408" t="s">
        <v>747</v>
      </c>
      <c r="AM408" t="s">
        <v>748</v>
      </c>
      <c r="AN408" t="s">
        <v>749</v>
      </c>
      <c r="AO408" t="s">
        <v>1121</v>
      </c>
      <c r="AP408" t="s">
        <v>1482</v>
      </c>
      <c r="AQ408" t="s">
        <v>74</v>
      </c>
      <c r="AR408" t="s">
        <v>1122</v>
      </c>
      <c r="AS408" t="s">
        <v>1123</v>
      </c>
      <c r="AT408" t="s">
        <v>74</v>
      </c>
      <c r="AU408">
        <v>1964</v>
      </c>
      <c r="AV408">
        <v>130</v>
      </c>
      <c r="AW408">
        <v>3</v>
      </c>
      <c r="AX408" t="s">
        <v>74</v>
      </c>
      <c r="AY408" t="s">
        <v>74</v>
      </c>
      <c r="AZ408" t="s">
        <v>74</v>
      </c>
      <c r="BA408" t="s">
        <v>74</v>
      </c>
      <c r="BB408">
        <v>420</v>
      </c>
      <c r="BC408">
        <v>421</v>
      </c>
      <c r="BD408" t="s">
        <v>74</v>
      </c>
      <c r="BE408" t="s">
        <v>74</v>
      </c>
      <c r="BF408" t="s">
        <v>74</v>
      </c>
      <c r="BG408" t="s">
        <v>74</v>
      </c>
      <c r="BH408" t="s">
        <v>74</v>
      </c>
      <c r="BI408">
        <v>2</v>
      </c>
      <c r="BJ408" t="s">
        <v>825</v>
      </c>
      <c r="BK408" t="s">
        <v>826</v>
      </c>
      <c r="BL408" t="s">
        <v>825</v>
      </c>
      <c r="BM408" t="s">
        <v>2346</v>
      </c>
      <c r="BN408" t="s">
        <v>74</v>
      </c>
      <c r="BO408" t="s">
        <v>74</v>
      </c>
      <c r="BP408" t="s">
        <v>74</v>
      </c>
      <c r="BQ408" t="s">
        <v>74</v>
      </c>
      <c r="BR408" t="s">
        <v>89</v>
      </c>
      <c r="BS408" t="s">
        <v>2357</v>
      </c>
      <c r="BT408" t="str">
        <f>HYPERLINK("https%3A%2F%2Fwww.webofscience.com%2Fwos%2Fwoscc%2Ffull-record%2FWOS:A1964CAU9900046","View Full Record in Web of Science")</f>
        <v>View Full Record in Web of Science</v>
      </c>
    </row>
    <row r="409" spans="1:72" x14ac:dyDescent="0.15">
      <c r="A409" t="s">
        <v>72</v>
      </c>
      <c r="B409" t="s">
        <v>2358</v>
      </c>
      <c r="C409" t="s">
        <v>74</v>
      </c>
      <c r="D409" t="s">
        <v>74</v>
      </c>
      <c r="E409" t="s">
        <v>74</v>
      </c>
      <c r="F409" t="s">
        <v>2358</v>
      </c>
      <c r="G409" t="s">
        <v>74</v>
      </c>
      <c r="H409" t="s">
        <v>74</v>
      </c>
      <c r="I409" t="s">
        <v>2359</v>
      </c>
      <c r="J409" t="s">
        <v>1931</v>
      </c>
      <c r="K409" t="s">
        <v>74</v>
      </c>
      <c r="L409" t="s">
        <v>74</v>
      </c>
      <c r="M409" t="s">
        <v>77</v>
      </c>
      <c r="N409" t="s">
        <v>536</v>
      </c>
      <c r="O409" t="s">
        <v>74</v>
      </c>
      <c r="P409" t="s">
        <v>74</v>
      </c>
      <c r="Q409" t="s">
        <v>74</v>
      </c>
      <c r="R409" t="s">
        <v>74</v>
      </c>
      <c r="S409" t="s">
        <v>74</v>
      </c>
      <c r="T409" t="s">
        <v>74</v>
      </c>
      <c r="U409" t="s">
        <v>74</v>
      </c>
      <c r="V409" t="s">
        <v>74</v>
      </c>
      <c r="W409" t="s">
        <v>74</v>
      </c>
      <c r="X409" t="s">
        <v>74</v>
      </c>
      <c r="Y409" t="s">
        <v>74</v>
      </c>
      <c r="Z409" t="s">
        <v>74</v>
      </c>
      <c r="AA409" t="s">
        <v>74</v>
      </c>
      <c r="AB409" t="s">
        <v>74</v>
      </c>
      <c r="AC409" t="s">
        <v>74</v>
      </c>
      <c r="AD409" t="s">
        <v>74</v>
      </c>
      <c r="AE409" t="s">
        <v>74</v>
      </c>
      <c r="AF409" t="s">
        <v>74</v>
      </c>
      <c r="AG409">
        <v>2</v>
      </c>
      <c r="AH409">
        <v>0</v>
      </c>
      <c r="AI409">
        <v>0</v>
      </c>
      <c r="AJ409">
        <v>0</v>
      </c>
      <c r="AK409">
        <v>0</v>
      </c>
      <c r="AL409" t="s">
        <v>1500</v>
      </c>
      <c r="AM409" t="s">
        <v>564</v>
      </c>
      <c r="AN409" t="s">
        <v>1501</v>
      </c>
      <c r="AO409" t="s">
        <v>1932</v>
      </c>
      <c r="AP409" t="s">
        <v>74</v>
      </c>
      <c r="AQ409" t="s">
        <v>74</v>
      </c>
      <c r="AR409" t="s">
        <v>1933</v>
      </c>
      <c r="AS409" t="s">
        <v>74</v>
      </c>
      <c r="AT409" t="s">
        <v>74</v>
      </c>
      <c r="AU409">
        <v>1964</v>
      </c>
      <c r="AV409">
        <v>8</v>
      </c>
      <c r="AW409">
        <v>4</v>
      </c>
      <c r="AX409" t="s">
        <v>74</v>
      </c>
      <c r="AY409" t="s">
        <v>74</v>
      </c>
      <c r="AZ409" t="s">
        <v>74</v>
      </c>
      <c r="BA409" t="s">
        <v>74</v>
      </c>
      <c r="BB409">
        <v>467</v>
      </c>
      <c r="BC409">
        <v>467</v>
      </c>
      <c r="BD409" t="s">
        <v>74</v>
      </c>
      <c r="BE409" t="s">
        <v>2360</v>
      </c>
      <c r="BF409" t="str">
        <f>HYPERLINK("http://dx.doi.org/10.1111/j.1365-246X.1964.tb03866.x","http://dx.doi.org/10.1111/j.1365-246X.1964.tb03866.x")</f>
        <v>http://dx.doi.org/10.1111/j.1365-246X.1964.tb03866.x</v>
      </c>
      <c r="BG409" t="s">
        <v>74</v>
      </c>
      <c r="BH409" t="s">
        <v>74</v>
      </c>
      <c r="BI409">
        <v>1</v>
      </c>
      <c r="BJ409" t="s">
        <v>544</v>
      </c>
      <c r="BK409" t="s">
        <v>86</v>
      </c>
      <c r="BL409" t="s">
        <v>544</v>
      </c>
      <c r="BM409" t="s">
        <v>2361</v>
      </c>
      <c r="BN409" t="s">
        <v>74</v>
      </c>
      <c r="BO409" t="s">
        <v>608</v>
      </c>
      <c r="BP409" t="s">
        <v>74</v>
      </c>
      <c r="BQ409" t="s">
        <v>74</v>
      </c>
      <c r="BR409" t="s">
        <v>89</v>
      </c>
      <c r="BS409" t="s">
        <v>2362</v>
      </c>
      <c r="BT409" t="str">
        <f>HYPERLINK("https%3A%2F%2Fwww.webofscience.com%2Fwos%2Fwoscc%2Ffull-record%2FWOS:A1964WS10500011","View Full Record in Web of Science")</f>
        <v>View Full Record in Web of Science</v>
      </c>
    </row>
    <row r="410" spans="1:72" x14ac:dyDescent="0.15">
      <c r="A410" t="s">
        <v>72</v>
      </c>
      <c r="B410" t="s">
        <v>208</v>
      </c>
      <c r="C410" t="s">
        <v>74</v>
      </c>
      <c r="D410" t="s">
        <v>74</v>
      </c>
      <c r="E410" t="s">
        <v>74</v>
      </c>
      <c r="F410" t="s">
        <v>208</v>
      </c>
      <c r="G410" t="s">
        <v>74</v>
      </c>
      <c r="H410" t="s">
        <v>74</v>
      </c>
      <c r="I410" t="s">
        <v>2363</v>
      </c>
      <c r="J410" t="s">
        <v>2364</v>
      </c>
      <c r="K410" t="s">
        <v>74</v>
      </c>
      <c r="L410" t="s">
        <v>74</v>
      </c>
      <c r="M410" t="s">
        <v>77</v>
      </c>
      <c r="N410" t="s">
        <v>220</v>
      </c>
      <c r="O410" t="s">
        <v>74</v>
      </c>
      <c r="P410" t="s">
        <v>74</v>
      </c>
      <c r="Q410" t="s">
        <v>74</v>
      </c>
      <c r="R410" t="s">
        <v>74</v>
      </c>
      <c r="S410" t="s">
        <v>74</v>
      </c>
      <c r="T410" t="s">
        <v>74</v>
      </c>
      <c r="U410" t="s">
        <v>74</v>
      </c>
      <c r="V410" t="s">
        <v>74</v>
      </c>
      <c r="W410" t="s">
        <v>74</v>
      </c>
      <c r="X410" t="s">
        <v>74</v>
      </c>
      <c r="Y410" t="s">
        <v>74</v>
      </c>
      <c r="Z410" t="s">
        <v>74</v>
      </c>
      <c r="AA410" t="s">
        <v>74</v>
      </c>
      <c r="AB410" t="s">
        <v>74</v>
      </c>
      <c r="AC410" t="s">
        <v>74</v>
      </c>
      <c r="AD410" t="s">
        <v>74</v>
      </c>
      <c r="AE410" t="s">
        <v>74</v>
      </c>
      <c r="AF410" t="s">
        <v>74</v>
      </c>
      <c r="AG410">
        <v>0</v>
      </c>
      <c r="AH410">
        <v>0</v>
      </c>
      <c r="AI410">
        <v>0</v>
      </c>
      <c r="AJ410">
        <v>0</v>
      </c>
      <c r="AK410">
        <v>0</v>
      </c>
      <c r="AL410" t="s">
        <v>1803</v>
      </c>
      <c r="AM410" t="s">
        <v>509</v>
      </c>
      <c r="AN410" t="s">
        <v>2365</v>
      </c>
      <c r="AO410" t="s">
        <v>2366</v>
      </c>
      <c r="AP410" t="s">
        <v>74</v>
      </c>
      <c r="AQ410" t="s">
        <v>74</v>
      </c>
      <c r="AR410" t="s">
        <v>2367</v>
      </c>
      <c r="AS410" t="s">
        <v>2368</v>
      </c>
      <c r="AT410" t="s">
        <v>74</v>
      </c>
      <c r="AU410">
        <v>1964</v>
      </c>
      <c r="AV410">
        <v>190</v>
      </c>
      <c r="AW410">
        <v>8</v>
      </c>
      <c r="AX410" t="s">
        <v>74</v>
      </c>
      <c r="AY410" t="s">
        <v>74</v>
      </c>
      <c r="AZ410" t="s">
        <v>74</v>
      </c>
      <c r="BA410" t="s">
        <v>74</v>
      </c>
      <c r="BB410">
        <v>775</v>
      </c>
      <c r="BC410" t="s">
        <v>84</v>
      </c>
      <c r="BD410" t="s">
        <v>74</v>
      </c>
      <c r="BE410" t="s">
        <v>74</v>
      </c>
      <c r="BF410" t="s">
        <v>74</v>
      </c>
      <c r="BG410" t="s">
        <v>74</v>
      </c>
      <c r="BH410" t="s">
        <v>74</v>
      </c>
      <c r="BI410">
        <v>0</v>
      </c>
      <c r="BJ410" t="s">
        <v>741</v>
      </c>
      <c r="BK410" t="s">
        <v>86</v>
      </c>
      <c r="BL410" t="s">
        <v>742</v>
      </c>
      <c r="BM410" t="s">
        <v>2369</v>
      </c>
      <c r="BN410" t="s">
        <v>74</v>
      </c>
      <c r="BO410" t="s">
        <v>74</v>
      </c>
      <c r="BP410" t="s">
        <v>74</v>
      </c>
      <c r="BQ410" t="s">
        <v>74</v>
      </c>
      <c r="BR410" t="s">
        <v>89</v>
      </c>
      <c r="BS410" t="s">
        <v>2370</v>
      </c>
      <c r="BT410" t="str">
        <f>HYPERLINK("https%3A%2F%2Fwww.webofscience.com%2Fwos%2Fwoscc%2Ffull-record%2FWOS:A19643482B00009","View Full Record in Web of Science")</f>
        <v>View Full Record in Web of Science</v>
      </c>
    </row>
    <row r="411" spans="1:72" x14ac:dyDescent="0.15">
      <c r="A411" t="s">
        <v>72</v>
      </c>
      <c r="B411" t="s">
        <v>2371</v>
      </c>
      <c r="C411" t="s">
        <v>74</v>
      </c>
      <c r="D411" t="s">
        <v>74</v>
      </c>
      <c r="E411" t="s">
        <v>74</v>
      </c>
      <c r="F411" t="s">
        <v>2371</v>
      </c>
      <c r="G411" t="s">
        <v>74</v>
      </c>
      <c r="H411" t="s">
        <v>74</v>
      </c>
      <c r="I411" t="s">
        <v>2372</v>
      </c>
      <c r="J411" t="s">
        <v>2206</v>
      </c>
      <c r="K411" t="s">
        <v>74</v>
      </c>
      <c r="L411" t="s">
        <v>74</v>
      </c>
      <c r="M411" t="s">
        <v>77</v>
      </c>
      <c r="N411" t="s">
        <v>78</v>
      </c>
      <c r="O411" t="s">
        <v>74</v>
      </c>
      <c r="P411" t="s">
        <v>74</v>
      </c>
      <c r="Q411" t="s">
        <v>74</v>
      </c>
      <c r="R411" t="s">
        <v>74</v>
      </c>
      <c r="S411" t="s">
        <v>74</v>
      </c>
      <c r="T411" t="s">
        <v>74</v>
      </c>
      <c r="U411" t="s">
        <v>74</v>
      </c>
      <c r="V411" t="s">
        <v>74</v>
      </c>
      <c r="W411" t="s">
        <v>74</v>
      </c>
      <c r="X411" t="s">
        <v>74</v>
      </c>
      <c r="Y411" t="s">
        <v>74</v>
      </c>
      <c r="Z411" t="s">
        <v>74</v>
      </c>
      <c r="AA411" t="s">
        <v>74</v>
      </c>
      <c r="AB411" t="s">
        <v>74</v>
      </c>
      <c r="AC411" t="s">
        <v>74</v>
      </c>
      <c r="AD411" t="s">
        <v>74</v>
      </c>
      <c r="AE411" t="s">
        <v>74</v>
      </c>
      <c r="AF411" t="s">
        <v>74</v>
      </c>
      <c r="AG411">
        <v>11</v>
      </c>
      <c r="AH411">
        <v>19</v>
      </c>
      <c r="AI411">
        <v>20</v>
      </c>
      <c r="AJ411">
        <v>0</v>
      </c>
      <c r="AK411">
        <v>2</v>
      </c>
      <c r="AL411" t="s">
        <v>2207</v>
      </c>
      <c r="AM411" t="s">
        <v>555</v>
      </c>
      <c r="AN411" t="s">
        <v>2208</v>
      </c>
      <c r="AO411" t="s">
        <v>2209</v>
      </c>
      <c r="AP411" t="s">
        <v>74</v>
      </c>
      <c r="AQ411" t="s">
        <v>74</v>
      </c>
      <c r="AR411" t="s">
        <v>2210</v>
      </c>
      <c r="AS411" t="s">
        <v>2211</v>
      </c>
      <c r="AT411" t="s">
        <v>74</v>
      </c>
      <c r="AU411">
        <v>1964</v>
      </c>
      <c r="AV411">
        <v>19</v>
      </c>
      <c r="AW411">
        <v>4</v>
      </c>
      <c r="AX411" t="s">
        <v>74</v>
      </c>
      <c r="AY411" t="s">
        <v>74</v>
      </c>
      <c r="AZ411" t="s">
        <v>74</v>
      </c>
      <c r="BA411" t="s">
        <v>74</v>
      </c>
      <c r="BB411">
        <v>593</v>
      </c>
      <c r="BC411" t="s">
        <v>84</v>
      </c>
      <c r="BD411" t="s">
        <v>74</v>
      </c>
      <c r="BE411" t="s">
        <v>2373</v>
      </c>
      <c r="BF411" t="str">
        <f>HYPERLINK("http://dx.doi.org/10.1152/jappl.1964.19.4.593","http://dx.doi.org/10.1152/jappl.1964.19.4.593")</f>
        <v>http://dx.doi.org/10.1152/jappl.1964.19.4.593</v>
      </c>
      <c r="BG411" t="s">
        <v>74</v>
      </c>
      <c r="BH411" t="s">
        <v>74</v>
      </c>
      <c r="BI411">
        <v>0</v>
      </c>
      <c r="BJ411" t="s">
        <v>2213</v>
      </c>
      <c r="BK411" t="s">
        <v>86</v>
      </c>
      <c r="BL411" t="s">
        <v>2213</v>
      </c>
      <c r="BM411" t="s">
        <v>2374</v>
      </c>
      <c r="BN411">
        <v>14195566</v>
      </c>
      <c r="BO411" t="s">
        <v>74</v>
      </c>
      <c r="BP411" t="s">
        <v>74</v>
      </c>
      <c r="BQ411" t="s">
        <v>74</v>
      </c>
      <c r="BR411" t="s">
        <v>89</v>
      </c>
      <c r="BS411" t="s">
        <v>2375</v>
      </c>
      <c r="BT411" t="str">
        <f>HYPERLINK("https%3A%2F%2Fwww.webofscience.com%2Fwos%2Fwoscc%2Ffull-record%2FWOS:A19643726B00043","View Full Record in Web of Science")</f>
        <v>View Full Record in Web of Science</v>
      </c>
    </row>
    <row r="412" spans="1:72" x14ac:dyDescent="0.15">
      <c r="A412" t="s">
        <v>72</v>
      </c>
      <c r="B412" t="s">
        <v>2230</v>
      </c>
      <c r="C412" t="s">
        <v>74</v>
      </c>
      <c r="D412" t="s">
        <v>74</v>
      </c>
      <c r="E412" t="s">
        <v>74</v>
      </c>
      <c r="F412" t="s">
        <v>2230</v>
      </c>
      <c r="G412" t="s">
        <v>74</v>
      </c>
      <c r="H412" t="s">
        <v>74</v>
      </c>
      <c r="I412" t="s">
        <v>2376</v>
      </c>
      <c r="J412" t="s">
        <v>612</v>
      </c>
      <c r="K412" t="s">
        <v>74</v>
      </c>
      <c r="L412" t="s">
        <v>74</v>
      </c>
      <c r="M412" t="s">
        <v>77</v>
      </c>
      <c r="N412" t="s">
        <v>78</v>
      </c>
      <c r="O412" t="s">
        <v>74</v>
      </c>
      <c r="P412" t="s">
        <v>74</v>
      </c>
      <c r="Q412" t="s">
        <v>74</v>
      </c>
      <c r="R412" t="s">
        <v>74</v>
      </c>
      <c r="S412" t="s">
        <v>74</v>
      </c>
      <c r="T412" t="s">
        <v>74</v>
      </c>
      <c r="U412" t="s">
        <v>74</v>
      </c>
      <c r="V412" t="s">
        <v>74</v>
      </c>
      <c r="W412" t="s">
        <v>74</v>
      </c>
      <c r="X412" t="s">
        <v>74</v>
      </c>
      <c r="Y412" t="s">
        <v>74</v>
      </c>
      <c r="Z412" t="s">
        <v>74</v>
      </c>
      <c r="AA412" t="s">
        <v>74</v>
      </c>
      <c r="AB412" t="s">
        <v>74</v>
      </c>
      <c r="AC412" t="s">
        <v>74</v>
      </c>
      <c r="AD412" t="s">
        <v>74</v>
      </c>
      <c r="AE412" t="s">
        <v>74</v>
      </c>
      <c r="AF412" t="s">
        <v>74</v>
      </c>
      <c r="AG412">
        <v>18</v>
      </c>
      <c r="AH412">
        <v>5</v>
      </c>
      <c r="AI412">
        <v>5</v>
      </c>
      <c r="AJ412">
        <v>0</v>
      </c>
      <c r="AK412">
        <v>2</v>
      </c>
      <c r="AL412" t="s">
        <v>613</v>
      </c>
      <c r="AM412" t="s">
        <v>80</v>
      </c>
      <c r="AN412" t="s">
        <v>614</v>
      </c>
      <c r="AO412" t="s">
        <v>615</v>
      </c>
      <c r="AP412" t="s">
        <v>74</v>
      </c>
      <c r="AQ412" t="s">
        <v>74</v>
      </c>
      <c r="AR412" t="s">
        <v>616</v>
      </c>
      <c r="AS412" t="s">
        <v>617</v>
      </c>
      <c r="AT412" t="s">
        <v>74</v>
      </c>
      <c r="AU412">
        <v>1964</v>
      </c>
      <c r="AV412">
        <v>69</v>
      </c>
      <c r="AW412">
        <v>10</v>
      </c>
      <c r="AX412" t="s">
        <v>74</v>
      </c>
      <c r="AY412" t="s">
        <v>74</v>
      </c>
      <c r="AZ412" t="s">
        <v>74</v>
      </c>
      <c r="BA412" t="s">
        <v>74</v>
      </c>
      <c r="BB412">
        <v>2047</v>
      </c>
      <c r="BC412" t="s">
        <v>95</v>
      </c>
      <c r="BD412" t="s">
        <v>74</v>
      </c>
      <c r="BE412" t="s">
        <v>2377</v>
      </c>
      <c r="BF412" t="str">
        <f>HYPERLINK("http://dx.doi.org/10.1029/JZ069i010p02047","http://dx.doi.org/10.1029/JZ069i010p02047")</f>
        <v>http://dx.doi.org/10.1029/JZ069i010p02047</v>
      </c>
      <c r="BG412" t="s">
        <v>74</v>
      </c>
      <c r="BH412" t="s">
        <v>74</v>
      </c>
      <c r="BI412">
        <v>1</v>
      </c>
      <c r="BJ412" t="s">
        <v>619</v>
      </c>
      <c r="BK412" t="s">
        <v>86</v>
      </c>
      <c r="BL412" t="s">
        <v>620</v>
      </c>
      <c r="BM412" t="s">
        <v>2378</v>
      </c>
      <c r="BN412" t="s">
        <v>74</v>
      </c>
      <c r="BO412" t="s">
        <v>74</v>
      </c>
      <c r="BP412" t="s">
        <v>74</v>
      </c>
      <c r="BQ412" t="s">
        <v>74</v>
      </c>
      <c r="BR412" t="s">
        <v>89</v>
      </c>
      <c r="BS412" t="s">
        <v>2379</v>
      </c>
      <c r="BT412" t="str">
        <f>HYPERLINK("https%3A%2F%2Fwww.webofscience.com%2Fwos%2Fwoscc%2Ffull-record%2FWOS:A19645206B00004","View Full Record in Web of Science")</f>
        <v>View Full Record in Web of Science</v>
      </c>
    </row>
    <row r="413" spans="1:72" x14ac:dyDescent="0.15">
      <c r="A413" t="s">
        <v>72</v>
      </c>
      <c r="B413" t="s">
        <v>2380</v>
      </c>
      <c r="C413" t="s">
        <v>74</v>
      </c>
      <c r="D413" t="s">
        <v>74</v>
      </c>
      <c r="E413" t="s">
        <v>74</v>
      </c>
      <c r="F413" t="s">
        <v>2380</v>
      </c>
      <c r="G413" t="s">
        <v>74</v>
      </c>
      <c r="H413" t="s">
        <v>74</v>
      </c>
      <c r="I413" t="s">
        <v>2381</v>
      </c>
      <c r="J413" t="s">
        <v>612</v>
      </c>
      <c r="K413" t="s">
        <v>74</v>
      </c>
      <c r="L413" t="s">
        <v>74</v>
      </c>
      <c r="M413" t="s">
        <v>77</v>
      </c>
      <c r="N413" t="s">
        <v>78</v>
      </c>
      <c r="O413" t="s">
        <v>74</v>
      </c>
      <c r="P413" t="s">
        <v>74</v>
      </c>
      <c r="Q413" t="s">
        <v>74</v>
      </c>
      <c r="R413" t="s">
        <v>74</v>
      </c>
      <c r="S413" t="s">
        <v>74</v>
      </c>
      <c r="T413" t="s">
        <v>74</v>
      </c>
      <c r="U413" t="s">
        <v>74</v>
      </c>
      <c r="V413" t="s">
        <v>74</v>
      </c>
      <c r="W413" t="s">
        <v>74</v>
      </c>
      <c r="X413" t="s">
        <v>74</v>
      </c>
      <c r="Y413" t="s">
        <v>74</v>
      </c>
      <c r="Z413" t="s">
        <v>74</v>
      </c>
      <c r="AA413" t="s">
        <v>74</v>
      </c>
      <c r="AB413" t="s">
        <v>74</v>
      </c>
      <c r="AC413" t="s">
        <v>74</v>
      </c>
      <c r="AD413" t="s">
        <v>74</v>
      </c>
      <c r="AE413" t="s">
        <v>74</v>
      </c>
      <c r="AF413" t="s">
        <v>74</v>
      </c>
      <c r="AG413">
        <v>20</v>
      </c>
      <c r="AH413">
        <v>88</v>
      </c>
      <c r="AI413">
        <v>91</v>
      </c>
      <c r="AJ413">
        <v>0</v>
      </c>
      <c r="AK413">
        <v>11</v>
      </c>
      <c r="AL413" t="s">
        <v>613</v>
      </c>
      <c r="AM413" t="s">
        <v>80</v>
      </c>
      <c r="AN413" t="s">
        <v>614</v>
      </c>
      <c r="AO413" t="s">
        <v>615</v>
      </c>
      <c r="AP413" t="s">
        <v>74</v>
      </c>
      <c r="AQ413" t="s">
        <v>74</v>
      </c>
      <c r="AR413" t="s">
        <v>616</v>
      </c>
      <c r="AS413" t="s">
        <v>617</v>
      </c>
      <c r="AT413" t="s">
        <v>74</v>
      </c>
      <c r="AU413">
        <v>1964</v>
      </c>
      <c r="AV413">
        <v>69</v>
      </c>
      <c r="AW413">
        <v>12</v>
      </c>
      <c r="AX413" t="s">
        <v>74</v>
      </c>
      <c r="AY413" t="s">
        <v>74</v>
      </c>
      <c r="AZ413" t="s">
        <v>74</v>
      </c>
      <c r="BA413" t="s">
        <v>74</v>
      </c>
      <c r="BB413">
        <v>2597</v>
      </c>
      <c r="BC413" t="s">
        <v>95</v>
      </c>
      <c r="BD413" t="s">
        <v>74</v>
      </c>
      <c r="BE413" t="s">
        <v>2382</v>
      </c>
      <c r="BF413" t="str">
        <f>HYPERLINK("http://dx.doi.org/10.1029/JZ069i012p02597","http://dx.doi.org/10.1029/JZ069i012p02597")</f>
        <v>http://dx.doi.org/10.1029/JZ069i012p02597</v>
      </c>
      <c r="BG413" t="s">
        <v>74</v>
      </c>
      <c r="BH413" t="s">
        <v>74</v>
      </c>
      <c r="BI413">
        <v>1</v>
      </c>
      <c r="BJ413" t="s">
        <v>619</v>
      </c>
      <c r="BK413" t="s">
        <v>86</v>
      </c>
      <c r="BL413" t="s">
        <v>620</v>
      </c>
      <c r="BM413" t="s">
        <v>2383</v>
      </c>
      <c r="BN413" t="s">
        <v>74</v>
      </c>
      <c r="BO413" t="s">
        <v>74</v>
      </c>
      <c r="BP413" t="s">
        <v>74</v>
      </c>
      <c r="BQ413" t="s">
        <v>74</v>
      </c>
      <c r="BR413" t="s">
        <v>89</v>
      </c>
      <c r="BS413" t="s">
        <v>2384</v>
      </c>
      <c r="BT413" t="str">
        <f>HYPERLINK("https%3A%2F%2Fwww.webofscience.com%2Fwos%2Fwoscc%2Ffull-record%2FWOS:A19645208B00007","View Full Record in Web of Science")</f>
        <v>View Full Record in Web of Science</v>
      </c>
    </row>
    <row r="414" spans="1:72" x14ac:dyDescent="0.15">
      <c r="A414" t="s">
        <v>72</v>
      </c>
      <c r="B414" t="s">
        <v>2385</v>
      </c>
      <c r="C414" t="s">
        <v>74</v>
      </c>
      <c r="D414" t="s">
        <v>74</v>
      </c>
      <c r="E414" t="s">
        <v>74</v>
      </c>
      <c r="F414" t="s">
        <v>2385</v>
      </c>
      <c r="G414" t="s">
        <v>74</v>
      </c>
      <c r="H414" t="s">
        <v>74</v>
      </c>
      <c r="I414" t="s">
        <v>2386</v>
      </c>
      <c r="J414" t="s">
        <v>612</v>
      </c>
      <c r="K414" t="s">
        <v>74</v>
      </c>
      <c r="L414" t="s">
        <v>74</v>
      </c>
      <c r="M414" t="s">
        <v>77</v>
      </c>
      <c r="N414" t="s">
        <v>78</v>
      </c>
      <c r="O414" t="s">
        <v>74</v>
      </c>
      <c r="P414" t="s">
        <v>74</v>
      </c>
      <c r="Q414" t="s">
        <v>74</v>
      </c>
      <c r="R414" t="s">
        <v>74</v>
      </c>
      <c r="S414" t="s">
        <v>74</v>
      </c>
      <c r="T414" t="s">
        <v>74</v>
      </c>
      <c r="U414" t="s">
        <v>74</v>
      </c>
      <c r="V414" t="s">
        <v>74</v>
      </c>
      <c r="W414" t="s">
        <v>74</v>
      </c>
      <c r="X414" t="s">
        <v>74</v>
      </c>
      <c r="Y414" t="s">
        <v>74</v>
      </c>
      <c r="Z414" t="s">
        <v>74</v>
      </c>
      <c r="AA414" t="s">
        <v>74</v>
      </c>
      <c r="AB414" t="s">
        <v>74</v>
      </c>
      <c r="AC414" t="s">
        <v>74</v>
      </c>
      <c r="AD414" t="s">
        <v>74</v>
      </c>
      <c r="AE414" t="s">
        <v>74</v>
      </c>
      <c r="AF414" t="s">
        <v>74</v>
      </c>
      <c r="AG414">
        <v>7</v>
      </c>
      <c r="AH414">
        <v>24</v>
      </c>
      <c r="AI414">
        <v>26</v>
      </c>
      <c r="AJ414">
        <v>0</v>
      </c>
      <c r="AK414">
        <v>1</v>
      </c>
      <c r="AL414" t="s">
        <v>613</v>
      </c>
      <c r="AM414" t="s">
        <v>80</v>
      </c>
      <c r="AN414" t="s">
        <v>805</v>
      </c>
      <c r="AO414" t="s">
        <v>615</v>
      </c>
      <c r="AP414" t="s">
        <v>74</v>
      </c>
      <c r="AQ414" t="s">
        <v>74</v>
      </c>
      <c r="AR414" t="s">
        <v>616</v>
      </c>
      <c r="AS414" t="s">
        <v>74</v>
      </c>
      <c r="AT414" t="s">
        <v>74</v>
      </c>
      <c r="AU414">
        <v>1964</v>
      </c>
      <c r="AV414">
        <v>69</v>
      </c>
      <c r="AW414">
        <v>16</v>
      </c>
      <c r="AX414" t="s">
        <v>74</v>
      </c>
      <c r="AY414" t="s">
        <v>74</v>
      </c>
      <c r="AZ414" t="s">
        <v>74</v>
      </c>
      <c r="BA414" t="s">
        <v>74</v>
      </c>
      <c r="BB414">
        <v>3355</v>
      </c>
      <c r="BC414" t="s">
        <v>84</v>
      </c>
      <c r="BD414" t="s">
        <v>74</v>
      </c>
      <c r="BE414" t="s">
        <v>2387</v>
      </c>
      <c r="BF414" t="str">
        <f>HYPERLINK("http://dx.doi.org/10.1029/JZ069i016p03355","http://dx.doi.org/10.1029/JZ069i016p03355")</f>
        <v>http://dx.doi.org/10.1029/JZ069i016p03355</v>
      </c>
      <c r="BG414" t="s">
        <v>74</v>
      </c>
      <c r="BH414" t="s">
        <v>74</v>
      </c>
      <c r="BI414">
        <v>0</v>
      </c>
      <c r="BJ414" t="s">
        <v>619</v>
      </c>
      <c r="BK414" t="s">
        <v>86</v>
      </c>
      <c r="BL414" t="s">
        <v>620</v>
      </c>
      <c r="BM414" t="s">
        <v>2388</v>
      </c>
      <c r="BN414" t="s">
        <v>74</v>
      </c>
      <c r="BO414" t="s">
        <v>74</v>
      </c>
      <c r="BP414" t="s">
        <v>74</v>
      </c>
      <c r="BQ414" t="s">
        <v>74</v>
      </c>
      <c r="BR414" t="s">
        <v>89</v>
      </c>
      <c r="BS414" t="s">
        <v>2389</v>
      </c>
      <c r="BT414" t="str">
        <f>HYPERLINK("https%3A%2F%2Fwww.webofscience.com%2Fwos%2Fwoscc%2Ffull-record%2FWOS:A19645212B00017","View Full Record in Web of Science")</f>
        <v>View Full Record in Web of Science</v>
      </c>
    </row>
    <row r="415" spans="1:72" x14ac:dyDescent="0.15">
      <c r="A415" t="s">
        <v>72</v>
      </c>
      <c r="B415" t="s">
        <v>2390</v>
      </c>
      <c r="C415" t="s">
        <v>74</v>
      </c>
      <c r="D415" t="s">
        <v>74</v>
      </c>
      <c r="E415" t="s">
        <v>74</v>
      </c>
      <c r="F415" t="s">
        <v>2390</v>
      </c>
      <c r="G415" t="s">
        <v>74</v>
      </c>
      <c r="H415" t="s">
        <v>74</v>
      </c>
      <c r="I415" t="s">
        <v>2391</v>
      </c>
      <c r="J415" t="s">
        <v>612</v>
      </c>
      <c r="K415" t="s">
        <v>74</v>
      </c>
      <c r="L415" t="s">
        <v>74</v>
      </c>
      <c r="M415" t="s">
        <v>77</v>
      </c>
      <c r="N415" t="s">
        <v>536</v>
      </c>
      <c r="O415" t="s">
        <v>74</v>
      </c>
      <c r="P415" t="s">
        <v>74</v>
      </c>
      <c r="Q415" t="s">
        <v>74</v>
      </c>
      <c r="R415" t="s">
        <v>74</v>
      </c>
      <c r="S415" t="s">
        <v>74</v>
      </c>
      <c r="T415" t="s">
        <v>74</v>
      </c>
      <c r="U415" t="s">
        <v>74</v>
      </c>
      <c r="V415" t="s">
        <v>74</v>
      </c>
      <c r="W415" t="s">
        <v>74</v>
      </c>
      <c r="X415" t="s">
        <v>74</v>
      </c>
      <c r="Y415" t="s">
        <v>74</v>
      </c>
      <c r="Z415" t="s">
        <v>74</v>
      </c>
      <c r="AA415" t="s">
        <v>74</v>
      </c>
      <c r="AB415" t="s">
        <v>74</v>
      </c>
      <c r="AC415" t="s">
        <v>74</v>
      </c>
      <c r="AD415" t="s">
        <v>74</v>
      </c>
      <c r="AE415" t="s">
        <v>74</v>
      </c>
      <c r="AF415" t="s">
        <v>74</v>
      </c>
      <c r="AG415">
        <v>6</v>
      </c>
      <c r="AH415">
        <v>3</v>
      </c>
      <c r="AI415">
        <v>3</v>
      </c>
      <c r="AJ415">
        <v>0</v>
      </c>
      <c r="AK415">
        <v>0</v>
      </c>
      <c r="AL415" t="s">
        <v>613</v>
      </c>
      <c r="AM415" t="s">
        <v>80</v>
      </c>
      <c r="AN415" t="s">
        <v>614</v>
      </c>
      <c r="AO415" t="s">
        <v>615</v>
      </c>
      <c r="AP415" t="s">
        <v>74</v>
      </c>
      <c r="AQ415" t="s">
        <v>74</v>
      </c>
      <c r="AR415" t="s">
        <v>616</v>
      </c>
      <c r="AS415" t="s">
        <v>617</v>
      </c>
      <c r="AT415" t="s">
        <v>74</v>
      </c>
      <c r="AU415">
        <v>1964</v>
      </c>
      <c r="AV415">
        <v>69</v>
      </c>
      <c r="AW415">
        <v>19</v>
      </c>
      <c r="AX415" t="s">
        <v>74</v>
      </c>
      <c r="AY415" t="s">
        <v>74</v>
      </c>
      <c r="AZ415" t="s">
        <v>74</v>
      </c>
      <c r="BA415" t="s">
        <v>74</v>
      </c>
      <c r="BB415">
        <v>4166</v>
      </c>
      <c r="BC415" t="s">
        <v>95</v>
      </c>
      <c r="BD415" t="s">
        <v>74</v>
      </c>
      <c r="BE415" t="s">
        <v>2392</v>
      </c>
      <c r="BF415" t="str">
        <f>HYPERLINK("http://dx.doi.org/10.1029/JZ069i019p04166","http://dx.doi.org/10.1029/JZ069i019p04166")</f>
        <v>http://dx.doi.org/10.1029/JZ069i019p04166</v>
      </c>
      <c r="BG415" t="s">
        <v>74</v>
      </c>
      <c r="BH415" t="s">
        <v>74</v>
      </c>
      <c r="BI415">
        <v>1</v>
      </c>
      <c r="BJ415" t="s">
        <v>619</v>
      </c>
      <c r="BK415" t="s">
        <v>86</v>
      </c>
      <c r="BL415" t="s">
        <v>620</v>
      </c>
      <c r="BM415" t="s">
        <v>2393</v>
      </c>
      <c r="BN415" t="s">
        <v>74</v>
      </c>
      <c r="BO415" t="s">
        <v>74</v>
      </c>
      <c r="BP415" t="s">
        <v>74</v>
      </c>
      <c r="BQ415" t="s">
        <v>74</v>
      </c>
      <c r="BR415" t="s">
        <v>89</v>
      </c>
      <c r="BS415" t="s">
        <v>2394</v>
      </c>
      <c r="BT415" t="str">
        <f>HYPERLINK("https%3A%2F%2Fwww.webofscience.com%2Fwos%2Fwoscc%2Ffull-record%2FWOS:A19645215B00015","View Full Record in Web of Science")</f>
        <v>View Full Record in Web of Science</v>
      </c>
    </row>
    <row r="416" spans="1:72" x14ac:dyDescent="0.15">
      <c r="A416" t="s">
        <v>72</v>
      </c>
      <c r="B416" t="s">
        <v>2395</v>
      </c>
      <c r="C416" t="s">
        <v>74</v>
      </c>
      <c r="D416" t="s">
        <v>74</v>
      </c>
      <c r="E416" t="s">
        <v>74</v>
      </c>
      <c r="F416" t="s">
        <v>2395</v>
      </c>
      <c r="G416" t="s">
        <v>74</v>
      </c>
      <c r="H416" t="s">
        <v>74</v>
      </c>
      <c r="I416" t="s">
        <v>2396</v>
      </c>
      <c r="J416" t="s">
        <v>612</v>
      </c>
      <c r="K416" t="s">
        <v>74</v>
      </c>
      <c r="L416" t="s">
        <v>74</v>
      </c>
      <c r="M416" t="s">
        <v>77</v>
      </c>
      <c r="N416" t="s">
        <v>78</v>
      </c>
      <c r="O416" t="s">
        <v>74</v>
      </c>
      <c r="P416" t="s">
        <v>74</v>
      </c>
      <c r="Q416" t="s">
        <v>74</v>
      </c>
      <c r="R416" t="s">
        <v>74</v>
      </c>
      <c r="S416" t="s">
        <v>74</v>
      </c>
      <c r="T416" t="s">
        <v>74</v>
      </c>
      <c r="U416" t="s">
        <v>74</v>
      </c>
      <c r="V416" t="s">
        <v>74</v>
      </c>
      <c r="W416" t="s">
        <v>74</v>
      </c>
      <c r="X416" t="s">
        <v>74</v>
      </c>
      <c r="Y416" t="s">
        <v>74</v>
      </c>
      <c r="Z416" t="s">
        <v>74</v>
      </c>
      <c r="AA416" t="s">
        <v>74</v>
      </c>
      <c r="AB416" t="s">
        <v>74</v>
      </c>
      <c r="AC416" t="s">
        <v>74</v>
      </c>
      <c r="AD416" t="s">
        <v>74</v>
      </c>
      <c r="AE416" t="s">
        <v>74</v>
      </c>
      <c r="AF416" t="s">
        <v>74</v>
      </c>
      <c r="AG416">
        <v>12</v>
      </c>
      <c r="AH416">
        <v>49</v>
      </c>
      <c r="AI416">
        <v>50</v>
      </c>
      <c r="AJ416">
        <v>0</v>
      </c>
      <c r="AK416">
        <v>1</v>
      </c>
      <c r="AL416" t="s">
        <v>613</v>
      </c>
      <c r="AM416" t="s">
        <v>80</v>
      </c>
      <c r="AN416" t="s">
        <v>614</v>
      </c>
      <c r="AO416" t="s">
        <v>615</v>
      </c>
      <c r="AP416" t="s">
        <v>74</v>
      </c>
      <c r="AQ416" t="s">
        <v>74</v>
      </c>
      <c r="AR416" t="s">
        <v>616</v>
      </c>
      <c r="AS416" t="s">
        <v>617</v>
      </c>
      <c r="AT416" t="s">
        <v>74</v>
      </c>
      <c r="AU416">
        <v>1964</v>
      </c>
      <c r="AV416">
        <v>69</v>
      </c>
      <c r="AW416">
        <v>21</v>
      </c>
      <c r="AX416" t="s">
        <v>74</v>
      </c>
      <c r="AY416" t="s">
        <v>74</v>
      </c>
      <c r="AZ416" t="s">
        <v>74</v>
      </c>
      <c r="BA416" t="s">
        <v>74</v>
      </c>
      <c r="BB416">
        <v>4591</v>
      </c>
      <c r="BC416" t="s">
        <v>95</v>
      </c>
      <c r="BD416" t="s">
        <v>74</v>
      </c>
      <c r="BE416" t="s">
        <v>2397</v>
      </c>
      <c r="BF416" t="str">
        <f>HYPERLINK("http://dx.doi.org/10.1029/JZ069i021p04591","http://dx.doi.org/10.1029/JZ069i021p04591")</f>
        <v>http://dx.doi.org/10.1029/JZ069i021p04591</v>
      </c>
      <c r="BG416" t="s">
        <v>74</v>
      </c>
      <c r="BH416" t="s">
        <v>74</v>
      </c>
      <c r="BI416">
        <v>1</v>
      </c>
      <c r="BJ416" t="s">
        <v>619</v>
      </c>
      <c r="BK416" t="s">
        <v>86</v>
      </c>
      <c r="BL416" t="s">
        <v>620</v>
      </c>
      <c r="BM416" t="s">
        <v>2398</v>
      </c>
      <c r="BN416" t="s">
        <v>74</v>
      </c>
      <c r="BO416" t="s">
        <v>74</v>
      </c>
      <c r="BP416" t="s">
        <v>74</v>
      </c>
      <c r="BQ416" t="s">
        <v>74</v>
      </c>
      <c r="BR416" t="s">
        <v>89</v>
      </c>
      <c r="BS416" t="s">
        <v>2399</v>
      </c>
      <c r="BT416" t="str">
        <f>HYPERLINK("https%3A%2F%2Fwww.webofscience.com%2Fwos%2Fwoscc%2Ffull-record%2FWOS:A19645218B00030","View Full Record in Web of Science")</f>
        <v>View Full Record in Web of Science</v>
      </c>
    </row>
    <row r="417" spans="1:72" x14ac:dyDescent="0.15">
      <c r="A417" t="s">
        <v>72</v>
      </c>
      <c r="B417" t="s">
        <v>2400</v>
      </c>
      <c r="C417" t="s">
        <v>74</v>
      </c>
      <c r="D417" t="s">
        <v>74</v>
      </c>
      <c r="E417" t="s">
        <v>74</v>
      </c>
      <c r="F417" t="s">
        <v>2400</v>
      </c>
      <c r="G417" t="s">
        <v>74</v>
      </c>
      <c r="H417" t="s">
        <v>74</v>
      </c>
      <c r="I417" t="s">
        <v>2401</v>
      </c>
      <c r="J417" t="s">
        <v>2402</v>
      </c>
      <c r="K417" t="s">
        <v>74</v>
      </c>
      <c r="L417" t="s">
        <v>74</v>
      </c>
      <c r="M417" t="s">
        <v>77</v>
      </c>
      <c r="N417" t="s">
        <v>78</v>
      </c>
      <c r="O417" t="s">
        <v>74</v>
      </c>
      <c r="P417" t="s">
        <v>74</v>
      </c>
      <c r="Q417" t="s">
        <v>74</v>
      </c>
      <c r="R417" t="s">
        <v>74</v>
      </c>
      <c r="S417" t="s">
        <v>74</v>
      </c>
      <c r="T417" t="s">
        <v>74</v>
      </c>
      <c r="U417" t="s">
        <v>74</v>
      </c>
      <c r="V417" t="s">
        <v>74</v>
      </c>
      <c r="W417" t="s">
        <v>74</v>
      </c>
      <c r="X417" t="s">
        <v>74</v>
      </c>
      <c r="Y417" t="s">
        <v>74</v>
      </c>
      <c r="Z417" t="s">
        <v>74</v>
      </c>
      <c r="AA417" t="s">
        <v>74</v>
      </c>
      <c r="AB417" t="s">
        <v>74</v>
      </c>
      <c r="AC417" t="s">
        <v>74</v>
      </c>
      <c r="AD417" t="s">
        <v>74</v>
      </c>
      <c r="AE417" t="s">
        <v>74</v>
      </c>
      <c r="AF417" t="s">
        <v>74</v>
      </c>
      <c r="AG417">
        <v>3</v>
      </c>
      <c r="AH417">
        <v>7</v>
      </c>
      <c r="AI417">
        <v>7</v>
      </c>
      <c r="AJ417">
        <v>0</v>
      </c>
      <c r="AK417">
        <v>1</v>
      </c>
      <c r="AL417" t="s">
        <v>2403</v>
      </c>
      <c r="AM417" t="s">
        <v>80</v>
      </c>
      <c r="AN417" t="s">
        <v>2404</v>
      </c>
      <c r="AO417" t="s">
        <v>2405</v>
      </c>
      <c r="AP417" t="s">
        <v>74</v>
      </c>
      <c r="AQ417" t="s">
        <v>74</v>
      </c>
      <c r="AR417" t="s">
        <v>2406</v>
      </c>
      <c r="AS417" t="s">
        <v>2407</v>
      </c>
      <c r="AT417" t="s">
        <v>74</v>
      </c>
      <c r="AU417">
        <v>1964</v>
      </c>
      <c r="AV417">
        <v>64</v>
      </c>
      <c r="AW417">
        <v>2</v>
      </c>
      <c r="AX417" t="s">
        <v>74</v>
      </c>
      <c r="AY417" t="s">
        <v>74</v>
      </c>
      <c r="AZ417" t="s">
        <v>74</v>
      </c>
      <c r="BA417" t="s">
        <v>74</v>
      </c>
      <c r="BB417">
        <v>325</v>
      </c>
      <c r="BC417">
        <v>332</v>
      </c>
      <c r="BD417" t="s">
        <v>74</v>
      </c>
      <c r="BE417" t="s">
        <v>2408</v>
      </c>
      <c r="BF417" t="str">
        <f>HYPERLINK("http://dx.doi.org/10.1080/00224545.1964.9919570","http://dx.doi.org/10.1080/00224545.1964.9919570")</f>
        <v>http://dx.doi.org/10.1080/00224545.1964.9919570</v>
      </c>
      <c r="BG417" t="s">
        <v>74</v>
      </c>
      <c r="BH417" t="s">
        <v>74</v>
      </c>
      <c r="BI417">
        <v>8</v>
      </c>
      <c r="BJ417" t="s">
        <v>2409</v>
      </c>
      <c r="BK417" t="s">
        <v>826</v>
      </c>
      <c r="BL417" t="s">
        <v>2410</v>
      </c>
      <c r="BM417" t="s">
        <v>2411</v>
      </c>
      <c r="BN417">
        <v>14239004</v>
      </c>
      <c r="BO417" t="s">
        <v>74</v>
      </c>
      <c r="BP417" t="s">
        <v>74</v>
      </c>
      <c r="BQ417" t="s">
        <v>74</v>
      </c>
      <c r="BR417" t="s">
        <v>89</v>
      </c>
      <c r="BS417" t="s">
        <v>2412</v>
      </c>
      <c r="BT417" t="str">
        <f>HYPERLINK("https%3A%2F%2Fwww.webofscience.com%2Fwos%2Fwoscc%2Ffull-record%2FWOS:A1964CGD4100012","View Full Record in Web of Science")</f>
        <v>View Full Record in Web of Science</v>
      </c>
    </row>
    <row r="418" spans="1:72" x14ac:dyDescent="0.15">
      <c r="A418" t="s">
        <v>72</v>
      </c>
      <c r="B418" t="s">
        <v>2413</v>
      </c>
      <c r="C418" t="s">
        <v>74</v>
      </c>
      <c r="D418" t="s">
        <v>74</v>
      </c>
      <c r="E418" t="s">
        <v>74</v>
      </c>
      <c r="F418" t="s">
        <v>2413</v>
      </c>
      <c r="G418" t="s">
        <v>74</v>
      </c>
      <c r="H418" t="s">
        <v>74</v>
      </c>
      <c r="I418" t="s">
        <v>2414</v>
      </c>
      <c r="J418" t="s">
        <v>695</v>
      </c>
      <c r="K418" t="s">
        <v>74</v>
      </c>
      <c r="L418" t="s">
        <v>74</v>
      </c>
      <c r="M418" t="s">
        <v>77</v>
      </c>
      <c r="N418" t="s">
        <v>78</v>
      </c>
      <c r="O418" t="s">
        <v>74</v>
      </c>
      <c r="P418" t="s">
        <v>74</v>
      </c>
      <c r="Q418" t="s">
        <v>74</v>
      </c>
      <c r="R418" t="s">
        <v>74</v>
      </c>
      <c r="S418" t="s">
        <v>74</v>
      </c>
      <c r="T418" t="s">
        <v>74</v>
      </c>
      <c r="U418" t="s">
        <v>74</v>
      </c>
      <c r="V418" t="s">
        <v>74</v>
      </c>
      <c r="W418" t="s">
        <v>74</v>
      </c>
      <c r="X418" t="s">
        <v>74</v>
      </c>
      <c r="Y418" t="s">
        <v>74</v>
      </c>
      <c r="Z418" t="s">
        <v>74</v>
      </c>
      <c r="AA418" t="s">
        <v>74</v>
      </c>
      <c r="AB418" t="s">
        <v>74</v>
      </c>
      <c r="AC418" t="s">
        <v>74</v>
      </c>
      <c r="AD418" t="s">
        <v>74</v>
      </c>
      <c r="AE418" t="s">
        <v>74</v>
      </c>
      <c r="AF418" t="s">
        <v>74</v>
      </c>
      <c r="AG418">
        <v>13</v>
      </c>
      <c r="AH418">
        <v>67</v>
      </c>
      <c r="AI418">
        <v>71</v>
      </c>
      <c r="AJ418">
        <v>0</v>
      </c>
      <c r="AK418">
        <v>6</v>
      </c>
      <c r="AL418" t="s">
        <v>698</v>
      </c>
      <c r="AM418" t="s">
        <v>699</v>
      </c>
      <c r="AN418" t="s">
        <v>700</v>
      </c>
      <c r="AO418" t="s">
        <v>701</v>
      </c>
      <c r="AP418" t="s">
        <v>74</v>
      </c>
      <c r="AQ418" t="s">
        <v>74</v>
      </c>
      <c r="AR418" t="s">
        <v>702</v>
      </c>
      <c r="AS418" t="s">
        <v>703</v>
      </c>
      <c r="AT418" t="s">
        <v>74</v>
      </c>
      <c r="AU418">
        <v>1964</v>
      </c>
      <c r="AV418">
        <v>9</v>
      </c>
      <c r="AW418">
        <v>3</v>
      </c>
      <c r="AX418" t="s">
        <v>74</v>
      </c>
      <c r="AY418" t="s">
        <v>74</v>
      </c>
      <c r="AZ418" t="s">
        <v>74</v>
      </c>
      <c r="BA418" t="s">
        <v>74</v>
      </c>
      <c r="BB418">
        <v>412</v>
      </c>
      <c r="BC418">
        <v>425</v>
      </c>
      <c r="BD418" t="s">
        <v>74</v>
      </c>
      <c r="BE418" t="s">
        <v>2415</v>
      </c>
      <c r="BF418" t="str">
        <f>HYPERLINK("http://dx.doi.org/10.4319/lo.1964.9.3.0412","http://dx.doi.org/10.4319/lo.1964.9.3.0412")</f>
        <v>http://dx.doi.org/10.4319/lo.1964.9.3.0412</v>
      </c>
      <c r="BG418" t="s">
        <v>74</v>
      </c>
      <c r="BH418" t="s">
        <v>74</v>
      </c>
      <c r="BI418">
        <v>14</v>
      </c>
      <c r="BJ418" t="s">
        <v>705</v>
      </c>
      <c r="BK418" t="s">
        <v>86</v>
      </c>
      <c r="BL418" t="s">
        <v>706</v>
      </c>
      <c r="BM418" t="s">
        <v>2416</v>
      </c>
      <c r="BN418" t="s">
        <v>74</v>
      </c>
      <c r="BO418" t="s">
        <v>74</v>
      </c>
      <c r="BP418" t="s">
        <v>74</v>
      </c>
      <c r="BQ418" t="s">
        <v>74</v>
      </c>
      <c r="BR418" t="s">
        <v>89</v>
      </c>
      <c r="BS418" t="s">
        <v>2417</v>
      </c>
      <c r="BT418" t="str">
        <f>HYPERLINK("https%3A%2F%2Fwww.webofscience.com%2Fwos%2Fwoscc%2Ffull-record%2FWOS:A1964WU66000015","View Full Record in Web of Science")</f>
        <v>View Full Record in Web of Science</v>
      </c>
    </row>
    <row r="419" spans="1:72" x14ac:dyDescent="0.15">
      <c r="A419" t="s">
        <v>72</v>
      </c>
      <c r="B419" t="s">
        <v>2418</v>
      </c>
      <c r="C419" t="s">
        <v>74</v>
      </c>
      <c r="D419" t="s">
        <v>74</v>
      </c>
      <c r="E419" t="s">
        <v>74</v>
      </c>
      <c r="F419" t="s">
        <v>2418</v>
      </c>
      <c r="G419" t="s">
        <v>74</v>
      </c>
      <c r="H419" t="s">
        <v>74</v>
      </c>
      <c r="I419" t="s">
        <v>2419</v>
      </c>
      <c r="J419" t="s">
        <v>767</v>
      </c>
      <c r="K419" t="s">
        <v>74</v>
      </c>
      <c r="L419" t="s">
        <v>74</v>
      </c>
      <c r="M419" t="s">
        <v>77</v>
      </c>
      <c r="N419" t="s">
        <v>78</v>
      </c>
      <c r="O419" t="s">
        <v>74</v>
      </c>
      <c r="P419" t="s">
        <v>74</v>
      </c>
      <c r="Q419" t="s">
        <v>74</v>
      </c>
      <c r="R419" t="s">
        <v>74</v>
      </c>
      <c r="S419" t="s">
        <v>74</v>
      </c>
      <c r="T419" t="s">
        <v>74</v>
      </c>
      <c r="U419" t="s">
        <v>74</v>
      </c>
      <c r="V419" t="s">
        <v>74</v>
      </c>
      <c r="W419" t="s">
        <v>74</v>
      </c>
      <c r="X419" t="s">
        <v>74</v>
      </c>
      <c r="Y419" t="s">
        <v>74</v>
      </c>
      <c r="Z419" t="s">
        <v>74</v>
      </c>
      <c r="AA419" t="s">
        <v>74</v>
      </c>
      <c r="AB419" t="s">
        <v>74</v>
      </c>
      <c r="AC419" t="s">
        <v>74</v>
      </c>
      <c r="AD419" t="s">
        <v>74</v>
      </c>
      <c r="AE419" t="s">
        <v>74</v>
      </c>
      <c r="AF419" t="s">
        <v>74</v>
      </c>
      <c r="AG419">
        <v>2</v>
      </c>
      <c r="AH419">
        <v>1</v>
      </c>
      <c r="AI419">
        <v>1</v>
      </c>
      <c r="AJ419">
        <v>0</v>
      </c>
      <c r="AK419">
        <v>0</v>
      </c>
      <c r="AL419" t="s">
        <v>781</v>
      </c>
      <c r="AM419" t="s">
        <v>782</v>
      </c>
      <c r="AN419" t="s">
        <v>783</v>
      </c>
      <c r="AO419" t="s">
        <v>771</v>
      </c>
      <c r="AP419" t="s">
        <v>74</v>
      </c>
      <c r="AQ419" t="s">
        <v>74</v>
      </c>
      <c r="AR419" t="s">
        <v>767</v>
      </c>
      <c r="AS419" t="s">
        <v>773</v>
      </c>
      <c r="AT419" t="s">
        <v>74</v>
      </c>
      <c r="AU419">
        <v>1964</v>
      </c>
      <c r="AV419">
        <v>204</v>
      </c>
      <c r="AW419">
        <v>496</v>
      </c>
      <c r="AX419" t="s">
        <v>74</v>
      </c>
      <c r="AY419" t="s">
        <v>74</v>
      </c>
      <c r="AZ419" t="s">
        <v>74</v>
      </c>
      <c r="BA419" t="s">
        <v>74</v>
      </c>
      <c r="BB419">
        <v>825</v>
      </c>
      <c r="BC419" t="s">
        <v>84</v>
      </c>
      <c r="BD419" t="s">
        <v>74</v>
      </c>
      <c r="BE419" t="s">
        <v>2420</v>
      </c>
      <c r="BF419" t="str">
        <f>HYPERLINK("http://dx.doi.org/10.1038/204825a0","http://dx.doi.org/10.1038/204825a0")</f>
        <v>http://dx.doi.org/10.1038/204825a0</v>
      </c>
      <c r="BG419" t="s">
        <v>74</v>
      </c>
      <c r="BH419" t="s">
        <v>74</v>
      </c>
      <c r="BI419">
        <v>0</v>
      </c>
      <c r="BJ419" t="s">
        <v>775</v>
      </c>
      <c r="BK419" t="s">
        <v>86</v>
      </c>
      <c r="BL419" t="s">
        <v>776</v>
      </c>
      <c r="BM419" t="s">
        <v>2421</v>
      </c>
      <c r="BN419" t="s">
        <v>74</v>
      </c>
      <c r="BO419" t="s">
        <v>74</v>
      </c>
      <c r="BP419" t="s">
        <v>74</v>
      </c>
      <c r="BQ419" t="s">
        <v>74</v>
      </c>
      <c r="BR419" t="s">
        <v>89</v>
      </c>
      <c r="BS419" t="s">
        <v>2422</v>
      </c>
      <c r="BT419" t="str">
        <f>HYPERLINK("https%3A%2F%2Fwww.webofscience.com%2Fwos%2Fwoscc%2Ffull-record%2FWOS:A19648824B00210","View Full Record in Web of Science")</f>
        <v>View Full Record in Web of Science</v>
      </c>
    </row>
    <row r="420" spans="1:72" x14ac:dyDescent="0.15">
      <c r="A420" t="s">
        <v>72</v>
      </c>
      <c r="B420" t="s">
        <v>2423</v>
      </c>
      <c r="C420" t="s">
        <v>74</v>
      </c>
      <c r="D420" t="s">
        <v>74</v>
      </c>
      <c r="E420" t="s">
        <v>74</v>
      </c>
      <c r="F420" t="s">
        <v>2423</v>
      </c>
      <c r="G420" t="s">
        <v>74</v>
      </c>
      <c r="H420" t="s">
        <v>74</v>
      </c>
      <c r="I420" t="s">
        <v>2424</v>
      </c>
      <c r="J420" t="s">
        <v>767</v>
      </c>
      <c r="K420" t="s">
        <v>74</v>
      </c>
      <c r="L420" t="s">
        <v>74</v>
      </c>
      <c r="M420" t="s">
        <v>77</v>
      </c>
      <c r="N420" t="s">
        <v>536</v>
      </c>
      <c r="O420" t="s">
        <v>74</v>
      </c>
      <c r="P420" t="s">
        <v>74</v>
      </c>
      <c r="Q420" t="s">
        <v>74</v>
      </c>
      <c r="R420" t="s">
        <v>74</v>
      </c>
      <c r="S420" t="s">
        <v>74</v>
      </c>
      <c r="T420" t="s">
        <v>74</v>
      </c>
      <c r="U420" t="s">
        <v>74</v>
      </c>
      <c r="V420" t="s">
        <v>74</v>
      </c>
      <c r="W420" t="s">
        <v>74</v>
      </c>
      <c r="X420" t="s">
        <v>74</v>
      </c>
      <c r="Y420" t="s">
        <v>74</v>
      </c>
      <c r="Z420" t="s">
        <v>74</v>
      </c>
      <c r="AA420" t="s">
        <v>74</v>
      </c>
      <c r="AB420" t="s">
        <v>74</v>
      </c>
      <c r="AC420" t="s">
        <v>74</v>
      </c>
      <c r="AD420" t="s">
        <v>74</v>
      </c>
      <c r="AE420" t="s">
        <v>74</v>
      </c>
      <c r="AF420" t="s">
        <v>74</v>
      </c>
      <c r="AG420">
        <v>6</v>
      </c>
      <c r="AH420">
        <v>6</v>
      </c>
      <c r="AI420">
        <v>7</v>
      </c>
      <c r="AJ420">
        <v>0</v>
      </c>
      <c r="AK420">
        <v>1</v>
      </c>
      <c r="AL420" t="s">
        <v>781</v>
      </c>
      <c r="AM420" t="s">
        <v>782</v>
      </c>
      <c r="AN420" t="s">
        <v>783</v>
      </c>
      <c r="AO420" t="s">
        <v>771</v>
      </c>
      <c r="AP420" t="s">
        <v>74</v>
      </c>
      <c r="AQ420" t="s">
        <v>74</v>
      </c>
      <c r="AR420" t="s">
        <v>767</v>
      </c>
      <c r="AS420" t="s">
        <v>773</v>
      </c>
      <c r="AT420" t="s">
        <v>74</v>
      </c>
      <c r="AU420">
        <v>1964</v>
      </c>
      <c r="AV420">
        <v>204</v>
      </c>
      <c r="AW420">
        <v>496</v>
      </c>
      <c r="AX420" t="s">
        <v>74</v>
      </c>
      <c r="AY420" t="s">
        <v>74</v>
      </c>
      <c r="AZ420" t="s">
        <v>74</v>
      </c>
      <c r="BA420" t="s">
        <v>74</v>
      </c>
      <c r="BB420">
        <v>1291</v>
      </c>
      <c r="BC420" t="s">
        <v>84</v>
      </c>
      <c r="BD420" t="s">
        <v>74</v>
      </c>
      <c r="BE420" t="s">
        <v>2425</v>
      </c>
      <c r="BF420" t="str">
        <f>HYPERLINK("http://dx.doi.org/10.1038/2041291a0","http://dx.doi.org/10.1038/2041291a0")</f>
        <v>http://dx.doi.org/10.1038/2041291a0</v>
      </c>
      <c r="BG420" t="s">
        <v>74</v>
      </c>
      <c r="BH420" t="s">
        <v>74</v>
      </c>
      <c r="BI420">
        <v>0</v>
      </c>
      <c r="BJ420" t="s">
        <v>775</v>
      </c>
      <c r="BK420" t="s">
        <v>86</v>
      </c>
      <c r="BL420" t="s">
        <v>776</v>
      </c>
      <c r="BM420" t="s">
        <v>2421</v>
      </c>
      <c r="BN420">
        <v>14254414</v>
      </c>
      <c r="BO420" t="s">
        <v>608</v>
      </c>
      <c r="BP420" t="s">
        <v>74</v>
      </c>
      <c r="BQ420" t="s">
        <v>74</v>
      </c>
      <c r="BR420" t="s">
        <v>89</v>
      </c>
      <c r="BS420" t="s">
        <v>2426</v>
      </c>
      <c r="BT420" t="str">
        <f>HYPERLINK("https%3A%2F%2Fwww.webofscience.com%2Fwos%2Fwoscc%2Ffull-record%2FWOS:A19648824B00418","View Full Record in Web of Science")</f>
        <v>View Full Record in Web of Science</v>
      </c>
    </row>
    <row r="421" spans="1:72" x14ac:dyDescent="0.15">
      <c r="A421" t="s">
        <v>72</v>
      </c>
      <c r="B421" t="s">
        <v>2427</v>
      </c>
      <c r="C421" t="s">
        <v>74</v>
      </c>
      <c r="D421" t="s">
        <v>74</v>
      </c>
      <c r="E421" t="s">
        <v>74</v>
      </c>
      <c r="F421" t="s">
        <v>2427</v>
      </c>
      <c r="G421" t="s">
        <v>74</v>
      </c>
      <c r="H421" t="s">
        <v>74</v>
      </c>
      <c r="I421" t="s">
        <v>2428</v>
      </c>
      <c r="J421" t="s">
        <v>767</v>
      </c>
      <c r="K421" t="s">
        <v>74</v>
      </c>
      <c r="L421" t="s">
        <v>74</v>
      </c>
      <c r="M421" t="s">
        <v>77</v>
      </c>
      <c r="N421" t="s">
        <v>78</v>
      </c>
      <c r="O421" t="s">
        <v>74</v>
      </c>
      <c r="P421" t="s">
        <v>74</v>
      </c>
      <c r="Q421" t="s">
        <v>74</v>
      </c>
      <c r="R421" t="s">
        <v>74</v>
      </c>
      <c r="S421" t="s">
        <v>74</v>
      </c>
      <c r="T421" t="s">
        <v>74</v>
      </c>
      <c r="U421" t="s">
        <v>74</v>
      </c>
      <c r="V421" t="s">
        <v>74</v>
      </c>
      <c r="W421" t="s">
        <v>74</v>
      </c>
      <c r="X421" t="s">
        <v>74</v>
      </c>
      <c r="Y421" t="s">
        <v>74</v>
      </c>
      <c r="Z421" t="s">
        <v>74</v>
      </c>
      <c r="AA421" t="s">
        <v>74</v>
      </c>
      <c r="AB421" t="s">
        <v>74</v>
      </c>
      <c r="AC421" t="s">
        <v>74</v>
      </c>
      <c r="AD421" t="s">
        <v>74</v>
      </c>
      <c r="AE421" t="s">
        <v>74</v>
      </c>
      <c r="AF421" t="s">
        <v>74</v>
      </c>
      <c r="AG421">
        <v>15</v>
      </c>
      <c r="AH421">
        <v>4</v>
      </c>
      <c r="AI421">
        <v>4</v>
      </c>
      <c r="AJ421">
        <v>0</v>
      </c>
      <c r="AK421">
        <v>1</v>
      </c>
      <c r="AL421" t="s">
        <v>781</v>
      </c>
      <c r="AM421" t="s">
        <v>782</v>
      </c>
      <c r="AN421" t="s">
        <v>783</v>
      </c>
      <c r="AO421" t="s">
        <v>771</v>
      </c>
      <c r="AP421" t="s">
        <v>74</v>
      </c>
      <c r="AQ421" t="s">
        <v>74</v>
      </c>
      <c r="AR421" t="s">
        <v>767</v>
      </c>
      <c r="AS421" t="s">
        <v>773</v>
      </c>
      <c r="AT421" t="s">
        <v>74</v>
      </c>
      <c r="AU421">
        <v>1964</v>
      </c>
      <c r="AV421">
        <v>201</v>
      </c>
      <c r="AW421">
        <v>491</v>
      </c>
      <c r="AX421" t="s">
        <v>74</v>
      </c>
      <c r="AY421" t="s">
        <v>74</v>
      </c>
      <c r="AZ421" t="s">
        <v>74</v>
      </c>
      <c r="BA421" t="s">
        <v>74</v>
      </c>
      <c r="BB421">
        <v>146</v>
      </c>
      <c r="BC421" t="s">
        <v>84</v>
      </c>
      <c r="BD421" t="s">
        <v>74</v>
      </c>
      <c r="BE421" t="s">
        <v>2429</v>
      </c>
      <c r="BF421" t="str">
        <f>HYPERLINK("http://dx.doi.org/10.1038/201146a0","http://dx.doi.org/10.1038/201146a0")</f>
        <v>http://dx.doi.org/10.1038/201146a0</v>
      </c>
      <c r="BG421" t="s">
        <v>74</v>
      </c>
      <c r="BH421" t="s">
        <v>74</v>
      </c>
      <c r="BI421">
        <v>0</v>
      </c>
      <c r="BJ421" t="s">
        <v>775</v>
      </c>
      <c r="BK421" t="s">
        <v>86</v>
      </c>
      <c r="BL421" t="s">
        <v>776</v>
      </c>
      <c r="BM421" t="s">
        <v>2430</v>
      </c>
      <c r="BN421" t="s">
        <v>74</v>
      </c>
      <c r="BO421" t="s">
        <v>74</v>
      </c>
      <c r="BP421" t="s">
        <v>74</v>
      </c>
      <c r="BQ421" t="s">
        <v>74</v>
      </c>
      <c r="BR421" t="s">
        <v>89</v>
      </c>
      <c r="BS421" t="s">
        <v>2431</v>
      </c>
      <c r="BT421" t="str">
        <f>HYPERLINK("https%3A%2F%2Fwww.webofscience.com%2Fwos%2Fwoscc%2Ffull-record%2FWOS:A19648816B00423","View Full Record in Web of Science")</f>
        <v>View Full Record in Web of Science</v>
      </c>
    </row>
    <row r="422" spans="1:72" x14ac:dyDescent="0.15">
      <c r="A422" t="s">
        <v>72</v>
      </c>
      <c r="B422" t="s">
        <v>2251</v>
      </c>
      <c r="C422" t="s">
        <v>74</v>
      </c>
      <c r="D422" t="s">
        <v>74</v>
      </c>
      <c r="E422" t="s">
        <v>74</v>
      </c>
      <c r="F422" t="s">
        <v>2251</v>
      </c>
      <c r="G422" t="s">
        <v>74</v>
      </c>
      <c r="H422" t="s">
        <v>74</v>
      </c>
      <c r="I422" t="s">
        <v>2432</v>
      </c>
      <c r="J422" t="s">
        <v>767</v>
      </c>
      <c r="K422" t="s">
        <v>74</v>
      </c>
      <c r="L422" t="s">
        <v>74</v>
      </c>
      <c r="M422" t="s">
        <v>77</v>
      </c>
      <c r="N422" t="s">
        <v>220</v>
      </c>
      <c r="O422" t="s">
        <v>74</v>
      </c>
      <c r="P422" t="s">
        <v>74</v>
      </c>
      <c r="Q422" t="s">
        <v>74</v>
      </c>
      <c r="R422" t="s">
        <v>74</v>
      </c>
      <c r="S422" t="s">
        <v>74</v>
      </c>
      <c r="T422" t="s">
        <v>74</v>
      </c>
      <c r="U422" t="s">
        <v>74</v>
      </c>
      <c r="V422" t="s">
        <v>74</v>
      </c>
      <c r="W422" t="s">
        <v>74</v>
      </c>
      <c r="X422" t="s">
        <v>74</v>
      </c>
      <c r="Y422" t="s">
        <v>74</v>
      </c>
      <c r="Z422" t="s">
        <v>74</v>
      </c>
      <c r="AA422" t="s">
        <v>74</v>
      </c>
      <c r="AB422" t="s">
        <v>74</v>
      </c>
      <c r="AC422" t="s">
        <v>74</v>
      </c>
      <c r="AD422" t="s">
        <v>74</v>
      </c>
      <c r="AE422" t="s">
        <v>74</v>
      </c>
      <c r="AF422" t="s">
        <v>74</v>
      </c>
      <c r="AG422">
        <v>0</v>
      </c>
      <c r="AH422">
        <v>0</v>
      </c>
      <c r="AI422">
        <v>0</v>
      </c>
      <c r="AJ422">
        <v>0</v>
      </c>
      <c r="AK422">
        <v>0</v>
      </c>
      <c r="AL422" t="s">
        <v>781</v>
      </c>
      <c r="AM422" t="s">
        <v>782</v>
      </c>
      <c r="AN422" t="s">
        <v>783</v>
      </c>
      <c r="AO422" t="s">
        <v>771</v>
      </c>
      <c r="AP422" t="s">
        <v>74</v>
      </c>
      <c r="AQ422" t="s">
        <v>74</v>
      </c>
      <c r="AR422" t="s">
        <v>767</v>
      </c>
      <c r="AS422" t="s">
        <v>773</v>
      </c>
      <c r="AT422" t="s">
        <v>74</v>
      </c>
      <c r="AU422">
        <v>1964</v>
      </c>
      <c r="AV422">
        <v>201</v>
      </c>
      <c r="AW422">
        <v>492</v>
      </c>
      <c r="AX422" t="s">
        <v>74</v>
      </c>
      <c r="AY422" t="s">
        <v>74</v>
      </c>
      <c r="AZ422" t="s">
        <v>74</v>
      </c>
      <c r="BA422" t="s">
        <v>74</v>
      </c>
      <c r="BB422">
        <v>875</v>
      </c>
      <c r="BC422" t="s">
        <v>84</v>
      </c>
      <c r="BD422" t="s">
        <v>74</v>
      </c>
      <c r="BE422" t="s">
        <v>2433</v>
      </c>
      <c r="BF422" t="str">
        <f>HYPERLINK("http://dx.doi.org/10.1038/201875b0","http://dx.doi.org/10.1038/201875b0")</f>
        <v>http://dx.doi.org/10.1038/201875b0</v>
      </c>
      <c r="BG422" t="s">
        <v>74</v>
      </c>
      <c r="BH422" t="s">
        <v>74</v>
      </c>
      <c r="BI422">
        <v>0</v>
      </c>
      <c r="BJ422" t="s">
        <v>775</v>
      </c>
      <c r="BK422" t="s">
        <v>86</v>
      </c>
      <c r="BL422" t="s">
        <v>776</v>
      </c>
      <c r="BM422" t="s">
        <v>2434</v>
      </c>
      <c r="BN422" t="s">
        <v>74</v>
      </c>
      <c r="BO422" t="s">
        <v>608</v>
      </c>
      <c r="BP422" t="s">
        <v>74</v>
      </c>
      <c r="BQ422" t="s">
        <v>74</v>
      </c>
      <c r="BR422" t="s">
        <v>89</v>
      </c>
      <c r="BS422" t="s">
        <v>2435</v>
      </c>
      <c r="BT422" t="str">
        <f>HYPERLINK("https%3A%2F%2Fwww.webofscience.com%2Fwos%2Fwoscc%2Ffull-record%2FWOS:A19648817B00414","View Full Record in Web of Science")</f>
        <v>View Full Record in Web of Science</v>
      </c>
    </row>
    <row r="423" spans="1:72" x14ac:dyDescent="0.15">
      <c r="A423" t="s">
        <v>72</v>
      </c>
      <c r="B423" t="s">
        <v>2436</v>
      </c>
      <c r="C423" t="s">
        <v>74</v>
      </c>
      <c r="D423" t="s">
        <v>74</v>
      </c>
      <c r="E423" t="s">
        <v>74</v>
      </c>
      <c r="F423" t="s">
        <v>2436</v>
      </c>
      <c r="G423" t="s">
        <v>74</v>
      </c>
      <c r="H423" t="s">
        <v>74</v>
      </c>
      <c r="I423" t="s">
        <v>2437</v>
      </c>
      <c r="J423" t="s">
        <v>2438</v>
      </c>
      <c r="K423" t="s">
        <v>74</v>
      </c>
      <c r="L423" t="s">
        <v>74</v>
      </c>
      <c r="M423" t="s">
        <v>77</v>
      </c>
      <c r="N423" t="s">
        <v>52</v>
      </c>
      <c r="O423" t="s">
        <v>74</v>
      </c>
      <c r="P423" t="s">
        <v>74</v>
      </c>
      <c r="Q423" t="s">
        <v>74</v>
      </c>
      <c r="R423" t="s">
        <v>74</v>
      </c>
      <c r="S423" t="s">
        <v>74</v>
      </c>
      <c r="T423" t="s">
        <v>74</v>
      </c>
      <c r="U423" t="s">
        <v>74</v>
      </c>
      <c r="V423" t="s">
        <v>74</v>
      </c>
      <c r="W423" t="s">
        <v>74</v>
      </c>
      <c r="X423" t="s">
        <v>74</v>
      </c>
      <c r="Y423" t="s">
        <v>74</v>
      </c>
      <c r="Z423" t="s">
        <v>74</v>
      </c>
      <c r="AA423" t="s">
        <v>74</v>
      </c>
      <c r="AB423" t="s">
        <v>74</v>
      </c>
      <c r="AC423" t="s">
        <v>74</v>
      </c>
      <c r="AD423" t="s">
        <v>74</v>
      </c>
      <c r="AE423" t="s">
        <v>74</v>
      </c>
      <c r="AF423" t="s">
        <v>74</v>
      </c>
      <c r="AG423">
        <v>2</v>
      </c>
      <c r="AH423">
        <v>4</v>
      </c>
      <c r="AI423">
        <v>4</v>
      </c>
      <c r="AJ423">
        <v>0</v>
      </c>
      <c r="AK423">
        <v>1</v>
      </c>
      <c r="AL423" t="s">
        <v>2439</v>
      </c>
      <c r="AM423" t="s">
        <v>782</v>
      </c>
      <c r="AN423" t="s">
        <v>2440</v>
      </c>
      <c r="AO423" t="s">
        <v>2441</v>
      </c>
      <c r="AP423" t="s">
        <v>74</v>
      </c>
      <c r="AQ423" t="s">
        <v>74</v>
      </c>
      <c r="AR423" t="s">
        <v>2442</v>
      </c>
      <c r="AS423" t="s">
        <v>2443</v>
      </c>
      <c r="AT423" t="s">
        <v>74</v>
      </c>
      <c r="AU423">
        <v>1964</v>
      </c>
      <c r="AV423">
        <v>281</v>
      </c>
      <c r="AW423">
        <v>1384</v>
      </c>
      <c r="AX423" t="s">
        <v>74</v>
      </c>
      <c r="AY423" t="s">
        <v>74</v>
      </c>
      <c r="AZ423" t="s">
        <v>74</v>
      </c>
      <c r="BA423" t="s">
        <v>74</v>
      </c>
      <c r="BB423">
        <v>1</v>
      </c>
      <c r="BC423" t="s">
        <v>95</v>
      </c>
      <c r="BD423" t="s">
        <v>74</v>
      </c>
      <c r="BE423" t="s">
        <v>2444</v>
      </c>
      <c r="BF423" t="str">
        <f>HYPERLINK("http://dx.doi.org/10.1098/rspa.1964.0163","http://dx.doi.org/10.1098/rspa.1964.0163")</f>
        <v>http://dx.doi.org/10.1098/rspa.1964.0163</v>
      </c>
      <c r="BG423" t="s">
        <v>74</v>
      </c>
      <c r="BH423" t="s">
        <v>74</v>
      </c>
      <c r="BI423">
        <v>0</v>
      </c>
      <c r="BJ423" t="s">
        <v>775</v>
      </c>
      <c r="BK423" t="s">
        <v>86</v>
      </c>
      <c r="BL423" t="s">
        <v>776</v>
      </c>
      <c r="BM423" t="s">
        <v>2445</v>
      </c>
      <c r="BN423" t="s">
        <v>74</v>
      </c>
      <c r="BO423" t="s">
        <v>74</v>
      </c>
      <c r="BP423" t="s">
        <v>74</v>
      </c>
      <c r="BQ423" t="s">
        <v>74</v>
      </c>
      <c r="BR423" t="s">
        <v>89</v>
      </c>
      <c r="BS423" t="s">
        <v>2446</v>
      </c>
      <c r="BT423" t="str">
        <f>HYPERLINK("https%3A%2F%2Fwww.webofscience.com%2Fwos%2Fwoscc%2Ffull-record%2FWOS:A19649988B00015","View Full Record in Web of Science")</f>
        <v>View Full Record in Web of Science</v>
      </c>
    </row>
    <row r="424" spans="1:72" x14ac:dyDescent="0.15">
      <c r="A424" t="s">
        <v>72</v>
      </c>
      <c r="B424" t="s">
        <v>2447</v>
      </c>
      <c r="C424" t="s">
        <v>74</v>
      </c>
      <c r="D424" t="s">
        <v>74</v>
      </c>
      <c r="E424" t="s">
        <v>74</v>
      </c>
      <c r="F424" t="s">
        <v>2447</v>
      </c>
      <c r="G424" t="s">
        <v>74</v>
      </c>
      <c r="H424" t="s">
        <v>74</v>
      </c>
      <c r="I424" t="s">
        <v>2448</v>
      </c>
      <c r="J424" t="s">
        <v>2438</v>
      </c>
      <c r="K424" t="s">
        <v>74</v>
      </c>
      <c r="L424" t="s">
        <v>74</v>
      </c>
      <c r="M424" t="s">
        <v>77</v>
      </c>
      <c r="N424" t="s">
        <v>52</v>
      </c>
      <c r="O424" t="s">
        <v>74</v>
      </c>
      <c r="P424" t="s">
        <v>74</v>
      </c>
      <c r="Q424" t="s">
        <v>74</v>
      </c>
      <c r="R424" t="s">
        <v>74</v>
      </c>
      <c r="S424" t="s">
        <v>74</v>
      </c>
      <c r="T424" t="s">
        <v>74</v>
      </c>
      <c r="U424" t="s">
        <v>74</v>
      </c>
      <c r="V424" t="s">
        <v>74</v>
      </c>
      <c r="W424" t="s">
        <v>74</v>
      </c>
      <c r="X424" t="s">
        <v>74</v>
      </c>
      <c r="Y424" t="s">
        <v>74</v>
      </c>
      <c r="Z424" t="s">
        <v>74</v>
      </c>
      <c r="AA424" t="s">
        <v>74</v>
      </c>
      <c r="AB424" t="s">
        <v>74</v>
      </c>
      <c r="AC424" t="s">
        <v>74</v>
      </c>
      <c r="AD424" t="s">
        <v>74</v>
      </c>
      <c r="AE424" t="s">
        <v>74</v>
      </c>
      <c r="AF424" t="s">
        <v>74</v>
      </c>
      <c r="AG424">
        <v>8</v>
      </c>
      <c r="AH424">
        <v>5</v>
      </c>
      <c r="AI424">
        <v>5</v>
      </c>
      <c r="AJ424">
        <v>0</v>
      </c>
      <c r="AK424">
        <v>6</v>
      </c>
      <c r="AL424" t="s">
        <v>2439</v>
      </c>
      <c r="AM424" t="s">
        <v>782</v>
      </c>
      <c r="AN424" t="s">
        <v>2440</v>
      </c>
      <c r="AO424" t="s">
        <v>2441</v>
      </c>
      <c r="AP424" t="s">
        <v>74</v>
      </c>
      <c r="AQ424" t="s">
        <v>74</v>
      </c>
      <c r="AR424" t="s">
        <v>2442</v>
      </c>
      <c r="AS424" t="s">
        <v>2443</v>
      </c>
      <c r="AT424" t="s">
        <v>74</v>
      </c>
      <c r="AU424">
        <v>1964</v>
      </c>
      <c r="AV424">
        <v>281</v>
      </c>
      <c r="AW424">
        <v>1384</v>
      </c>
      <c r="AX424" t="s">
        <v>74</v>
      </c>
      <c r="AY424" t="s">
        <v>74</v>
      </c>
      <c r="AZ424" t="s">
        <v>74</v>
      </c>
      <c r="BA424" t="s">
        <v>74</v>
      </c>
      <c r="BB424">
        <v>14</v>
      </c>
      <c r="BC424" t="s">
        <v>95</v>
      </c>
      <c r="BD424" t="s">
        <v>74</v>
      </c>
      <c r="BE424" t="s">
        <v>2449</v>
      </c>
      <c r="BF424" t="str">
        <f>HYPERLINK("http://dx.doi.org/10.1098/rspa.1964.0165","http://dx.doi.org/10.1098/rspa.1964.0165")</f>
        <v>http://dx.doi.org/10.1098/rspa.1964.0165</v>
      </c>
      <c r="BG424" t="s">
        <v>74</v>
      </c>
      <c r="BH424" t="s">
        <v>74</v>
      </c>
      <c r="BI424">
        <v>1</v>
      </c>
      <c r="BJ424" t="s">
        <v>775</v>
      </c>
      <c r="BK424" t="s">
        <v>86</v>
      </c>
      <c r="BL424" t="s">
        <v>776</v>
      </c>
      <c r="BM424" t="s">
        <v>2445</v>
      </c>
      <c r="BN424" t="s">
        <v>74</v>
      </c>
      <c r="BO424" t="s">
        <v>74</v>
      </c>
      <c r="BP424" t="s">
        <v>74</v>
      </c>
      <c r="BQ424" t="s">
        <v>74</v>
      </c>
      <c r="BR424" t="s">
        <v>89</v>
      </c>
      <c r="BS424" t="s">
        <v>2450</v>
      </c>
      <c r="BT424" t="str">
        <f>HYPERLINK("https%3A%2F%2Fwww.webofscience.com%2Fwos%2Fwoscc%2Ffull-record%2FWOS:A19649988B00013","View Full Record in Web of Science")</f>
        <v>View Full Record in Web of Science</v>
      </c>
    </row>
    <row r="425" spans="1:72" x14ac:dyDescent="0.15">
      <c r="A425" t="s">
        <v>72</v>
      </c>
      <c r="B425" t="s">
        <v>2451</v>
      </c>
      <c r="C425" t="s">
        <v>74</v>
      </c>
      <c r="D425" t="s">
        <v>74</v>
      </c>
      <c r="E425" t="s">
        <v>74</v>
      </c>
      <c r="F425" t="s">
        <v>2451</v>
      </c>
      <c r="G425" t="s">
        <v>74</v>
      </c>
      <c r="H425" t="s">
        <v>74</v>
      </c>
      <c r="I425" t="s">
        <v>2452</v>
      </c>
      <c r="J425" t="s">
        <v>2438</v>
      </c>
      <c r="K425" t="s">
        <v>74</v>
      </c>
      <c r="L425" t="s">
        <v>74</v>
      </c>
      <c r="M425" t="s">
        <v>77</v>
      </c>
      <c r="N425" t="s">
        <v>52</v>
      </c>
      <c r="O425" t="s">
        <v>74</v>
      </c>
      <c r="P425" t="s">
        <v>74</v>
      </c>
      <c r="Q425" t="s">
        <v>74</v>
      </c>
      <c r="R425" t="s">
        <v>74</v>
      </c>
      <c r="S425" t="s">
        <v>74</v>
      </c>
      <c r="T425" t="s">
        <v>74</v>
      </c>
      <c r="U425" t="s">
        <v>74</v>
      </c>
      <c r="V425" t="s">
        <v>74</v>
      </c>
      <c r="W425" t="s">
        <v>74</v>
      </c>
      <c r="X425" t="s">
        <v>74</v>
      </c>
      <c r="Y425" t="s">
        <v>74</v>
      </c>
      <c r="Z425" t="s">
        <v>74</v>
      </c>
      <c r="AA425" t="s">
        <v>74</v>
      </c>
      <c r="AB425" t="s">
        <v>74</v>
      </c>
      <c r="AC425" t="s">
        <v>74</v>
      </c>
      <c r="AD425" t="s">
        <v>74</v>
      </c>
      <c r="AE425" t="s">
        <v>74</v>
      </c>
      <c r="AF425" t="s">
        <v>74</v>
      </c>
      <c r="AG425">
        <v>26</v>
      </c>
      <c r="AH425">
        <v>4</v>
      </c>
      <c r="AI425">
        <v>4</v>
      </c>
      <c r="AJ425">
        <v>0</v>
      </c>
      <c r="AK425">
        <v>2</v>
      </c>
      <c r="AL425" t="s">
        <v>2439</v>
      </c>
      <c r="AM425" t="s">
        <v>782</v>
      </c>
      <c r="AN425" t="s">
        <v>2440</v>
      </c>
      <c r="AO425" t="s">
        <v>2441</v>
      </c>
      <c r="AP425" t="s">
        <v>74</v>
      </c>
      <c r="AQ425" t="s">
        <v>74</v>
      </c>
      <c r="AR425" t="s">
        <v>2442</v>
      </c>
      <c r="AS425" t="s">
        <v>2443</v>
      </c>
      <c r="AT425" t="s">
        <v>74</v>
      </c>
      <c r="AU425">
        <v>1964</v>
      </c>
      <c r="AV425">
        <v>281</v>
      </c>
      <c r="AW425">
        <v>1384</v>
      </c>
      <c r="AX425" t="s">
        <v>74</v>
      </c>
      <c r="AY425" t="s">
        <v>74</v>
      </c>
      <c r="AZ425" t="s">
        <v>74</v>
      </c>
      <c r="BA425" t="s">
        <v>74</v>
      </c>
      <c r="BB425">
        <v>21</v>
      </c>
      <c r="BC425" t="s">
        <v>95</v>
      </c>
      <c r="BD425" t="s">
        <v>74</v>
      </c>
      <c r="BE425" t="s">
        <v>2453</v>
      </c>
      <c r="BF425" t="str">
        <f>HYPERLINK("http://dx.doi.org/10.1098/rspa.1964.0166","http://dx.doi.org/10.1098/rspa.1964.0166")</f>
        <v>http://dx.doi.org/10.1098/rspa.1964.0166</v>
      </c>
      <c r="BG425" t="s">
        <v>74</v>
      </c>
      <c r="BH425" t="s">
        <v>74</v>
      </c>
      <c r="BI425">
        <v>0</v>
      </c>
      <c r="BJ425" t="s">
        <v>775</v>
      </c>
      <c r="BK425" t="s">
        <v>86</v>
      </c>
      <c r="BL425" t="s">
        <v>776</v>
      </c>
      <c r="BM425" t="s">
        <v>2445</v>
      </c>
      <c r="BN425" t="s">
        <v>74</v>
      </c>
      <c r="BO425" t="s">
        <v>74</v>
      </c>
      <c r="BP425" t="s">
        <v>74</v>
      </c>
      <c r="BQ425" t="s">
        <v>74</v>
      </c>
      <c r="BR425" t="s">
        <v>89</v>
      </c>
      <c r="BS425" t="s">
        <v>2454</v>
      </c>
      <c r="BT425" t="str">
        <f>HYPERLINK("https%3A%2F%2Fwww.webofscience.com%2Fwos%2Fwoscc%2Ffull-record%2FWOS:A19649988B00031","View Full Record in Web of Science")</f>
        <v>View Full Record in Web of Science</v>
      </c>
    </row>
    <row r="426" spans="1:72" x14ac:dyDescent="0.15">
      <c r="A426" t="s">
        <v>72</v>
      </c>
      <c r="B426" t="s">
        <v>2455</v>
      </c>
      <c r="C426" t="s">
        <v>74</v>
      </c>
      <c r="D426" t="s">
        <v>74</v>
      </c>
      <c r="E426" t="s">
        <v>74</v>
      </c>
      <c r="F426" t="s">
        <v>2455</v>
      </c>
      <c r="G426" t="s">
        <v>74</v>
      </c>
      <c r="H426" t="s">
        <v>74</v>
      </c>
      <c r="I426" t="s">
        <v>2456</v>
      </c>
      <c r="J426" t="s">
        <v>2297</v>
      </c>
      <c r="K426" t="s">
        <v>74</v>
      </c>
      <c r="L426" t="s">
        <v>74</v>
      </c>
      <c r="M426" t="s">
        <v>77</v>
      </c>
      <c r="N426" t="s">
        <v>78</v>
      </c>
      <c r="O426" t="s">
        <v>74</v>
      </c>
      <c r="P426" t="s">
        <v>74</v>
      </c>
      <c r="Q426" t="s">
        <v>74</v>
      </c>
      <c r="R426" t="s">
        <v>74</v>
      </c>
      <c r="S426" t="s">
        <v>74</v>
      </c>
      <c r="T426" t="s">
        <v>74</v>
      </c>
      <c r="U426" t="s">
        <v>74</v>
      </c>
      <c r="V426" t="s">
        <v>74</v>
      </c>
      <c r="W426" t="s">
        <v>74</v>
      </c>
      <c r="X426" t="s">
        <v>74</v>
      </c>
      <c r="Y426" t="s">
        <v>74</v>
      </c>
      <c r="Z426" t="s">
        <v>74</v>
      </c>
      <c r="AA426" t="s">
        <v>74</v>
      </c>
      <c r="AB426" t="s">
        <v>74</v>
      </c>
      <c r="AC426" t="s">
        <v>74</v>
      </c>
      <c r="AD426" t="s">
        <v>74</v>
      </c>
      <c r="AE426" t="s">
        <v>74</v>
      </c>
      <c r="AF426" t="s">
        <v>74</v>
      </c>
      <c r="AG426">
        <v>5</v>
      </c>
      <c r="AH426">
        <v>1</v>
      </c>
      <c r="AI426">
        <v>1</v>
      </c>
      <c r="AJ426">
        <v>1</v>
      </c>
      <c r="AK426">
        <v>2</v>
      </c>
      <c r="AL426" t="s">
        <v>2298</v>
      </c>
      <c r="AM426" t="s">
        <v>671</v>
      </c>
      <c r="AN426" t="s">
        <v>2299</v>
      </c>
      <c r="AO426" t="s">
        <v>2300</v>
      </c>
      <c r="AP426" t="s">
        <v>74</v>
      </c>
      <c r="AQ426" t="s">
        <v>74</v>
      </c>
      <c r="AR426" t="s">
        <v>2301</v>
      </c>
      <c r="AS426" t="s">
        <v>2302</v>
      </c>
      <c r="AT426" t="s">
        <v>74</v>
      </c>
      <c r="AU426">
        <v>1964</v>
      </c>
      <c r="AV426">
        <v>210</v>
      </c>
      <c r="AW426">
        <v>2</v>
      </c>
      <c r="AX426" t="s">
        <v>74</v>
      </c>
      <c r="AY426" t="s">
        <v>74</v>
      </c>
      <c r="AZ426" t="s">
        <v>74</v>
      </c>
      <c r="BA426" t="s">
        <v>74</v>
      </c>
      <c r="BB426">
        <v>94</v>
      </c>
      <c r="BC426" t="s">
        <v>84</v>
      </c>
      <c r="BD426" t="s">
        <v>74</v>
      </c>
      <c r="BE426" t="s">
        <v>2457</v>
      </c>
      <c r="BF426" t="str">
        <f>HYPERLINK("http://dx.doi.org/10.1038/scientificamerican0264-94","http://dx.doi.org/10.1038/scientificamerican0264-94")</f>
        <v>http://dx.doi.org/10.1038/scientificamerican0264-94</v>
      </c>
      <c r="BG426" t="s">
        <v>74</v>
      </c>
      <c r="BH426" t="s">
        <v>74</v>
      </c>
      <c r="BI426">
        <v>0</v>
      </c>
      <c r="BJ426" t="s">
        <v>775</v>
      </c>
      <c r="BK426" t="s">
        <v>86</v>
      </c>
      <c r="BL426" t="s">
        <v>776</v>
      </c>
      <c r="BM426" t="s">
        <v>2458</v>
      </c>
      <c r="BN426" t="s">
        <v>74</v>
      </c>
      <c r="BO426" t="s">
        <v>74</v>
      </c>
      <c r="BP426" t="s">
        <v>74</v>
      </c>
      <c r="BQ426" t="s">
        <v>74</v>
      </c>
      <c r="BR426" t="s">
        <v>89</v>
      </c>
      <c r="BS426" t="s">
        <v>2459</v>
      </c>
      <c r="BT426" t="str">
        <f>HYPERLINK("https%3A%2F%2Fwww.webofscience.com%2Fwos%2Fwoscc%2Ffull-record%2FWOS:A1964WL24700006","View Full Record in Web of Science")</f>
        <v>View Full Record in Web of Science</v>
      </c>
    </row>
    <row r="427" spans="1:72" x14ac:dyDescent="0.15">
      <c r="A427" t="s">
        <v>72</v>
      </c>
      <c r="B427" t="s">
        <v>2460</v>
      </c>
      <c r="C427" t="s">
        <v>74</v>
      </c>
      <c r="D427" t="s">
        <v>74</v>
      </c>
      <c r="E427" t="s">
        <v>74</v>
      </c>
      <c r="F427" t="s">
        <v>2460</v>
      </c>
      <c r="G427" t="s">
        <v>74</v>
      </c>
      <c r="H427" t="s">
        <v>74</v>
      </c>
      <c r="I427" t="s">
        <v>2461</v>
      </c>
      <c r="J427" t="s">
        <v>2462</v>
      </c>
      <c r="K427" t="s">
        <v>74</v>
      </c>
      <c r="L427" t="s">
        <v>74</v>
      </c>
      <c r="M427" t="s">
        <v>77</v>
      </c>
      <c r="N427" t="s">
        <v>78</v>
      </c>
      <c r="O427" t="s">
        <v>74</v>
      </c>
      <c r="P427" t="s">
        <v>74</v>
      </c>
      <c r="Q427" t="s">
        <v>74</v>
      </c>
      <c r="R427" t="s">
        <v>74</v>
      </c>
      <c r="S427" t="s">
        <v>74</v>
      </c>
      <c r="T427" t="s">
        <v>74</v>
      </c>
      <c r="U427" t="s">
        <v>74</v>
      </c>
      <c r="V427" t="s">
        <v>74</v>
      </c>
      <c r="W427" t="s">
        <v>74</v>
      </c>
      <c r="X427" t="s">
        <v>74</v>
      </c>
      <c r="Y427" t="s">
        <v>74</v>
      </c>
      <c r="Z427" t="s">
        <v>74</v>
      </c>
      <c r="AA427" t="s">
        <v>74</v>
      </c>
      <c r="AB427" t="s">
        <v>74</v>
      </c>
      <c r="AC427" t="s">
        <v>74</v>
      </c>
      <c r="AD427" t="s">
        <v>74</v>
      </c>
      <c r="AE427" t="s">
        <v>74</v>
      </c>
      <c r="AF427" t="s">
        <v>74</v>
      </c>
      <c r="AG427">
        <v>46</v>
      </c>
      <c r="AH427">
        <v>1</v>
      </c>
      <c r="AI427">
        <v>1</v>
      </c>
      <c r="AJ427">
        <v>0</v>
      </c>
      <c r="AK427">
        <v>0</v>
      </c>
      <c r="AL427" t="s">
        <v>74</v>
      </c>
      <c r="AM427" t="s">
        <v>74</v>
      </c>
      <c r="AN427" t="s">
        <v>74</v>
      </c>
      <c r="AO427" t="s">
        <v>74</v>
      </c>
      <c r="AP427" t="s">
        <v>74</v>
      </c>
      <c r="AQ427" t="s">
        <v>74</v>
      </c>
      <c r="AR427" t="s">
        <v>2463</v>
      </c>
      <c r="AS427" t="s">
        <v>74</v>
      </c>
      <c r="AT427" t="s">
        <v>74</v>
      </c>
      <c r="AU427">
        <v>1963</v>
      </c>
      <c r="AV427">
        <v>53</v>
      </c>
      <c r="AW427">
        <v>10</v>
      </c>
      <c r="AX427" t="s">
        <v>74</v>
      </c>
      <c r="AY427" t="s">
        <v>74</v>
      </c>
      <c r="AZ427" t="s">
        <v>74</v>
      </c>
      <c r="BA427" t="s">
        <v>74</v>
      </c>
      <c r="BB427">
        <v>1565</v>
      </c>
      <c r="BC427" t="s">
        <v>84</v>
      </c>
      <c r="BD427" t="s">
        <v>74</v>
      </c>
      <c r="BE427" t="s">
        <v>2464</v>
      </c>
      <c r="BF427" t="str">
        <f>HYPERLINK("http://dx.doi.org/10.2105/AJPH.53.10.1565","http://dx.doi.org/10.2105/AJPH.53.10.1565")</f>
        <v>http://dx.doi.org/10.2105/AJPH.53.10.1565</v>
      </c>
      <c r="BG427" t="s">
        <v>74</v>
      </c>
      <c r="BH427" t="s">
        <v>74</v>
      </c>
      <c r="BI427">
        <v>0</v>
      </c>
      <c r="BJ427" t="s">
        <v>1224</v>
      </c>
      <c r="BK427" t="s">
        <v>516</v>
      </c>
      <c r="BL427" t="s">
        <v>1224</v>
      </c>
      <c r="BM427" t="s">
        <v>2465</v>
      </c>
      <c r="BN427">
        <v>14070725</v>
      </c>
      <c r="BO427" t="s">
        <v>1029</v>
      </c>
      <c r="BP427" t="s">
        <v>74</v>
      </c>
      <c r="BQ427" t="s">
        <v>74</v>
      </c>
      <c r="BR427" t="s">
        <v>89</v>
      </c>
      <c r="BS427" t="s">
        <v>2466</v>
      </c>
      <c r="BT427" t="str">
        <f>HYPERLINK("https%3A%2F%2Fwww.webofscience.com%2Fwos%2Fwoscc%2Ffull-record%2FWOS:A1963P040700004","View Full Record in Web of Science")</f>
        <v>View Full Record in Web of Science</v>
      </c>
    </row>
    <row r="428" spans="1:72" x14ac:dyDescent="0.15">
      <c r="A428" t="s">
        <v>72</v>
      </c>
      <c r="B428" t="s">
        <v>2467</v>
      </c>
      <c r="C428" t="s">
        <v>74</v>
      </c>
      <c r="D428" t="s">
        <v>74</v>
      </c>
      <c r="E428" t="s">
        <v>74</v>
      </c>
      <c r="F428" t="s">
        <v>2467</v>
      </c>
      <c r="G428" t="s">
        <v>74</v>
      </c>
      <c r="H428" t="s">
        <v>74</v>
      </c>
      <c r="I428" t="s">
        <v>2468</v>
      </c>
      <c r="J428" t="s">
        <v>2314</v>
      </c>
      <c r="K428" t="s">
        <v>74</v>
      </c>
      <c r="L428" t="s">
        <v>74</v>
      </c>
      <c r="M428" t="s">
        <v>77</v>
      </c>
      <c r="N428" t="s">
        <v>52</v>
      </c>
      <c r="O428" t="s">
        <v>74</v>
      </c>
      <c r="P428" t="s">
        <v>74</v>
      </c>
      <c r="Q428" t="s">
        <v>74</v>
      </c>
      <c r="R428" t="s">
        <v>74</v>
      </c>
      <c r="S428" t="s">
        <v>74</v>
      </c>
      <c r="T428" t="s">
        <v>74</v>
      </c>
      <c r="U428" t="s">
        <v>74</v>
      </c>
      <c r="V428" t="s">
        <v>74</v>
      </c>
      <c r="W428" t="s">
        <v>74</v>
      </c>
      <c r="X428" t="s">
        <v>74</v>
      </c>
      <c r="Y428" t="s">
        <v>74</v>
      </c>
      <c r="Z428" t="s">
        <v>74</v>
      </c>
      <c r="AA428" t="s">
        <v>74</v>
      </c>
      <c r="AB428" t="s">
        <v>74</v>
      </c>
      <c r="AC428" t="s">
        <v>74</v>
      </c>
      <c r="AD428" t="s">
        <v>74</v>
      </c>
      <c r="AE428" t="s">
        <v>74</v>
      </c>
      <c r="AF428" t="s">
        <v>74</v>
      </c>
      <c r="AG428">
        <v>0</v>
      </c>
      <c r="AH428">
        <v>0</v>
      </c>
      <c r="AI428">
        <v>0</v>
      </c>
      <c r="AJ428">
        <v>0</v>
      </c>
      <c r="AK428">
        <v>0</v>
      </c>
      <c r="AL428" t="s">
        <v>2315</v>
      </c>
      <c r="AM428" t="s">
        <v>633</v>
      </c>
      <c r="AN428" t="s">
        <v>2316</v>
      </c>
      <c r="AO428" t="s">
        <v>2317</v>
      </c>
      <c r="AP428" t="s">
        <v>74</v>
      </c>
      <c r="AQ428" t="s">
        <v>74</v>
      </c>
      <c r="AR428" t="s">
        <v>2318</v>
      </c>
      <c r="AS428" t="s">
        <v>2319</v>
      </c>
      <c r="AT428" t="s">
        <v>74</v>
      </c>
      <c r="AU428">
        <v>1963</v>
      </c>
      <c r="AV428">
        <v>3</v>
      </c>
      <c r="AW428">
        <v>4</v>
      </c>
      <c r="AX428" t="s">
        <v>74</v>
      </c>
      <c r="AY428" t="s">
        <v>74</v>
      </c>
      <c r="AZ428" t="s">
        <v>74</v>
      </c>
      <c r="BA428" t="s">
        <v>74</v>
      </c>
      <c r="BB428">
        <v>524</v>
      </c>
      <c r="BC428">
        <v>525</v>
      </c>
      <c r="BD428" t="s">
        <v>74</v>
      </c>
      <c r="BE428" t="s">
        <v>74</v>
      </c>
      <c r="BF428" t="s">
        <v>74</v>
      </c>
      <c r="BG428" t="s">
        <v>74</v>
      </c>
      <c r="BH428" t="s">
        <v>74</v>
      </c>
      <c r="BI428">
        <v>2</v>
      </c>
      <c r="BJ428" t="s">
        <v>1427</v>
      </c>
      <c r="BK428" t="s">
        <v>86</v>
      </c>
      <c r="BL428" t="s">
        <v>1427</v>
      </c>
      <c r="BM428" t="s">
        <v>2469</v>
      </c>
      <c r="BN428" t="s">
        <v>74</v>
      </c>
      <c r="BO428" t="s">
        <v>74</v>
      </c>
      <c r="BP428" t="s">
        <v>74</v>
      </c>
      <c r="BQ428" t="s">
        <v>74</v>
      </c>
      <c r="BR428" t="s">
        <v>89</v>
      </c>
      <c r="BS428" t="s">
        <v>2470</v>
      </c>
      <c r="BT428" t="str">
        <f>HYPERLINK("https%3A%2F%2Fwww.webofscience.com%2Fwos%2Fwoscc%2Ffull-record%2FWOS:A1963WD94800157","View Full Record in Web of Science")</f>
        <v>View Full Record in Web of Science</v>
      </c>
    </row>
    <row r="429" spans="1:72" x14ac:dyDescent="0.15">
      <c r="A429" t="s">
        <v>72</v>
      </c>
      <c r="B429" t="s">
        <v>2471</v>
      </c>
      <c r="C429" t="s">
        <v>74</v>
      </c>
      <c r="D429" t="s">
        <v>74</v>
      </c>
      <c r="E429" t="s">
        <v>74</v>
      </c>
      <c r="F429" t="s">
        <v>2471</v>
      </c>
      <c r="G429" t="s">
        <v>74</v>
      </c>
      <c r="H429" t="s">
        <v>74</v>
      </c>
      <c r="I429" t="s">
        <v>2472</v>
      </c>
      <c r="J429" t="s">
        <v>1431</v>
      </c>
      <c r="K429" t="s">
        <v>74</v>
      </c>
      <c r="L429" t="s">
        <v>74</v>
      </c>
      <c r="M429" t="s">
        <v>77</v>
      </c>
      <c r="N429" t="s">
        <v>817</v>
      </c>
      <c r="O429" t="s">
        <v>74</v>
      </c>
      <c r="P429" t="s">
        <v>74</v>
      </c>
      <c r="Q429" t="s">
        <v>74</v>
      </c>
      <c r="R429" t="s">
        <v>74</v>
      </c>
      <c r="S429" t="s">
        <v>74</v>
      </c>
      <c r="T429" t="s">
        <v>74</v>
      </c>
      <c r="U429" t="s">
        <v>74</v>
      </c>
      <c r="V429" t="s">
        <v>74</v>
      </c>
      <c r="W429" t="s">
        <v>74</v>
      </c>
      <c r="X429" t="s">
        <v>74</v>
      </c>
      <c r="Y429" t="s">
        <v>74</v>
      </c>
      <c r="Z429" t="s">
        <v>74</v>
      </c>
      <c r="AA429" t="s">
        <v>74</v>
      </c>
      <c r="AB429" t="s">
        <v>74</v>
      </c>
      <c r="AC429" t="s">
        <v>74</v>
      </c>
      <c r="AD429" t="s">
        <v>74</v>
      </c>
      <c r="AE429" t="s">
        <v>74</v>
      </c>
      <c r="AF429" t="s">
        <v>74</v>
      </c>
      <c r="AG429">
        <v>1</v>
      </c>
      <c r="AH429">
        <v>0</v>
      </c>
      <c r="AI429">
        <v>0</v>
      </c>
      <c r="AJ429">
        <v>0</v>
      </c>
      <c r="AK429">
        <v>0</v>
      </c>
      <c r="AL429" t="s">
        <v>2473</v>
      </c>
      <c r="AM429" t="s">
        <v>1433</v>
      </c>
      <c r="AN429" t="s">
        <v>1434</v>
      </c>
      <c r="AO429" t="s">
        <v>1435</v>
      </c>
      <c r="AP429" t="s">
        <v>74</v>
      </c>
      <c r="AQ429" t="s">
        <v>74</v>
      </c>
      <c r="AR429" t="s">
        <v>1436</v>
      </c>
      <c r="AS429" t="s">
        <v>1437</v>
      </c>
      <c r="AT429" t="s">
        <v>74</v>
      </c>
      <c r="AU429">
        <v>1963</v>
      </c>
      <c r="AV429">
        <v>9</v>
      </c>
      <c r="AW429">
        <v>1</v>
      </c>
      <c r="AX429" t="s">
        <v>74</v>
      </c>
      <c r="AY429" t="s">
        <v>74</v>
      </c>
      <c r="AZ429" t="s">
        <v>74</v>
      </c>
      <c r="BA429" t="s">
        <v>74</v>
      </c>
      <c r="BB429">
        <v>61</v>
      </c>
      <c r="BC429">
        <v>62</v>
      </c>
      <c r="BD429" t="s">
        <v>74</v>
      </c>
      <c r="BE429" t="s">
        <v>74</v>
      </c>
      <c r="BF429" t="s">
        <v>74</v>
      </c>
      <c r="BG429" t="s">
        <v>74</v>
      </c>
      <c r="BH429" t="s">
        <v>74</v>
      </c>
      <c r="BI429">
        <v>2</v>
      </c>
      <c r="BJ429" t="s">
        <v>825</v>
      </c>
      <c r="BK429" t="s">
        <v>826</v>
      </c>
      <c r="BL429" t="s">
        <v>825</v>
      </c>
      <c r="BM429" t="s">
        <v>2474</v>
      </c>
      <c r="BN429" t="s">
        <v>74</v>
      </c>
      <c r="BO429" t="s">
        <v>74</v>
      </c>
      <c r="BP429" t="s">
        <v>74</v>
      </c>
      <c r="BQ429" t="s">
        <v>74</v>
      </c>
      <c r="BR429" t="s">
        <v>89</v>
      </c>
      <c r="BS429" t="s">
        <v>2475</v>
      </c>
      <c r="BT429" t="str">
        <f>HYPERLINK("https%3A%2F%2Fwww.webofscience.com%2Fwos%2Fwoscc%2Ffull-record%2FWOS:A1963CLU7000014","View Full Record in Web of Science")</f>
        <v>View Full Record in Web of Science</v>
      </c>
    </row>
    <row r="430" spans="1:72" x14ac:dyDescent="0.15">
      <c r="A430" t="s">
        <v>72</v>
      </c>
      <c r="B430" t="s">
        <v>2476</v>
      </c>
      <c r="C430" t="s">
        <v>74</v>
      </c>
      <c r="D430" t="s">
        <v>74</v>
      </c>
      <c r="E430" t="s">
        <v>74</v>
      </c>
      <c r="F430" t="s">
        <v>2476</v>
      </c>
      <c r="G430" t="s">
        <v>74</v>
      </c>
      <c r="H430" t="s">
        <v>74</v>
      </c>
      <c r="I430" t="s">
        <v>2477</v>
      </c>
      <c r="J430" t="s">
        <v>2478</v>
      </c>
      <c r="K430" t="s">
        <v>74</v>
      </c>
      <c r="L430" t="s">
        <v>74</v>
      </c>
      <c r="M430" t="s">
        <v>77</v>
      </c>
      <c r="N430" t="s">
        <v>78</v>
      </c>
      <c r="O430" t="s">
        <v>74</v>
      </c>
      <c r="P430" t="s">
        <v>74</v>
      </c>
      <c r="Q430" t="s">
        <v>74</v>
      </c>
      <c r="R430" t="s">
        <v>74</v>
      </c>
      <c r="S430" t="s">
        <v>74</v>
      </c>
      <c r="T430" t="s">
        <v>74</v>
      </c>
      <c r="U430" t="s">
        <v>74</v>
      </c>
      <c r="V430" t="s">
        <v>74</v>
      </c>
      <c r="W430" t="s">
        <v>74</v>
      </c>
      <c r="X430" t="s">
        <v>74</v>
      </c>
      <c r="Y430" t="s">
        <v>74</v>
      </c>
      <c r="Z430" t="s">
        <v>74</v>
      </c>
      <c r="AA430" t="s">
        <v>74</v>
      </c>
      <c r="AB430" t="s">
        <v>74</v>
      </c>
      <c r="AC430" t="s">
        <v>74</v>
      </c>
      <c r="AD430" t="s">
        <v>74</v>
      </c>
      <c r="AE430" t="s">
        <v>74</v>
      </c>
      <c r="AF430" t="s">
        <v>74</v>
      </c>
      <c r="AG430">
        <v>6</v>
      </c>
      <c r="AH430">
        <v>12</v>
      </c>
      <c r="AI430">
        <v>12</v>
      </c>
      <c r="AJ430">
        <v>0</v>
      </c>
      <c r="AK430">
        <v>2</v>
      </c>
      <c r="AL430" t="s">
        <v>1044</v>
      </c>
      <c r="AM430" t="s">
        <v>1045</v>
      </c>
      <c r="AN430" t="s">
        <v>1046</v>
      </c>
      <c r="AO430" t="s">
        <v>2479</v>
      </c>
      <c r="AP430" t="s">
        <v>74</v>
      </c>
      <c r="AQ430" t="s">
        <v>74</v>
      </c>
      <c r="AR430" t="s">
        <v>2480</v>
      </c>
      <c r="AS430" t="s">
        <v>2481</v>
      </c>
      <c r="AT430" t="s">
        <v>74</v>
      </c>
      <c r="AU430">
        <v>1963</v>
      </c>
      <c r="AV430">
        <v>9</v>
      </c>
      <c r="AW430">
        <v>2</v>
      </c>
      <c r="AX430" t="s">
        <v>74</v>
      </c>
      <c r="AY430" t="s">
        <v>74</v>
      </c>
      <c r="AZ430" t="s">
        <v>74</v>
      </c>
      <c r="BA430" t="s">
        <v>74</v>
      </c>
      <c r="BB430">
        <v>163</v>
      </c>
      <c r="BC430" t="s">
        <v>84</v>
      </c>
      <c r="BD430" t="s">
        <v>74</v>
      </c>
      <c r="BE430" t="s">
        <v>2482</v>
      </c>
      <c r="BF430" t="str">
        <f>HYPERLINK("http://dx.doi.org/10.1139/m63-022","http://dx.doi.org/10.1139/m63-022")</f>
        <v>http://dx.doi.org/10.1139/m63-022</v>
      </c>
      <c r="BG430" t="s">
        <v>74</v>
      </c>
      <c r="BH430" t="s">
        <v>74</v>
      </c>
      <c r="BI430">
        <v>0</v>
      </c>
      <c r="BJ430" t="s">
        <v>2483</v>
      </c>
      <c r="BK430" t="s">
        <v>86</v>
      </c>
      <c r="BL430" t="s">
        <v>2483</v>
      </c>
      <c r="BM430" t="s">
        <v>2484</v>
      </c>
      <c r="BN430" t="s">
        <v>74</v>
      </c>
      <c r="BO430" t="s">
        <v>74</v>
      </c>
      <c r="BP430" t="s">
        <v>74</v>
      </c>
      <c r="BQ430" t="s">
        <v>74</v>
      </c>
      <c r="BR430" t="s">
        <v>89</v>
      </c>
      <c r="BS430" t="s">
        <v>2485</v>
      </c>
      <c r="BT430" t="str">
        <f>HYPERLINK("https%3A%2F%2Fwww.webofscience.com%2Fwos%2Fwoscc%2Ffull-record%2FWOS:A19638073A00008","View Full Record in Web of Science")</f>
        <v>View Full Record in Web of Science</v>
      </c>
    </row>
    <row r="431" spans="1:72" x14ac:dyDescent="0.15">
      <c r="A431" t="s">
        <v>72</v>
      </c>
      <c r="B431" t="s">
        <v>2486</v>
      </c>
      <c r="C431" t="s">
        <v>74</v>
      </c>
      <c r="D431" t="s">
        <v>74</v>
      </c>
      <c r="E431" t="s">
        <v>74</v>
      </c>
      <c r="F431" t="s">
        <v>2486</v>
      </c>
      <c r="G431" t="s">
        <v>74</v>
      </c>
      <c r="H431" t="s">
        <v>74</v>
      </c>
      <c r="I431" t="s">
        <v>2487</v>
      </c>
      <c r="J431" t="s">
        <v>2488</v>
      </c>
      <c r="K431" t="s">
        <v>74</v>
      </c>
      <c r="L431" t="s">
        <v>74</v>
      </c>
      <c r="M431" t="s">
        <v>77</v>
      </c>
      <c r="N431" t="s">
        <v>78</v>
      </c>
      <c r="O431" t="s">
        <v>74</v>
      </c>
      <c r="P431" t="s">
        <v>74</v>
      </c>
      <c r="Q431" t="s">
        <v>74</v>
      </c>
      <c r="R431" t="s">
        <v>74</v>
      </c>
      <c r="S431" t="s">
        <v>74</v>
      </c>
      <c r="T431" t="s">
        <v>74</v>
      </c>
      <c r="U431" t="s">
        <v>74</v>
      </c>
      <c r="V431" t="s">
        <v>74</v>
      </c>
      <c r="W431" t="s">
        <v>74</v>
      </c>
      <c r="X431" t="s">
        <v>74</v>
      </c>
      <c r="Y431" t="s">
        <v>74</v>
      </c>
      <c r="Z431" t="s">
        <v>74</v>
      </c>
      <c r="AA431" t="s">
        <v>74</v>
      </c>
      <c r="AB431" t="s">
        <v>74</v>
      </c>
      <c r="AC431" t="s">
        <v>74</v>
      </c>
      <c r="AD431" t="s">
        <v>74</v>
      </c>
      <c r="AE431" t="s">
        <v>74</v>
      </c>
      <c r="AF431" t="s">
        <v>74</v>
      </c>
      <c r="AG431">
        <v>2</v>
      </c>
      <c r="AH431">
        <v>0</v>
      </c>
      <c r="AI431">
        <v>0</v>
      </c>
      <c r="AJ431">
        <v>0</v>
      </c>
      <c r="AK431">
        <v>3</v>
      </c>
      <c r="AL431" t="s">
        <v>2489</v>
      </c>
      <c r="AM431" t="s">
        <v>2490</v>
      </c>
      <c r="AN431" t="s">
        <v>2491</v>
      </c>
      <c r="AO431" t="s">
        <v>2492</v>
      </c>
      <c r="AP431" t="s">
        <v>74</v>
      </c>
      <c r="AQ431" t="s">
        <v>74</v>
      </c>
      <c r="AR431" t="s">
        <v>2493</v>
      </c>
      <c r="AS431" t="s">
        <v>2494</v>
      </c>
      <c r="AT431" t="s">
        <v>74</v>
      </c>
      <c r="AU431">
        <v>1963</v>
      </c>
      <c r="AV431">
        <v>32</v>
      </c>
      <c r="AW431">
        <v>8</v>
      </c>
      <c r="AX431" t="s">
        <v>74</v>
      </c>
      <c r="AY431" t="s">
        <v>74</v>
      </c>
      <c r="AZ431" t="s">
        <v>74</v>
      </c>
      <c r="BA431" t="s">
        <v>74</v>
      </c>
      <c r="BB431">
        <v>347</v>
      </c>
      <c r="BC431" t="s">
        <v>84</v>
      </c>
      <c r="BD431" t="s">
        <v>74</v>
      </c>
      <c r="BE431" t="s">
        <v>74</v>
      </c>
      <c r="BF431" t="s">
        <v>74</v>
      </c>
      <c r="BG431" t="s">
        <v>74</v>
      </c>
      <c r="BH431" t="s">
        <v>74</v>
      </c>
      <c r="BI431">
        <v>0</v>
      </c>
      <c r="BJ431" t="s">
        <v>775</v>
      </c>
      <c r="BK431" t="s">
        <v>86</v>
      </c>
      <c r="BL431" t="s">
        <v>776</v>
      </c>
      <c r="BM431" t="s">
        <v>2495</v>
      </c>
      <c r="BN431" t="s">
        <v>74</v>
      </c>
      <c r="BO431" t="s">
        <v>74</v>
      </c>
      <c r="BP431" t="s">
        <v>74</v>
      </c>
      <c r="BQ431" t="s">
        <v>74</v>
      </c>
      <c r="BR431" t="s">
        <v>89</v>
      </c>
      <c r="BS431" t="s">
        <v>2496</v>
      </c>
      <c r="BT431" t="str">
        <f>HYPERLINK("https%3A%2F%2Fwww.webofscience.com%2Fwos%2Fwoscc%2Ffull-record%2FWOS:A19639541A00044","View Full Record in Web of Science")</f>
        <v>View Full Record in Web of Science</v>
      </c>
    </row>
    <row r="432" spans="1:72" x14ac:dyDescent="0.15">
      <c r="A432" t="s">
        <v>72</v>
      </c>
      <c r="B432" t="s">
        <v>208</v>
      </c>
      <c r="C432" t="s">
        <v>74</v>
      </c>
      <c r="D432" t="s">
        <v>74</v>
      </c>
      <c r="E432" t="s">
        <v>74</v>
      </c>
      <c r="F432" t="s">
        <v>208</v>
      </c>
      <c r="G432" t="s">
        <v>74</v>
      </c>
      <c r="H432" t="s">
        <v>74</v>
      </c>
      <c r="I432" t="s">
        <v>2497</v>
      </c>
      <c r="J432" t="s">
        <v>2158</v>
      </c>
      <c r="K432" t="s">
        <v>74</v>
      </c>
      <c r="L432" t="s">
        <v>74</v>
      </c>
      <c r="M432" t="s">
        <v>77</v>
      </c>
      <c r="N432" t="s">
        <v>78</v>
      </c>
      <c r="O432" t="s">
        <v>74</v>
      </c>
      <c r="P432" t="s">
        <v>74</v>
      </c>
      <c r="Q432" t="s">
        <v>74</v>
      </c>
      <c r="R432" t="s">
        <v>74</v>
      </c>
      <c r="S432" t="s">
        <v>74</v>
      </c>
      <c r="T432" t="s">
        <v>74</v>
      </c>
      <c r="U432" t="s">
        <v>74</v>
      </c>
      <c r="V432" t="s">
        <v>74</v>
      </c>
      <c r="W432" t="s">
        <v>74</v>
      </c>
      <c r="X432" t="s">
        <v>74</v>
      </c>
      <c r="Y432" t="s">
        <v>74</v>
      </c>
      <c r="Z432" t="s">
        <v>74</v>
      </c>
      <c r="AA432" t="s">
        <v>74</v>
      </c>
      <c r="AB432" t="s">
        <v>74</v>
      </c>
      <c r="AC432" t="s">
        <v>74</v>
      </c>
      <c r="AD432" t="s">
        <v>74</v>
      </c>
      <c r="AE432" t="s">
        <v>74</v>
      </c>
      <c r="AF432" t="s">
        <v>74</v>
      </c>
      <c r="AG432">
        <v>2</v>
      </c>
      <c r="AH432">
        <v>0</v>
      </c>
      <c r="AI432">
        <v>0</v>
      </c>
      <c r="AJ432">
        <v>0</v>
      </c>
      <c r="AK432">
        <v>4</v>
      </c>
      <c r="AL432" t="s">
        <v>2159</v>
      </c>
      <c r="AM432" t="s">
        <v>2160</v>
      </c>
      <c r="AN432" t="s">
        <v>2161</v>
      </c>
      <c r="AO432" t="s">
        <v>2162</v>
      </c>
      <c r="AP432" t="s">
        <v>74</v>
      </c>
      <c r="AQ432" t="s">
        <v>74</v>
      </c>
      <c r="AR432" t="s">
        <v>2163</v>
      </c>
      <c r="AS432" t="s">
        <v>74</v>
      </c>
      <c r="AT432" t="s">
        <v>74</v>
      </c>
      <c r="AU432">
        <v>1963</v>
      </c>
      <c r="AV432">
        <v>49</v>
      </c>
      <c r="AW432">
        <v>1255</v>
      </c>
      <c r="AX432" t="s">
        <v>74</v>
      </c>
      <c r="AY432" t="s">
        <v>74</v>
      </c>
      <c r="AZ432" t="s">
        <v>74</v>
      </c>
      <c r="BA432" t="s">
        <v>74</v>
      </c>
      <c r="BB432">
        <v>107</v>
      </c>
      <c r="BC432">
        <v>108</v>
      </c>
      <c r="BD432" t="s">
        <v>74</v>
      </c>
      <c r="BE432" t="s">
        <v>74</v>
      </c>
      <c r="BF432" t="s">
        <v>74</v>
      </c>
      <c r="BG432" t="s">
        <v>74</v>
      </c>
      <c r="BH432" t="s">
        <v>74</v>
      </c>
      <c r="BI432">
        <v>2</v>
      </c>
      <c r="BJ432" t="s">
        <v>1176</v>
      </c>
      <c r="BK432" t="s">
        <v>826</v>
      </c>
      <c r="BL432" t="s">
        <v>1177</v>
      </c>
      <c r="BM432" t="s">
        <v>2498</v>
      </c>
      <c r="BN432" t="s">
        <v>74</v>
      </c>
      <c r="BO432" t="s">
        <v>74</v>
      </c>
      <c r="BP432" t="s">
        <v>74</v>
      </c>
      <c r="BQ432" t="s">
        <v>74</v>
      </c>
      <c r="BR432" t="s">
        <v>89</v>
      </c>
      <c r="BS432" t="s">
        <v>2499</v>
      </c>
      <c r="BT432" t="str">
        <f>HYPERLINK("https%3A%2F%2Fwww.webofscience.com%2Fwos%2Fwoscc%2Ffull-record%2FWOS:A1963CJL2400007","View Full Record in Web of Science")</f>
        <v>View Full Record in Web of Science</v>
      </c>
    </row>
    <row r="433" spans="1:72" x14ac:dyDescent="0.15">
      <c r="A433" t="s">
        <v>72</v>
      </c>
      <c r="B433" t="s">
        <v>2500</v>
      </c>
      <c r="C433" t="s">
        <v>74</v>
      </c>
      <c r="D433" t="s">
        <v>74</v>
      </c>
      <c r="E433" t="s">
        <v>74</v>
      </c>
      <c r="F433" t="s">
        <v>2500</v>
      </c>
      <c r="G433" t="s">
        <v>74</v>
      </c>
      <c r="H433" t="s">
        <v>74</v>
      </c>
      <c r="I433" t="s">
        <v>2501</v>
      </c>
      <c r="J433" t="s">
        <v>1068</v>
      </c>
      <c r="K433" t="s">
        <v>74</v>
      </c>
      <c r="L433" t="s">
        <v>74</v>
      </c>
      <c r="M433" t="s">
        <v>77</v>
      </c>
      <c r="N433" t="s">
        <v>78</v>
      </c>
      <c r="O433" t="s">
        <v>74</v>
      </c>
      <c r="P433" t="s">
        <v>74</v>
      </c>
      <c r="Q433" t="s">
        <v>74</v>
      </c>
      <c r="R433" t="s">
        <v>74</v>
      </c>
      <c r="S433" t="s">
        <v>74</v>
      </c>
      <c r="T433" t="s">
        <v>74</v>
      </c>
      <c r="U433" t="s">
        <v>74</v>
      </c>
      <c r="V433" t="s">
        <v>74</v>
      </c>
      <c r="W433" t="s">
        <v>74</v>
      </c>
      <c r="X433" t="s">
        <v>74</v>
      </c>
      <c r="Y433" t="s">
        <v>74</v>
      </c>
      <c r="Z433" t="s">
        <v>74</v>
      </c>
      <c r="AA433" t="s">
        <v>74</v>
      </c>
      <c r="AB433" t="s">
        <v>74</v>
      </c>
      <c r="AC433" t="s">
        <v>74</v>
      </c>
      <c r="AD433" t="s">
        <v>74</v>
      </c>
      <c r="AE433" t="s">
        <v>74</v>
      </c>
      <c r="AF433" t="s">
        <v>74</v>
      </c>
      <c r="AG433">
        <v>3</v>
      </c>
      <c r="AH433">
        <v>0</v>
      </c>
      <c r="AI433">
        <v>0</v>
      </c>
      <c r="AJ433">
        <v>0</v>
      </c>
      <c r="AK433">
        <v>0</v>
      </c>
      <c r="AL433" t="s">
        <v>577</v>
      </c>
      <c r="AM433" t="s">
        <v>578</v>
      </c>
      <c r="AN433" t="s">
        <v>579</v>
      </c>
      <c r="AO433" t="s">
        <v>1069</v>
      </c>
      <c r="AP433" t="s">
        <v>74</v>
      </c>
      <c r="AQ433" t="s">
        <v>74</v>
      </c>
      <c r="AR433" t="s">
        <v>1070</v>
      </c>
      <c r="AS433" t="s">
        <v>74</v>
      </c>
      <c r="AT433" t="s">
        <v>74</v>
      </c>
      <c r="AU433">
        <v>1963</v>
      </c>
      <c r="AV433">
        <v>153</v>
      </c>
      <c r="AW433">
        <v>2</v>
      </c>
      <c r="AX433" t="s">
        <v>74</v>
      </c>
      <c r="AY433" t="s">
        <v>74</v>
      </c>
      <c r="AZ433" t="s">
        <v>74</v>
      </c>
      <c r="BA433" t="s">
        <v>74</v>
      </c>
      <c r="BB433">
        <v>427</v>
      </c>
      <c r="BC433" t="s">
        <v>84</v>
      </c>
      <c r="BD433" t="s">
        <v>74</v>
      </c>
      <c r="BE433" t="s">
        <v>74</v>
      </c>
      <c r="BF433" t="s">
        <v>74</v>
      </c>
      <c r="BG433" t="s">
        <v>74</v>
      </c>
      <c r="BH433" t="s">
        <v>74</v>
      </c>
      <c r="BI433">
        <v>0</v>
      </c>
      <c r="BJ433" t="s">
        <v>775</v>
      </c>
      <c r="BK433" t="s">
        <v>86</v>
      </c>
      <c r="BL433" t="s">
        <v>776</v>
      </c>
      <c r="BM433" t="s">
        <v>2502</v>
      </c>
      <c r="BN433" t="s">
        <v>74</v>
      </c>
      <c r="BO433" t="s">
        <v>74</v>
      </c>
      <c r="BP433" t="s">
        <v>74</v>
      </c>
      <c r="BQ433" t="s">
        <v>74</v>
      </c>
      <c r="BR433" t="s">
        <v>89</v>
      </c>
      <c r="BS433" t="s">
        <v>2503</v>
      </c>
      <c r="BT433" t="str">
        <f>HYPERLINK("https%3A%2F%2Fwww.webofscience.com%2Fwos%2Fwoscc%2Ffull-record%2FWOS:A19639731A00019","View Full Record in Web of Science")</f>
        <v>View Full Record in Web of Science</v>
      </c>
    </row>
    <row r="434" spans="1:72" x14ac:dyDescent="0.15">
      <c r="A434" t="s">
        <v>72</v>
      </c>
      <c r="B434" t="s">
        <v>2504</v>
      </c>
      <c r="C434" t="s">
        <v>74</v>
      </c>
      <c r="D434" t="s">
        <v>74</v>
      </c>
      <c r="E434" t="s">
        <v>74</v>
      </c>
      <c r="F434" t="s">
        <v>2504</v>
      </c>
      <c r="G434" t="s">
        <v>74</v>
      </c>
      <c r="H434" t="s">
        <v>74</v>
      </c>
      <c r="I434" t="s">
        <v>2505</v>
      </c>
      <c r="J434" t="s">
        <v>2506</v>
      </c>
      <c r="K434" t="s">
        <v>74</v>
      </c>
      <c r="L434" t="s">
        <v>74</v>
      </c>
      <c r="M434" t="s">
        <v>77</v>
      </c>
      <c r="N434" t="s">
        <v>78</v>
      </c>
      <c r="O434" t="s">
        <v>74</v>
      </c>
      <c r="P434" t="s">
        <v>74</v>
      </c>
      <c r="Q434" t="s">
        <v>74</v>
      </c>
      <c r="R434" t="s">
        <v>74</v>
      </c>
      <c r="S434" t="s">
        <v>74</v>
      </c>
      <c r="T434" t="s">
        <v>74</v>
      </c>
      <c r="U434" t="s">
        <v>74</v>
      </c>
      <c r="V434" t="s">
        <v>74</v>
      </c>
      <c r="W434" t="s">
        <v>74</v>
      </c>
      <c r="X434" t="s">
        <v>74</v>
      </c>
      <c r="Y434" t="s">
        <v>74</v>
      </c>
      <c r="Z434" t="s">
        <v>74</v>
      </c>
      <c r="AA434" t="s">
        <v>74</v>
      </c>
      <c r="AB434" t="s">
        <v>74</v>
      </c>
      <c r="AC434" t="s">
        <v>74</v>
      </c>
      <c r="AD434" t="s">
        <v>74</v>
      </c>
      <c r="AE434" t="s">
        <v>74</v>
      </c>
      <c r="AF434" t="s">
        <v>74</v>
      </c>
      <c r="AG434">
        <v>21</v>
      </c>
      <c r="AH434">
        <v>46</v>
      </c>
      <c r="AI434">
        <v>48</v>
      </c>
      <c r="AJ434">
        <v>1</v>
      </c>
      <c r="AK434">
        <v>2</v>
      </c>
      <c r="AL434" t="s">
        <v>2507</v>
      </c>
      <c r="AM434" t="s">
        <v>80</v>
      </c>
      <c r="AN434" t="s">
        <v>2508</v>
      </c>
      <c r="AO434" t="s">
        <v>2509</v>
      </c>
      <c r="AP434" t="s">
        <v>74</v>
      </c>
      <c r="AQ434" t="s">
        <v>74</v>
      </c>
      <c r="AR434" t="s">
        <v>2506</v>
      </c>
      <c r="AS434" t="s">
        <v>2510</v>
      </c>
      <c r="AT434" t="s">
        <v>74</v>
      </c>
      <c r="AU434">
        <v>1963</v>
      </c>
      <c r="AV434">
        <v>44</v>
      </c>
      <c r="AW434">
        <v>3</v>
      </c>
      <c r="AX434" t="s">
        <v>74</v>
      </c>
      <c r="AY434" t="s">
        <v>74</v>
      </c>
      <c r="AZ434" t="s">
        <v>74</v>
      </c>
      <c r="BA434" t="s">
        <v>74</v>
      </c>
      <c r="BB434">
        <v>557</v>
      </c>
      <c r="BC434" t="s">
        <v>84</v>
      </c>
      <c r="BD434" t="s">
        <v>74</v>
      </c>
      <c r="BE434" t="s">
        <v>2511</v>
      </c>
      <c r="BF434" t="str">
        <f>HYPERLINK("http://dx.doi.org/10.2307/1932535","http://dx.doi.org/10.2307/1932535")</f>
        <v>http://dx.doi.org/10.2307/1932535</v>
      </c>
      <c r="BG434" t="s">
        <v>74</v>
      </c>
      <c r="BH434" t="s">
        <v>74</v>
      </c>
      <c r="BI434">
        <v>0</v>
      </c>
      <c r="BJ434" t="s">
        <v>2510</v>
      </c>
      <c r="BK434" t="s">
        <v>516</v>
      </c>
      <c r="BL434" t="s">
        <v>2512</v>
      </c>
      <c r="BM434" t="s">
        <v>2513</v>
      </c>
      <c r="BN434" t="s">
        <v>74</v>
      </c>
      <c r="BO434" t="s">
        <v>74</v>
      </c>
      <c r="BP434" t="s">
        <v>74</v>
      </c>
      <c r="BQ434" t="s">
        <v>74</v>
      </c>
      <c r="BR434" t="s">
        <v>89</v>
      </c>
      <c r="BS434" t="s">
        <v>2514</v>
      </c>
      <c r="BT434" t="str">
        <f>HYPERLINK("https%3A%2F%2Fwww.webofscience.com%2Fwos%2Fwoscc%2Ffull-record%2FWOS:A1963P090900039","View Full Record in Web of Science")</f>
        <v>View Full Record in Web of Science</v>
      </c>
    </row>
    <row r="435" spans="1:72" x14ac:dyDescent="0.15">
      <c r="A435" t="s">
        <v>72</v>
      </c>
      <c r="B435" t="s">
        <v>2515</v>
      </c>
      <c r="C435" t="s">
        <v>74</v>
      </c>
      <c r="D435" t="s">
        <v>74</v>
      </c>
      <c r="E435" t="s">
        <v>74</v>
      </c>
      <c r="F435" t="s">
        <v>2515</v>
      </c>
      <c r="G435" t="s">
        <v>74</v>
      </c>
      <c r="H435" t="s">
        <v>74</v>
      </c>
      <c r="I435" t="s">
        <v>2516</v>
      </c>
      <c r="J435" t="s">
        <v>562</v>
      </c>
      <c r="K435" t="s">
        <v>74</v>
      </c>
      <c r="L435" t="s">
        <v>74</v>
      </c>
      <c r="M435" t="s">
        <v>77</v>
      </c>
      <c r="N435" t="s">
        <v>78</v>
      </c>
      <c r="O435" t="s">
        <v>74</v>
      </c>
      <c r="P435" t="s">
        <v>74</v>
      </c>
      <c r="Q435" t="s">
        <v>74</v>
      </c>
      <c r="R435" t="s">
        <v>74</v>
      </c>
      <c r="S435" t="s">
        <v>74</v>
      </c>
      <c r="T435" t="s">
        <v>74</v>
      </c>
      <c r="U435" t="s">
        <v>74</v>
      </c>
      <c r="V435" t="s">
        <v>74</v>
      </c>
      <c r="W435" t="s">
        <v>74</v>
      </c>
      <c r="X435" t="s">
        <v>74</v>
      </c>
      <c r="Y435" t="s">
        <v>74</v>
      </c>
      <c r="Z435" t="s">
        <v>74</v>
      </c>
      <c r="AA435" t="s">
        <v>74</v>
      </c>
      <c r="AB435" t="s">
        <v>74</v>
      </c>
      <c r="AC435" t="s">
        <v>74</v>
      </c>
      <c r="AD435" t="s">
        <v>74</v>
      </c>
      <c r="AE435" t="s">
        <v>74</v>
      </c>
      <c r="AF435" t="s">
        <v>74</v>
      </c>
      <c r="AG435">
        <v>11</v>
      </c>
      <c r="AH435">
        <v>60</v>
      </c>
      <c r="AI435">
        <v>65</v>
      </c>
      <c r="AJ435">
        <v>0</v>
      </c>
      <c r="AK435">
        <v>0</v>
      </c>
      <c r="AL435" t="s">
        <v>563</v>
      </c>
      <c r="AM435" t="s">
        <v>564</v>
      </c>
      <c r="AN435" t="s">
        <v>565</v>
      </c>
      <c r="AO435" t="s">
        <v>566</v>
      </c>
      <c r="AP435" t="s">
        <v>74</v>
      </c>
      <c r="AQ435" t="s">
        <v>74</v>
      </c>
      <c r="AR435" t="s">
        <v>568</v>
      </c>
      <c r="AS435" t="s">
        <v>569</v>
      </c>
      <c r="AT435" t="s">
        <v>74</v>
      </c>
      <c r="AU435">
        <v>1963</v>
      </c>
      <c r="AV435">
        <v>27</v>
      </c>
      <c r="AW435" t="s">
        <v>2517</v>
      </c>
      <c r="AX435" t="s">
        <v>74</v>
      </c>
      <c r="AY435" t="s">
        <v>74</v>
      </c>
      <c r="AZ435" t="s">
        <v>74</v>
      </c>
      <c r="BA435" t="s">
        <v>74</v>
      </c>
      <c r="BB435">
        <v>245</v>
      </c>
      <c r="BC435" t="s">
        <v>84</v>
      </c>
      <c r="BD435" t="s">
        <v>74</v>
      </c>
      <c r="BE435" t="s">
        <v>2518</v>
      </c>
      <c r="BF435" t="str">
        <f>HYPERLINK("http://dx.doi.org/10.1016/0016-7037(63)90026-7","http://dx.doi.org/10.1016/0016-7037(63)90026-7")</f>
        <v>http://dx.doi.org/10.1016/0016-7037(63)90026-7</v>
      </c>
      <c r="BG435" t="s">
        <v>74</v>
      </c>
      <c r="BH435" t="s">
        <v>74</v>
      </c>
      <c r="BI435">
        <v>0</v>
      </c>
      <c r="BJ435" t="s">
        <v>544</v>
      </c>
      <c r="BK435" t="s">
        <v>86</v>
      </c>
      <c r="BL435" t="s">
        <v>544</v>
      </c>
      <c r="BM435" t="s">
        <v>2519</v>
      </c>
      <c r="BN435" t="s">
        <v>74</v>
      </c>
      <c r="BO435" t="s">
        <v>74</v>
      </c>
      <c r="BP435" t="s">
        <v>74</v>
      </c>
      <c r="BQ435" t="s">
        <v>74</v>
      </c>
      <c r="BR435" t="s">
        <v>89</v>
      </c>
      <c r="BS435" t="s">
        <v>2520</v>
      </c>
      <c r="BT435" t="str">
        <f>HYPERLINK("https%3A%2F%2Fwww.webofscience.com%2Fwos%2Fwoscc%2Ffull-record%2FWOS:A1963WE00200004","View Full Record in Web of Science")</f>
        <v>View Full Record in Web of Science</v>
      </c>
    </row>
    <row r="436" spans="1:72" x14ac:dyDescent="0.15">
      <c r="A436" t="s">
        <v>72</v>
      </c>
      <c r="B436" t="s">
        <v>2521</v>
      </c>
      <c r="C436" t="s">
        <v>74</v>
      </c>
      <c r="D436" t="s">
        <v>74</v>
      </c>
      <c r="E436" t="s">
        <v>74</v>
      </c>
      <c r="F436" t="s">
        <v>2521</v>
      </c>
      <c r="G436" t="s">
        <v>74</v>
      </c>
      <c r="H436" t="s">
        <v>74</v>
      </c>
      <c r="I436" t="s">
        <v>2522</v>
      </c>
      <c r="J436" t="s">
        <v>1118</v>
      </c>
      <c r="K436" t="s">
        <v>74</v>
      </c>
      <c r="L436" t="s">
        <v>74</v>
      </c>
      <c r="M436" t="s">
        <v>77</v>
      </c>
      <c r="N436" t="s">
        <v>817</v>
      </c>
      <c r="O436" t="s">
        <v>74</v>
      </c>
      <c r="P436" t="s">
        <v>74</v>
      </c>
      <c r="Q436" t="s">
        <v>74</v>
      </c>
      <c r="R436" t="s">
        <v>74</v>
      </c>
      <c r="S436" t="s">
        <v>74</v>
      </c>
      <c r="T436" t="s">
        <v>74</v>
      </c>
      <c r="U436" t="s">
        <v>74</v>
      </c>
      <c r="V436" t="s">
        <v>74</v>
      </c>
      <c r="W436" t="s">
        <v>74</v>
      </c>
      <c r="X436" t="s">
        <v>74</v>
      </c>
      <c r="Y436" t="s">
        <v>74</v>
      </c>
      <c r="Z436" t="s">
        <v>74</v>
      </c>
      <c r="AA436" t="s">
        <v>74</v>
      </c>
      <c r="AB436" t="s">
        <v>74</v>
      </c>
      <c r="AC436" t="s">
        <v>74</v>
      </c>
      <c r="AD436" t="s">
        <v>74</v>
      </c>
      <c r="AE436" t="s">
        <v>74</v>
      </c>
      <c r="AF436" t="s">
        <v>74</v>
      </c>
      <c r="AG436">
        <v>1</v>
      </c>
      <c r="AH436">
        <v>0</v>
      </c>
      <c r="AI436">
        <v>0</v>
      </c>
      <c r="AJ436">
        <v>0</v>
      </c>
      <c r="AK436">
        <v>1</v>
      </c>
      <c r="AL436" t="s">
        <v>1119</v>
      </c>
      <c r="AM436" t="s">
        <v>782</v>
      </c>
      <c r="AN436" t="s">
        <v>1120</v>
      </c>
      <c r="AO436" t="s">
        <v>1121</v>
      </c>
      <c r="AP436" t="s">
        <v>74</v>
      </c>
      <c r="AQ436" t="s">
        <v>74</v>
      </c>
      <c r="AR436" t="s">
        <v>1122</v>
      </c>
      <c r="AS436" t="s">
        <v>1123</v>
      </c>
      <c r="AT436" t="s">
        <v>74</v>
      </c>
      <c r="AU436">
        <v>1963</v>
      </c>
      <c r="AV436">
        <v>129</v>
      </c>
      <c r="AW436">
        <v>1</v>
      </c>
      <c r="AX436" t="s">
        <v>74</v>
      </c>
      <c r="AY436" t="s">
        <v>74</v>
      </c>
      <c r="AZ436" t="s">
        <v>74</v>
      </c>
      <c r="BA436" t="s">
        <v>74</v>
      </c>
      <c r="BB436">
        <v>100</v>
      </c>
      <c r="BC436">
        <v>101</v>
      </c>
      <c r="BD436" t="s">
        <v>74</v>
      </c>
      <c r="BE436" t="s">
        <v>2523</v>
      </c>
      <c r="BF436" t="str">
        <f>HYPERLINK("http://dx.doi.org/10.2307/1794925","http://dx.doi.org/10.2307/1794925")</f>
        <v>http://dx.doi.org/10.2307/1794925</v>
      </c>
      <c r="BG436" t="s">
        <v>74</v>
      </c>
      <c r="BH436" t="s">
        <v>74</v>
      </c>
      <c r="BI436">
        <v>2</v>
      </c>
      <c r="BJ436" t="s">
        <v>825</v>
      </c>
      <c r="BK436" t="s">
        <v>826</v>
      </c>
      <c r="BL436" t="s">
        <v>825</v>
      </c>
      <c r="BM436" t="s">
        <v>2524</v>
      </c>
      <c r="BN436" t="s">
        <v>74</v>
      </c>
      <c r="BO436" t="s">
        <v>74</v>
      </c>
      <c r="BP436" t="s">
        <v>74</v>
      </c>
      <c r="BQ436" t="s">
        <v>74</v>
      </c>
      <c r="BR436" t="s">
        <v>89</v>
      </c>
      <c r="BS436" t="s">
        <v>2525</v>
      </c>
      <c r="BT436" t="str">
        <f>HYPERLINK("https%3A%2F%2Fwww.webofscience.com%2Fwos%2Fwoscc%2Ffull-record%2FWOS:A1963CAU9300034","View Full Record in Web of Science")</f>
        <v>View Full Record in Web of Science</v>
      </c>
    </row>
    <row r="437" spans="1:72" x14ac:dyDescent="0.15">
      <c r="A437" t="s">
        <v>72</v>
      </c>
      <c r="B437" t="s">
        <v>2526</v>
      </c>
      <c r="C437" t="s">
        <v>74</v>
      </c>
      <c r="D437" t="s">
        <v>74</v>
      </c>
      <c r="E437" t="s">
        <v>74</v>
      </c>
      <c r="F437" t="s">
        <v>2526</v>
      </c>
      <c r="G437" t="s">
        <v>74</v>
      </c>
      <c r="H437" t="s">
        <v>74</v>
      </c>
      <c r="I437" t="s">
        <v>2527</v>
      </c>
      <c r="J437" t="s">
        <v>1118</v>
      </c>
      <c r="K437" t="s">
        <v>74</v>
      </c>
      <c r="L437" t="s">
        <v>74</v>
      </c>
      <c r="M437" t="s">
        <v>77</v>
      </c>
      <c r="N437" t="s">
        <v>817</v>
      </c>
      <c r="O437" t="s">
        <v>74</v>
      </c>
      <c r="P437" t="s">
        <v>74</v>
      </c>
      <c r="Q437" t="s">
        <v>74</v>
      </c>
      <c r="R437" t="s">
        <v>74</v>
      </c>
      <c r="S437" t="s">
        <v>74</v>
      </c>
      <c r="T437" t="s">
        <v>74</v>
      </c>
      <c r="U437" t="s">
        <v>74</v>
      </c>
      <c r="V437" t="s">
        <v>74</v>
      </c>
      <c r="W437" t="s">
        <v>74</v>
      </c>
      <c r="X437" t="s">
        <v>74</v>
      </c>
      <c r="Y437" t="s">
        <v>74</v>
      </c>
      <c r="Z437" t="s">
        <v>74</v>
      </c>
      <c r="AA437" t="s">
        <v>74</v>
      </c>
      <c r="AB437" t="s">
        <v>74</v>
      </c>
      <c r="AC437" t="s">
        <v>74</v>
      </c>
      <c r="AD437" t="s">
        <v>74</v>
      </c>
      <c r="AE437" t="s">
        <v>74</v>
      </c>
      <c r="AF437" t="s">
        <v>74</v>
      </c>
      <c r="AG437">
        <v>1</v>
      </c>
      <c r="AH437">
        <v>0</v>
      </c>
      <c r="AI437">
        <v>0</v>
      </c>
      <c r="AJ437">
        <v>0</v>
      </c>
      <c r="AK437">
        <v>0</v>
      </c>
      <c r="AL437" t="s">
        <v>1119</v>
      </c>
      <c r="AM437" t="s">
        <v>782</v>
      </c>
      <c r="AN437" t="s">
        <v>1120</v>
      </c>
      <c r="AO437" t="s">
        <v>1121</v>
      </c>
      <c r="AP437" t="s">
        <v>74</v>
      </c>
      <c r="AQ437" t="s">
        <v>74</v>
      </c>
      <c r="AR437" t="s">
        <v>1122</v>
      </c>
      <c r="AS437" t="s">
        <v>1123</v>
      </c>
      <c r="AT437" t="s">
        <v>74</v>
      </c>
      <c r="AU437">
        <v>1963</v>
      </c>
      <c r="AV437">
        <v>129</v>
      </c>
      <c r="AW437">
        <v>1</v>
      </c>
      <c r="AX437" t="s">
        <v>74</v>
      </c>
      <c r="AY437" t="s">
        <v>74</v>
      </c>
      <c r="AZ437" t="s">
        <v>74</v>
      </c>
      <c r="BA437" t="s">
        <v>74</v>
      </c>
      <c r="BB437">
        <v>101</v>
      </c>
      <c r="BC437">
        <v>101</v>
      </c>
      <c r="BD437" t="s">
        <v>74</v>
      </c>
      <c r="BE437" t="s">
        <v>2528</v>
      </c>
      <c r="BF437" t="str">
        <f>HYPERLINK("http://dx.doi.org/10.2307/1794926","http://dx.doi.org/10.2307/1794926")</f>
        <v>http://dx.doi.org/10.2307/1794926</v>
      </c>
      <c r="BG437" t="s">
        <v>74</v>
      </c>
      <c r="BH437" t="s">
        <v>74</v>
      </c>
      <c r="BI437">
        <v>1</v>
      </c>
      <c r="BJ437" t="s">
        <v>825</v>
      </c>
      <c r="BK437" t="s">
        <v>826</v>
      </c>
      <c r="BL437" t="s">
        <v>825</v>
      </c>
      <c r="BM437" t="s">
        <v>2524</v>
      </c>
      <c r="BN437" t="s">
        <v>74</v>
      </c>
      <c r="BO437" t="s">
        <v>74</v>
      </c>
      <c r="BP437" t="s">
        <v>74</v>
      </c>
      <c r="BQ437" t="s">
        <v>74</v>
      </c>
      <c r="BR437" t="s">
        <v>89</v>
      </c>
      <c r="BS437" t="s">
        <v>2529</v>
      </c>
      <c r="BT437" t="str">
        <f>HYPERLINK("https%3A%2F%2Fwww.webofscience.com%2Fwos%2Fwoscc%2Ffull-record%2FWOS:A1963CAU9300035","View Full Record in Web of Science")</f>
        <v>View Full Record in Web of Science</v>
      </c>
    </row>
    <row r="438" spans="1:72" x14ac:dyDescent="0.15">
      <c r="A438" t="s">
        <v>72</v>
      </c>
      <c r="B438" t="s">
        <v>2530</v>
      </c>
      <c r="C438" t="s">
        <v>74</v>
      </c>
      <c r="D438" t="s">
        <v>74</v>
      </c>
      <c r="E438" t="s">
        <v>74</v>
      </c>
      <c r="F438" t="s">
        <v>2530</v>
      </c>
      <c r="G438" t="s">
        <v>74</v>
      </c>
      <c r="H438" t="s">
        <v>74</v>
      </c>
      <c r="I438" t="s">
        <v>2531</v>
      </c>
      <c r="J438" t="s">
        <v>1118</v>
      </c>
      <c r="K438" t="s">
        <v>74</v>
      </c>
      <c r="L438" t="s">
        <v>74</v>
      </c>
      <c r="M438" t="s">
        <v>77</v>
      </c>
      <c r="N438" t="s">
        <v>78</v>
      </c>
      <c r="O438" t="s">
        <v>74</v>
      </c>
      <c r="P438" t="s">
        <v>74</v>
      </c>
      <c r="Q438" t="s">
        <v>74</v>
      </c>
      <c r="R438" t="s">
        <v>74</v>
      </c>
      <c r="S438" t="s">
        <v>74</v>
      </c>
      <c r="T438" t="s">
        <v>74</v>
      </c>
      <c r="U438" t="s">
        <v>74</v>
      </c>
      <c r="V438" t="s">
        <v>74</v>
      </c>
      <c r="W438" t="s">
        <v>74</v>
      </c>
      <c r="X438" t="s">
        <v>74</v>
      </c>
      <c r="Y438" t="s">
        <v>74</v>
      </c>
      <c r="Z438" t="s">
        <v>74</v>
      </c>
      <c r="AA438" t="s">
        <v>74</v>
      </c>
      <c r="AB438" t="s">
        <v>74</v>
      </c>
      <c r="AC438" t="s">
        <v>74</v>
      </c>
      <c r="AD438" t="s">
        <v>74</v>
      </c>
      <c r="AE438" t="s">
        <v>74</v>
      </c>
      <c r="AF438" t="s">
        <v>74</v>
      </c>
      <c r="AG438">
        <v>13</v>
      </c>
      <c r="AH438">
        <v>0</v>
      </c>
      <c r="AI438">
        <v>0</v>
      </c>
      <c r="AJ438">
        <v>0</v>
      </c>
      <c r="AK438">
        <v>3</v>
      </c>
      <c r="AL438" t="s">
        <v>1119</v>
      </c>
      <c r="AM438" t="s">
        <v>782</v>
      </c>
      <c r="AN438" t="s">
        <v>1120</v>
      </c>
      <c r="AO438" t="s">
        <v>1121</v>
      </c>
      <c r="AP438" t="s">
        <v>74</v>
      </c>
      <c r="AQ438" t="s">
        <v>74</v>
      </c>
      <c r="AR438" t="s">
        <v>1122</v>
      </c>
      <c r="AS438" t="s">
        <v>1123</v>
      </c>
      <c r="AT438" t="s">
        <v>74</v>
      </c>
      <c r="AU438">
        <v>1963</v>
      </c>
      <c r="AV438">
        <v>129</v>
      </c>
      <c r="AW438">
        <v>2</v>
      </c>
      <c r="AX438" t="s">
        <v>74</v>
      </c>
      <c r="AY438" t="s">
        <v>74</v>
      </c>
      <c r="AZ438" t="s">
        <v>74</v>
      </c>
      <c r="BA438" t="s">
        <v>74</v>
      </c>
      <c r="BB438">
        <v>175</v>
      </c>
      <c r="BC438">
        <v>184</v>
      </c>
      <c r="BD438" t="s">
        <v>74</v>
      </c>
      <c r="BE438" t="s">
        <v>2532</v>
      </c>
      <c r="BF438" t="str">
        <f>HYPERLINK("http://dx.doi.org/10.2307/1792635","http://dx.doi.org/10.2307/1792635")</f>
        <v>http://dx.doi.org/10.2307/1792635</v>
      </c>
      <c r="BG438" t="s">
        <v>74</v>
      </c>
      <c r="BH438" t="s">
        <v>74</v>
      </c>
      <c r="BI438">
        <v>10</v>
      </c>
      <c r="BJ438" t="s">
        <v>825</v>
      </c>
      <c r="BK438" t="s">
        <v>826</v>
      </c>
      <c r="BL438" t="s">
        <v>825</v>
      </c>
      <c r="BM438" t="s">
        <v>2533</v>
      </c>
      <c r="BN438" t="s">
        <v>74</v>
      </c>
      <c r="BO438" t="s">
        <v>74</v>
      </c>
      <c r="BP438" t="s">
        <v>74</v>
      </c>
      <c r="BQ438" t="s">
        <v>74</v>
      </c>
      <c r="BR438" t="s">
        <v>89</v>
      </c>
      <c r="BS438" t="s">
        <v>2534</v>
      </c>
      <c r="BT438" t="str">
        <f>HYPERLINK("https%3A%2F%2Fwww.webofscience.com%2Fwos%2Fwoscc%2Ffull-record%2FWOS:A1963CAU9400005","View Full Record in Web of Science")</f>
        <v>View Full Record in Web of Science</v>
      </c>
    </row>
    <row r="439" spans="1:72" x14ac:dyDescent="0.15">
      <c r="A439" t="s">
        <v>72</v>
      </c>
      <c r="B439" t="s">
        <v>2535</v>
      </c>
      <c r="C439" t="s">
        <v>74</v>
      </c>
      <c r="D439" t="s">
        <v>74</v>
      </c>
      <c r="E439" t="s">
        <v>74</v>
      </c>
      <c r="F439" t="s">
        <v>2535</v>
      </c>
      <c r="G439" t="s">
        <v>74</v>
      </c>
      <c r="H439" t="s">
        <v>74</v>
      </c>
      <c r="I439" t="s">
        <v>2536</v>
      </c>
      <c r="J439" t="s">
        <v>1118</v>
      </c>
      <c r="K439" t="s">
        <v>74</v>
      </c>
      <c r="L439" t="s">
        <v>74</v>
      </c>
      <c r="M439" t="s">
        <v>77</v>
      </c>
      <c r="N439" t="s">
        <v>78</v>
      </c>
      <c r="O439" t="s">
        <v>74</v>
      </c>
      <c r="P439" t="s">
        <v>74</v>
      </c>
      <c r="Q439" t="s">
        <v>74</v>
      </c>
      <c r="R439" t="s">
        <v>74</v>
      </c>
      <c r="S439" t="s">
        <v>74</v>
      </c>
      <c r="T439" t="s">
        <v>74</v>
      </c>
      <c r="U439" t="s">
        <v>74</v>
      </c>
      <c r="V439" t="s">
        <v>74</v>
      </c>
      <c r="W439" t="s">
        <v>74</v>
      </c>
      <c r="X439" t="s">
        <v>74</v>
      </c>
      <c r="Y439" t="s">
        <v>74</v>
      </c>
      <c r="Z439" t="s">
        <v>74</v>
      </c>
      <c r="AA439" t="s">
        <v>74</v>
      </c>
      <c r="AB439" t="s">
        <v>74</v>
      </c>
      <c r="AC439" t="s">
        <v>74</v>
      </c>
      <c r="AD439" t="s">
        <v>74</v>
      </c>
      <c r="AE439" t="s">
        <v>74</v>
      </c>
      <c r="AF439" t="s">
        <v>74</v>
      </c>
      <c r="AG439">
        <v>1</v>
      </c>
      <c r="AH439">
        <v>0</v>
      </c>
      <c r="AI439">
        <v>0</v>
      </c>
      <c r="AJ439">
        <v>0</v>
      </c>
      <c r="AK439">
        <v>1</v>
      </c>
      <c r="AL439" t="s">
        <v>1119</v>
      </c>
      <c r="AM439" t="s">
        <v>782</v>
      </c>
      <c r="AN439" t="s">
        <v>1120</v>
      </c>
      <c r="AO439" t="s">
        <v>1121</v>
      </c>
      <c r="AP439" t="s">
        <v>74</v>
      </c>
      <c r="AQ439" t="s">
        <v>74</v>
      </c>
      <c r="AR439" t="s">
        <v>1122</v>
      </c>
      <c r="AS439" t="s">
        <v>1123</v>
      </c>
      <c r="AT439" t="s">
        <v>74</v>
      </c>
      <c r="AU439">
        <v>1963</v>
      </c>
      <c r="AV439">
        <v>129</v>
      </c>
      <c r="AW439">
        <v>3</v>
      </c>
      <c r="AX439" t="s">
        <v>74</v>
      </c>
      <c r="AY439" t="s">
        <v>74</v>
      </c>
      <c r="AZ439" t="s">
        <v>74</v>
      </c>
      <c r="BA439" t="s">
        <v>74</v>
      </c>
      <c r="BB439">
        <v>274</v>
      </c>
      <c r="BC439" t="s">
        <v>84</v>
      </c>
      <c r="BD439" t="s">
        <v>74</v>
      </c>
      <c r="BE439" t="s">
        <v>2537</v>
      </c>
      <c r="BF439" t="str">
        <f>HYPERLINK("http://dx.doi.org/10.2307/1794825","http://dx.doi.org/10.2307/1794825")</f>
        <v>http://dx.doi.org/10.2307/1794825</v>
      </c>
      <c r="BG439" t="s">
        <v>74</v>
      </c>
      <c r="BH439" t="s">
        <v>74</v>
      </c>
      <c r="BI439">
        <v>0</v>
      </c>
      <c r="BJ439" t="s">
        <v>825</v>
      </c>
      <c r="BK439" t="s">
        <v>826</v>
      </c>
      <c r="BL439" t="s">
        <v>825</v>
      </c>
      <c r="BM439" t="s">
        <v>2538</v>
      </c>
      <c r="BN439" t="s">
        <v>74</v>
      </c>
      <c r="BO439" t="s">
        <v>74</v>
      </c>
      <c r="BP439" t="s">
        <v>74</v>
      </c>
      <c r="BQ439" t="s">
        <v>74</v>
      </c>
      <c r="BR439" t="s">
        <v>89</v>
      </c>
      <c r="BS439" t="s">
        <v>2539</v>
      </c>
      <c r="BT439" t="str">
        <f>HYPERLINK("https%3A%2F%2Fwww.webofscience.com%2Fwos%2Fwoscc%2Ffull-record%2FWOS:A1963CAU9500002","View Full Record in Web of Science")</f>
        <v>View Full Record in Web of Science</v>
      </c>
    </row>
    <row r="440" spans="1:72" x14ac:dyDescent="0.15">
      <c r="A440" t="s">
        <v>72</v>
      </c>
      <c r="B440" t="s">
        <v>1644</v>
      </c>
      <c r="C440" t="s">
        <v>74</v>
      </c>
      <c r="D440" t="s">
        <v>74</v>
      </c>
      <c r="E440" t="s">
        <v>74</v>
      </c>
      <c r="F440" t="s">
        <v>1644</v>
      </c>
      <c r="G440" t="s">
        <v>74</v>
      </c>
      <c r="H440" t="s">
        <v>74</v>
      </c>
      <c r="I440" t="s">
        <v>2540</v>
      </c>
      <c r="J440" t="s">
        <v>1118</v>
      </c>
      <c r="K440" t="s">
        <v>74</v>
      </c>
      <c r="L440" t="s">
        <v>74</v>
      </c>
      <c r="M440" t="s">
        <v>77</v>
      </c>
      <c r="N440" t="s">
        <v>817</v>
      </c>
      <c r="O440" t="s">
        <v>74</v>
      </c>
      <c r="P440" t="s">
        <v>74</v>
      </c>
      <c r="Q440" t="s">
        <v>74</v>
      </c>
      <c r="R440" t="s">
        <v>74</v>
      </c>
      <c r="S440" t="s">
        <v>74</v>
      </c>
      <c r="T440" t="s">
        <v>74</v>
      </c>
      <c r="U440" t="s">
        <v>74</v>
      </c>
      <c r="V440" t="s">
        <v>74</v>
      </c>
      <c r="W440" t="s">
        <v>74</v>
      </c>
      <c r="X440" t="s">
        <v>74</v>
      </c>
      <c r="Y440" t="s">
        <v>74</v>
      </c>
      <c r="Z440" t="s">
        <v>74</v>
      </c>
      <c r="AA440" t="s">
        <v>74</v>
      </c>
      <c r="AB440" t="s">
        <v>74</v>
      </c>
      <c r="AC440" t="s">
        <v>74</v>
      </c>
      <c r="AD440" t="s">
        <v>74</v>
      </c>
      <c r="AE440" t="s">
        <v>74</v>
      </c>
      <c r="AF440" t="s">
        <v>74</v>
      </c>
      <c r="AG440">
        <v>1</v>
      </c>
      <c r="AH440">
        <v>0</v>
      </c>
      <c r="AI440">
        <v>0</v>
      </c>
      <c r="AJ440">
        <v>0</v>
      </c>
      <c r="AK440">
        <v>0</v>
      </c>
      <c r="AL440" t="s">
        <v>1119</v>
      </c>
      <c r="AM440" t="s">
        <v>782</v>
      </c>
      <c r="AN440" t="s">
        <v>1120</v>
      </c>
      <c r="AO440" t="s">
        <v>1121</v>
      </c>
      <c r="AP440" t="s">
        <v>74</v>
      </c>
      <c r="AQ440" t="s">
        <v>74</v>
      </c>
      <c r="AR440" t="s">
        <v>1122</v>
      </c>
      <c r="AS440" t="s">
        <v>1123</v>
      </c>
      <c r="AT440" t="s">
        <v>74</v>
      </c>
      <c r="AU440">
        <v>1963</v>
      </c>
      <c r="AV440">
        <v>129</v>
      </c>
      <c r="AW440">
        <v>3</v>
      </c>
      <c r="AX440" t="s">
        <v>74</v>
      </c>
      <c r="AY440" t="s">
        <v>74</v>
      </c>
      <c r="AZ440" t="s">
        <v>74</v>
      </c>
      <c r="BA440" t="s">
        <v>74</v>
      </c>
      <c r="BB440">
        <v>361</v>
      </c>
      <c r="BC440">
        <v>361</v>
      </c>
      <c r="BD440" t="s">
        <v>74</v>
      </c>
      <c r="BE440" t="s">
        <v>2541</v>
      </c>
      <c r="BF440" t="str">
        <f>HYPERLINK("http://dx.doi.org/10.2307/1794863","http://dx.doi.org/10.2307/1794863")</f>
        <v>http://dx.doi.org/10.2307/1794863</v>
      </c>
      <c r="BG440" t="s">
        <v>74</v>
      </c>
      <c r="BH440" t="s">
        <v>74</v>
      </c>
      <c r="BI440">
        <v>1</v>
      </c>
      <c r="BJ440" t="s">
        <v>825</v>
      </c>
      <c r="BK440" t="s">
        <v>826</v>
      </c>
      <c r="BL440" t="s">
        <v>825</v>
      </c>
      <c r="BM440" t="s">
        <v>2538</v>
      </c>
      <c r="BN440" t="s">
        <v>74</v>
      </c>
      <c r="BO440" t="s">
        <v>74</v>
      </c>
      <c r="BP440" t="s">
        <v>74</v>
      </c>
      <c r="BQ440" t="s">
        <v>74</v>
      </c>
      <c r="BR440" t="s">
        <v>89</v>
      </c>
      <c r="BS440" t="s">
        <v>2542</v>
      </c>
      <c r="BT440" t="str">
        <f>HYPERLINK("https%3A%2F%2Fwww.webofscience.com%2Fwos%2Fwoscc%2Ffull-record%2FWOS:A1963CAU9500039","View Full Record in Web of Science")</f>
        <v>View Full Record in Web of Science</v>
      </c>
    </row>
    <row r="441" spans="1:72" x14ac:dyDescent="0.15">
      <c r="A441" t="s">
        <v>72</v>
      </c>
      <c r="B441" t="s">
        <v>2543</v>
      </c>
      <c r="C441" t="s">
        <v>74</v>
      </c>
      <c r="D441" t="s">
        <v>74</v>
      </c>
      <c r="E441" t="s">
        <v>74</v>
      </c>
      <c r="F441" t="s">
        <v>2543</v>
      </c>
      <c r="G441" t="s">
        <v>74</v>
      </c>
      <c r="H441" t="s">
        <v>74</v>
      </c>
      <c r="I441" t="s">
        <v>2186</v>
      </c>
      <c r="J441" t="s">
        <v>1118</v>
      </c>
      <c r="K441" t="s">
        <v>74</v>
      </c>
      <c r="L441" t="s">
        <v>74</v>
      </c>
      <c r="M441" t="s">
        <v>77</v>
      </c>
      <c r="N441" t="s">
        <v>817</v>
      </c>
      <c r="O441" t="s">
        <v>74</v>
      </c>
      <c r="P441" t="s">
        <v>74</v>
      </c>
      <c r="Q441" t="s">
        <v>74</v>
      </c>
      <c r="R441" t="s">
        <v>74</v>
      </c>
      <c r="S441" t="s">
        <v>74</v>
      </c>
      <c r="T441" t="s">
        <v>74</v>
      </c>
      <c r="U441" t="s">
        <v>74</v>
      </c>
      <c r="V441" t="s">
        <v>74</v>
      </c>
      <c r="W441" t="s">
        <v>74</v>
      </c>
      <c r="X441" t="s">
        <v>74</v>
      </c>
      <c r="Y441" t="s">
        <v>74</v>
      </c>
      <c r="Z441" t="s">
        <v>74</v>
      </c>
      <c r="AA441" t="s">
        <v>74</v>
      </c>
      <c r="AB441" t="s">
        <v>74</v>
      </c>
      <c r="AC441" t="s">
        <v>74</v>
      </c>
      <c r="AD441" t="s">
        <v>74</v>
      </c>
      <c r="AE441" t="s">
        <v>74</v>
      </c>
      <c r="AF441" t="s">
        <v>74</v>
      </c>
      <c r="AG441">
        <v>1</v>
      </c>
      <c r="AH441">
        <v>0</v>
      </c>
      <c r="AI441">
        <v>0</v>
      </c>
      <c r="AJ441">
        <v>0</v>
      </c>
      <c r="AK441">
        <v>0</v>
      </c>
      <c r="AL441" t="s">
        <v>1119</v>
      </c>
      <c r="AM441" t="s">
        <v>782</v>
      </c>
      <c r="AN441" t="s">
        <v>1120</v>
      </c>
      <c r="AO441" t="s">
        <v>1121</v>
      </c>
      <c r="AP441" t="s">
        <v>74</v>
      </c>
      <c r="AQ441" t="s">
        <v>74</v>
      </c>
      <c r="AR441" t="s">
        <v>1122</v>
      </c>
      <c r="AS441" t="s">
        <v>1123</v>
      </c>
      <c r="AT441" t="s">
        <v>74</v>
      </c>
      <c r="AU441">
        <v>1963</v>
      </c>
      <c r="AV441">
        <v>129</v>
      </c>
      <c r="AW441">
        <v>4</v>
      </c>
      <c r="AX441" t="s">
        <v>74</v>
      </c>
      <c r="AY441" t="s">
        <v>74</v>
      </c>
      <c r="AZ441" t="s">
        <v>74</v>
      </c>
      <c r="BA441" t="s">
        <v>74</v>
      </c>
      <c r="BB441">
        <v>540</v>
      </c>
      <c r="BC441">
        <v>541</v>
      </c>
      <c r="BD441" t="s">
        <v>74</v>
      </c>
      <c r="BE441" t="s">
        <v>2544</v>
      </c>
      <c r="BF441" t="str">
        <f>HYPERLINK("http://dx.doi.org/10.2307/1794720","http://dx.doi.org/10.2307/1794720")</f>
        <v>http://dx.doi.org/10.2307/1794720</v>
      </c>
      <c r="BG441" t="s">
        <v>74</v>
      </c>
      <c r="BH441" t="s">
        <v>74</v>
      </c>
      <c r="BI441">
        <v>2</v>
      </c>
      <c r="BJ441" t="s">
        <v>825</v>
      </c>
      <c r="BK441" t="s">
        <v>826</v>
      </c>
      <c r="BL441" t="s">
        <v>825</v>
      </c>
      <c r="BM441" t="s">
        <v>2545</v>
      </c>
      <c r="BN441" t="s">
        <v>74</v>
      </c>
      <c r="BO441" t="s">
        <v>74</v>
      </c>
      <c r="BP441" t="s">
        <v>74</v>
      </c>
      <c r="BQ441" t="s">
        <v>74</v>
      </c>
      <c r="BR441" t="s">
        <v>89</v>
      </c>
      <c r="BS441" t="s">
        <v>2546</v>
      </c>
      <c r="BT441" t="str">
        <f>HYPERLINK("https%3A%2F%2Fwww.webofscience.com%2Fwos%2Fwoscc%2Ffull-record%2FWOS:A1963CAU9600065","View Full Record in Web of Science")</f>
        <v>View Full Record in Web of Science</v>
      </c>
    </row>
    <row r="442" spans="1:72" x14ac:dyDescent="0.15">
      <c r="A442" t="s">
        <v>72</v>
      </c>
      <c r="B442" t="s">
        <v>2547</v>
      </c>
      <c r="C442" t="s">
        <v>74</v>
      </c>
      <c r="D442" t="s">
        <v>74</v>
      </c>
      <c r="E442" t="s">
        <v>74</v>
      </c>
      <c r="F442" t="s">
        <v>2547</v>
      </c>
      <c r="G442" t="s">
        <v>74</v>
      </c>
      <c r="H442" t="s">
        <v>74</v>
      </c>
      <c r="I442" t="s">
        <v>2548</v>
      </c>
      <c r="J442" t="s">
        <v>1118</v>
      </c>
      <c r="K442" t="s">
        <v>74</v>
      </c>
      <c r="L442" t="s">
        <v>74</v>
      </c>
      <c r="M442" t="s">
        <v>77</v>
      </c>
      <c r="N442" t="s">
        <v>817</v>
      </c>
      <c r="O442" t="s">
        <v>74</v>
      </c>
      <c r="P442" t="s">
        <v>74</v>
      </c>
      <c r="Q442" t="s">
        <v>74</v>
      </c>
      <c r="R442" t="s">
        <v>74</v>
      </c>
      <c r="S442" t="s">
        <v>74</v>
      </c>
      <c r="T442" t="s">
        <v>74</v>
      </c>
      <c r="U442" t="s">
        <v>74</v>
      </c>
      <c r="V442" t="s">
        <v>74</v>
      </c>
      <c r="W442" t="s">
        <v>74</v>
      </c>
      <c r="X442" t="s">
        <v>74</v>
      </c>
      <c r="Y442" t="s">
        <v>74</v>
      </c>
      <c r="Z442" t="s">
        <v>74</v>
      </c>
      <c r="AA442" t="s">
        <v>74</v>
      </c>
      <c r="AB442" t="s">
        <v>74</v>
      </c>
      <c r="AC442" t="s">
        <v>74</v>
      </c>
      <c r="AD442" t="s">
        <v>74</v>
      </c>
      <c r="AE442" t="s">
        <v>74</v>
      </c>
      <c r="AF442" t="s">
        <v>74</v>
      </c>
      <c r="AG442">
        <v>1</v>
      </c>
      <c r="AH442">
        <v>0</v>
      </c>
      <c r="AI442">
        <v>0</v>
      </c>
      <c r="AJ442">
        <v>0</v>
      </c>
      <c r="AK442">
        <v>0</v>
      </c>
      <c r="AL442" t="s">
        <v>1119</v>
      </c>
      <c r="AM442" t="s">
        <v>782</v>
      </c>
      <c r="AN442" t="s">
        <v>1120</v>
      </c>
      <c r="AO442" t="s">
        <v>1121</v>
      </c>
      <c r="AP442" t="s">
        <v>74</v>
      </c>
      <c r="AQ442" t="s">
        <v>74</v>
      </c>
      <c r="AR442" t="s">
        <v>1122</v>
      </c>
      <c r="AS442" t="s">
        <v>1123</v>
      </c>
      <c r="AT442" t="s">
        <v>74</v>
      </c>
      <c r="AU442">
        <v>1963</v>
      </c>
      <c r="AV442">
        <v>129</v>
      </c>
      <c r="AW442">
        <v>4</v>
      </c>
      <c r="AX442" t="s">
        <v>74</v>
      </c>
      <c r="AY442" t="s">
        <v>74</v>
      </c>
      <c r="AZ442" t="s">
        <v>74</v>
      </c>
      <c r="BA442" t="s">
        <v>74</v>
      </c>
      <c r="BB442">
        <v>542</v>
      </c>
      <c r="BC442">
        <v>542</v>
      </c>
      <c r="BD442" t="s">
        <v>74</v>
      </c>
      <c r="BE442" t="s">
        <v>2549</v>
      </c>
      <c r="BF442" t="str">
        <f>HYPERLINK("http://dx.doi.org/10.2307/1794721","http://dx.doi.org/10.2307/1794721")</f>
        <v>http://dx.doi.org/10.2307/1794721</v>
      </c>
      <c r="BG442" t="s">
        <v>74</v>
      </c>
      <c r="BH442" t="s">
        <v>74</v>
      </c>
      <c r="BI442">
        <v>1</v>
      </c>
      <c r="BJ442" t="s">
        <v>825</v>
      </c>
      <c r="BK442" t="s">
        <v>826</v>
      </c>
      <c r="BL442" t="s">
        <v>825</v>
      </c>
      <c r="BM442" t="s">
        <v>2545</v>
      </c>
      <c r="BN442" t="s">
        <v>74</v>
      </c>
      <c r="BO442" t="s">
        <v>74</v>
      </c>
      <c r="BP442" t="s">
        <v>74</v>
      </c>
      <c r="BQ442" t="s">
        <v>74</v>
      </c>
      <c r="BR442" t="s">
        <v>89</v>
      </c>
      <c r="BS442" t="s">
        <v>2550</v>
      </c>
      <c r="BT442" t="str">
        <f>HYPERLINK("https%3A%2F%2Fwww.webofscience.com%2Fwos%2Fwoscc%2Ffull-record%2FWOS:A1963CAU9600066","View Full Record in Web of Science")</f>
        <v>View Full Record in Web of Science</v>
      </c>
    </row>
    <row r="443" spans="1:72" x14ac:dyDescent="0.15">
      <c r="A443" t="s">
        <v>72</v>
      </c>
      <c r="B443" t="s">
        <v>2551</v>
      </c>
      <c r="C443" t="s">
        <v>74</v>
      </c>
      <c r="D443" t="s">
        <v>74</v>
      </c>
      <c r="E443" t="s">
        <v>74</v>
      </c>
      <c r="F443" t="s">
        <v>2551</v>
      </c>
      <c r="G443" t="s">
        <v>74</v>
      </c>
      <c r="H443" t="s">
        <v>74</v>
      </c>
      <c r="I443" t="s">
        <v>2552</v>
      </c>
      <c r="J443" t="s">
        <v>2217</v>
      </c>
      <c r="K443" t="s">
        <v>74</v>
      </c>
      <c r="L443" t="s">
        <v>74</v>
      </c>
      <c r="M443" t="s">
        <v>77</v>
      </c>
      <c r="N443" t="s">
        <v>78</v>
      </c>
      <c r="O443" t="s">
        <v>74</v>
      </c>
      <c r="P443" t="s">
        <v>74</v>
      </c>
      <c r="Q443" t="s">
        <v>74</v>
      </c>
      <c r="R443" t="s">
        <v>74</v>
      </c>
      <c r="S443" t="s">
        <v>74</v>
      </c>
      <c r="T443" t="s">
        <v>74</v>
      </c>
      <c r="U443" t="s">
        <v>74</v>
      </c>
      <c r="V443" t="s">
        <v>74</v>
      </c>
      <c r="W443" t="s">
        <v>74</v>
      </c>
      <c r="X443" t="s">
        <v>74</v>
      </c>
      <c r="Y443" t="s">
        <v>74</v>
      </c>
      <c r="Z443" t="s">
        <v>74</v>
      </c>
      <c r="AA443" t="s">
        <v>74</v>
      </c>
      <c r="AB443" t="s">
        <v>74</v>
      </c>
      <c r="AC443" t="s">
        <v>74</v>
      </c>
      <c r="AD443" t="s">
        <v>74</v>
      </c>
      <c r="AE443" t="s">
        <v>74</v>
      </c>
      <c r="AF443" t="s">
        <v>74</v>
      </c>
      <c r="AG443">
        <v>11</v>
      </c>
      <c r="AH443">
        <v>17</v>
      </c>
      <c r="AI443">
        <v>17</v>
      </c>
      <c r="AJ443">
        <v>0</v>
      </c>
      <c r="AK443">
        <v>5</v>
      </c>
      <c r="AL443" t="s">
        <v>2218</v>
      </c>
      <c r="AM443" t="s">
        <v>80</v>
      </c>
      <c r="AN443" t="s">
        <v>2219</v>
      </c>
      <c r="AO443" t="s">
        <v>2220</v>
      </c>
      <c r="AP443" t="s">
        <v>74</v>
      </c>
      <c r="AQ443" t="s">
        <v>74</v>
      </c>
      <c r="AR443" t="s">
        <v>2221</v>
      </c>
      <c r="AS443" t="s">
        <v>2222</v>
      </c>
      <c r="AT443" t="s">
        <v>74</v>
      </c>
      <c r="AU443">
        <v>1963</v>
      </c>
      <c r="AV443">
        <v>85</v>
      </c>
      <c r="AW443">
        <v>5</v>
      </c>
      <c r="AX443" t="s">
        <v>74</v>
      </c>
      <c r="AY443" t="s">
        <v>74</v>
      </c>
      <c r="AZ443" t="s">
        <v>74</v>
      </c>
      <c r="BA443" t="s">
        <v>74</v>
      </c>
      <c r="BB443">
        <v>1121</v>
      </c>
      <c r="BC443" t="s">
        <v>84</v>
      </c>
      <c r="BD443" t="s">
        <v>74</v>
      </c>
      <c r="BE443" t="s">
        <v>2553</v>
      </c>
      <c r="BF443" t="str">
        <f>HYPERLINK("http://dx.doi.org/10.1128/JB.85.5.1121-1123.1963","http://dx.doi.org/10.1128/JB.85.5.1121-1123.1963")</f>
        <v>http://dx.doi.org/10.1128/JB.85.5.1121-1123.1963</v>
      </c>
      <c r="BG443" t="s">
        <v>74</v>
      </c>
      <c r="BH443" t="s">
        <v>74</v>
      </c>
      <c r="BI443">
        <v>0</v>
      </c>
      <c r="BJ443" t="s">
        <v>1795</v>
      </c>
      <c r="BK443" t="s">
        <v>86</v>
      </c>
      <c r="BL443" t="s">
        <v>1795</v>
      </c>
      <c r="BM443" t="s">
        <v>2554</v>
      </c>
      <c r="BN443">
        <v>14044003</v>
      </c>
      <c r="BO443" t="s">
        <v>2224</v>
      </c>
      <c r="BP443" t="s">
        <v>74</v>
      </c>
      <c r="BQ443" t="s">
        <v>74</v>
      </c>
      <c r="BR443" t="s">
        <v>89</v>
      </c>
      <c r="BS443" t="s">
        <v>2555</v>
      </c>
      <c r="BT443" t="str">
        <f>HYPERLINK("https%3A%2F%2Fwww.webofscience.com%2Fwos%2Fwoscc%2Ffull-record%2FWOS:A19633886B00005","View Full Record in Web of Science")</f>
        <v>View Full Record in Web of Science</v>
      </c>
    </row>
    <row r="444" spans="1:72" x14ac:dyDescent="0.15">
      <c r="A444" t="s">
        <v>72</v>
      </c>
      <c r="B444" t="s">
        <v>2556</v>
      </c>
      <c r="C444" t="s">
        <v>74</v>
      </c>
      <c r="D444" t="s">
        <v>74</v>
      </c>
      <c r="E444" t="s">
        <v>74</v>
      </c>
      <c r="F444" t="s">
        <v>2556</v>
      </c>
      <c r="G444" t="s">
        <v>74</v>
      </c>
      <c r="H444" t="s">
        <v>74</v>
      </c>
      <c r="I444" t="s">
        <v>2557</v>
      </c>
      <c r="J444" t="s">
        <v>1986</v>
      </c>
      <c r="K444" t="s">
        <v>74</v>
      </c>
      <c r="L444" t="s">
        <v>74</v>
      </c>
      <c r="M444" t="s">
        <v>77</v>
      </c>
      <c r="N444" t="s">
        <v>817</v>
      </c>
      <c r="O444" t="s">
        <v>74</v>
      </c>
      <c r="P444" t="s">
        <v>74</v>
      </c>
      <c r="Q444" t="s">
        <v>74</v>
      </c>
      <c r="R444" t="s">
        <v>74</v>
      </c>
      <c r="S444" t="s">
        <v>74</v>
      </c>
      <c r="T444" t="s">
        <v>74</v>
      </c>
      <c r="U444" t="s">
        <v>74</v>
      </c>
      <c r="V444" t="s">
        <v>74</v>
      </c>
      <c r="W444" t="s">
        <v>74</v>
      </c>
      <c r="X444" t="s">
        <v>74</v>
      </c>
      <c r="Y444" t="s">
        <v>74</v>
      </c>
      <c r="Z444" t="s">
        <v>74</v>
      </c>
      <c r="AA444" t="s">
        <v>74</v>
      </c>
      <c r="AB444" t="s">
        <v>74</v>
      </c>
      <c r="AC444" t="s">
        <v>74</v>
      </c>
      <c r="AD444" t="s">
        <v>74</v>
      </c>
      <c r="AE444" t="s">
        <v>74</v>
      </c>
      <c r="AF444" t="s">
        <v>74</v>
      </c>
      <c r="AG444">
        <v>1</v>
      </c>
      <c r="AH444">
        <v>0</v>
      </c>
      <c r="AI444">
        <v>0</v>
      </c>
      <c r="AJ444">
        <v>0</v>
      </c>
      <c r="AK444">
        <v>0</v>
      </c>
      <c r="AL444" t="s">
        <v>1989</v>
      </c>
      <c r="AM444" t="s">
        <v>1990</v>
      </c>
      <c r="AN444" t="s">
        <v>1991</v>
      </c>
      <c r="AO444" t="s">
        <v>1992</v>
      </c>
      <c r="AP444" t="s">
        <v>74</v>
      </c>
      <c r="AQ444" t="s">
        <v>74</v>
      </c>
      <c r="AR444" t="s">
        <v>1993</v>
      </c>
      <c r="AS444" t="s">
        <v>1994</v>
      </c>
      <c r="AT444" t="s">
        <v>74</v>
      </c>
      <c r="AU444">
        <v>1963</v>
      </c>
      <c r="AV444">
        <v>62</v>
      </c>
      <c r="AW444">
        <v>4</v>
      </c>
      <c r="AX444" t="s">
        <v>74</v>
      </c>
      <c r="AY444" t="s">
        <v>74</v>
      </c>
      <c r="AZ444" t="s">
        <v>74</v>
      </c>
      <c r="BA444" t="s">
        <v>74</v>
      </c>
      <c r="BB444">
        <v>184</v>
      </c>
      <c r="BC444">
        <v>184</v>
      </c>
      <c r="BD444" t="s">
        <v>74</v>
      </c>
      <c r="BE444" t="s">
        <v>74</v>
      </c>
      <c r="BF444" t="s">
        <v>74</v>
      </c>
      <c r="BG444" t="s">
        <v>74</v>
      </c>
      <c r="BH444" t="s">
        <v>74</v>
      </c>
      <c r="BI444">
        <v>1</v>
      </c>
      <c r="BJ444" t="s">
        <v>825</v>
      </c>
      <c r="BK444" t="s">
        <v>826</v>
      </c>
      <c r="BL444" t="s">
        <v>825</v>
      </c>
      <c r="BM444" t="s">
        <v>2558</v>
      </c>
      <c r="BN444" t="s">
        <v>74</v>
      </c>
      <c r="BO444" t="s">
        <v>74</v>
      </c>
      <c r="BP444" t="s">
        <v>74</v>
      </c>
      <c r="BQ444" t="s">
        <v>74</v>
      </c>
      <c r="BR444" t="s">
        <v>89</v>
      </c>
      <c r="BS444" t="s">
        <v>2559</v>
      </c>
      <c r="BT444" t="str">
        <f>HYPERLINK("https%3A%2F%2Fwww.webofscience.com%2Fwos%2Fwoscc%2Ffull-record%2FWOS:A1963CJU0100008","View Full Record in Web of Science")</f>
        <v>View Full Record in Web of Science</v>
      </c>
    </row>
    <row r="445" spans="1:72" x14ac:dyDescent="0.15">
      <c r="A445" t="s">
        <v>72</v>
      </c>
      <c r="B445" t="s">
        <v>2560</v>
      </c>
      <c r="C445" t="s">
        <v>74</v>
      </c>
      <c r="D445" t="s">
        <v>74</v>
      </c>
      <c r="E445" t="s">
        <v>74</v>
      </c>
      <c r="F445" t="s">
        <v>2560</v>
      </c>
      <c r="G445" t="s">
        <v>74</v>
      </c>
      <c r="H445" t="s">
        <v>74</v>
      </c>
      <c r="I445" t="s">
        <v>2561</v>
      </c>
      <c r="J445" t="s">
        <v>2562</v>
      </c>
      <c r="K445" t="s">
        <v>74</v>
      </c>
      <c r="L445" t="s">
        <v>74</v>
      </c>
      <c r="M445" t="s">
        <v>77</v>
      </c>
      <c r="N445" t="s">
        <v>78</v>
      </c>
      <c r="O445" t="s">
        <v>74</v>
      </c>
      <c r="P445" t="s">
        <v>74</v>
      </c>
      <c r="Q445" t="s">
        <v>74</v>
      </c>
      <c r="R445" t="s">
        <v>74</v>
      </c>
      <c r="S445" t="s">
        <v>74</v>
      </c>
      <c r="T445" t="s">
        <v>74</v>
      </c>
      <c r="U445" t="s">
        <v>74</v>
      </c>
      <c r="V445" t="s">
        <v>74</v>
      </c>
      <c r="W445" t="s">
        <v>74</v>
      </c>
      <c r="X445" t="s">
        <v>74</v>
      </c>
      <c r="Y445" t="s">
        <v>74</v>
      </c>
      <c r="Z445" t="s">
        <v>74</v>
      </c>
      <c r="AA445" t="s">
        <v>74</v>
      </c>
      <c r="AB445" t="s">
        <v>74</v>
      </c>
      <c r="AC445" t="s">
        <v>74</v>
      </c>
      <c r="AD445" t="s">
        <v>74</v>
      </c>
      <c r="AE445" t="s">
        <v>74</v>
      </c>
      <c r="AF445" t="s">
        <v>74</v>
      </c>
      <c r="AG445">
        <v>63</v>
      </c>
      <c r="AH445">
        <v>28</v>
      </c>
      <c r="AI445">
        <v>28</v>
      </c>
      <c r="AJ445">
        <v>0</v>
      </c>
      <c r="AK445">
        <v>4</v>
      </c>
      <c r="AL445" t="s">
        <v>2563</v>
      </c>
      <c r="AM445" t="s">
        <v>509</v>
      </c>
      <c r="AN445" t="s">
        <v>2564</v>
      </c>
      <c r="AO445" t="s">
        <v>2565</v>
      </c>
      <c r="AP445" t="s">
        <v>74</v>
      </c>
      <c r="AQ445" t="s">
        <v>74</v>
      </c>
      <c r="AR445" t="s">
        <v>2566</v>
      </c>
      <c r="AS445" t="s">
        <v>2567</v>
      </c>
      <c r="AT445" t="s">
        <v>74</v>
      </c>
      <c r="AU445">
        <v>1963</v>
      </c>
      <c r="AV445">
        <v>71</v>
      </c>
      <c r="AW445">
        <v>6</v>
      </c>
      <c r="AX445" t="s">
        <v>74</v>
      </c>
      <c r="AY445" t="s">
        <v>74</v>
      </c>
      <c r="AZ445" t="s">
        <v>74</v>
      </c>
      <c r="BA445" t="s">
        <v>74</v>
      </c>
      <c r="BB445">
        <v>698</v>
      </c>
      <c r="BC445">
        <v>720</v>
      </c>
      <c r="BD445" t="s">
        <v>74</v>
      </c>
      <c r="BE445" t="s">
        <v>2568</v>
      </c>
      <c r="BF445" t="str">
        <f>HYPERLINK("http://dx.doi.org/10.1086/626950","http://dx.doi.org/10.1086/626950")</f>
        <v>http://dx.doi.org/10.1086/626950</v>
      </c>
      <c r="BG445" t="s">
        <v>74</v>
      </c>
      <c r="BH445" t="s">
        <v>74</v>
      </c>
      <c r="BI445">
        <v>23</v>
      </c>
      <c r="BJ445" t="s">
        <v>606</v>
      </c>
      <c r="BK445" t="s">
        <v>86</v>
      </c>
      <c r="BL445" t="s">
        <v>606</v>
      </c>
      <c r="BM445" t="s">
        <v>2569</v>
      </c>
      <c r="BN445" t="s">
        <v>74</v>
      </c>
      <c r="BO445" t="s">
        <v>74</v>
      </c>
      <c r="BP445" t="s">
        <v>74</v>
      </c>
      <c r="BQ445" t="s">
        <v>74</v>
      </c>
      <c r="BR445" t="s">
        <v>89</v>
      </c>
      <c r="BS445" t="s">
        <v>2570</v>
      </c>
      <c r="BT445" t="str">
        <f>HYPERLINK("https%3A%2F%2Fwww.webofscience.com%2Fwos%2Fwoscc%2Ffull-record%2FWOS:A1963WU57000003","View Full Record in Web of Science")</f>
        <v>View Full Record in Web of Science</v>
      </c>
    </row>
    <row r="446" spans="1:72" x14ac:dyDescent="0.15">
      <c r="A446" t="s">
        <v>72</v>
      </c>
      <c r="B446" t="s">
        <v>2571</v>
      </c>
      <c r="C446" t="s">
        <v>74</v>
      </c>
      <c r="D446" t="s">
        <v>74</v>
      </c>
      <c r="E446" t="s">
        <v>74</v>
      </c>
      <c r="F446" t="s">
        <v>2571</v>
      </c>
      <c r="G446" t="s">
        <v>74</v>
      </c>
      <c r="H446" t="s">
        <v>74</v>
      </c>
      <c r="I446" t="s">
        <v>2572</v>
      </c>
      <c r="J446" t="s">
        <v>612</v>
      </c>
      <c r="K446" t="s">
        <v>74</v>
      </c>
      <c r="L446" t="s">
        <v>74</v>
      </c>
      <c r="M446" t="s">
        <v>77</v>
      </c>
      <c r="N446" t="s">
        <v>78</v>
      </c>
      <c r="O446" t="s">
        <v>74</v>
      </c>
      <c r="P446" t="s">
        <v>74</v>
      </c>
      <c r="Q446" t="s">
        <v>74</v>
      </c>
      <c r="R446" t="s">
        <v>74</v>
      </c>
      <c r="S446" t="s">
        <v>74</v>
      </c>
      <c r="T446" t="s">
        <v>74</v>
      </c>
      <c r="U446" t="s">
        <v>74</v>
      </c>
      <c r="V446" t="s">
        <v>74</v>
      </c>
      <c r="W446" t="s">
        <v>74</v>
      </c>
      <c r="X446" t="s">
        <v>74</v>
      </c>
      <c r="Y446" t="s">
        <v>74</v>
      </c>
      <c r="Z446" t="s">
        <v>74</v>
      </c>
      <c r="AA446" t="s">
        <v>74</v>
      </c>
      <c r="AB446" t="s">
        <v>74</v>
      </c>
      <c r="AC446" t="s">
        <v>74</v>
      </c>
      <c r="AD446" t="s">
        <v>74</v>
      </c>
      <c r="AE446" t="s">
        <v>74</v>
      </c>
      <c r="AF446" t="s">
        <v>74</v>
      </c>
      <c r="AG446">
        <v>3</v>
      </c>
      <c r="AH446">
        <v>0</v>
      </c>
      <c r="AI446">
        <v>0</v>
      </c>
      <c r="AJ446">
        <v>0</v>
      </c>
      <c r="AK446">
        <v>1</v>
      </c>
      <c r="AL446" t="s">
        <v>613</v>
      </c>
      <c r="AM446" t="s">
        <v>80</v>
      </c>
      <c r="AN446" t="s">
        <v>614</v>
      </c>
      <c r="AO446" t="s">
        <v>615</v>
      </c>
      <c r="AP446" t="s">
        <v>74</v>
      </c>
      <c r="AQ446" t="s">
        <v>74</v>
      </c>
      <c r="AR446" t="s">
        <v>616</v>
      </c>
      <c r="AS446" t="s">
        <v>617</v>
      </c>
      <c r="AT446" t="s">
        <v>74</v>
      </c>
      <c r="AU446">
        <v>1963</v>
      </c>
      <c r="AV446">
        <v>68</v>
      </c>
      <c r="AW446">
        <v>1</v>
      </c>
      <c r="AX446" t="s">
        <v>74</v>
      </c>
      <c r="AY446" t="s">
        <v>74</v>
      </c>
      <c r="AZ446" t="s">
        <v>74</v>
      </c>
      <c r="BA446" t="s">
        <v>74</v>
      </c>
      <c r="BB446">
        <v>263</v>
      </c>
      <c r="BC446" t="s">
        <v>95</v>
      </c>
      <c r="BD446" t="s">
        <v>74</v>
      </c>
      <c r="BE446" t="s">
        <v>2573</v>
      </c>
      <c r="BF446" t="str">
        <f>HYPERLINK("http://dx.doi.org/10.1029/JZ068i001p00263","http://dx.doi.org/10.1029/JZ068i001p00263")</f>
        <v>http://dx.doi.org/10.1029/JZ068i001p00263</v>
      </c>
      <c r="BG446" t="s">
        <v>74</v>
      </c>
      <c r="BH446" t="s">
        <v>74</v>
      </c>
      <c r="BI446">
        <v>1</v>
      </c>
      <c r="BJ446" t="s">
        <v>619</v>
      </c>
      <c r="BK446" t="s">
        <v>86</v>
      </c>
      <c r="BL446" t="s">
        <v>620</v>
      </c>
      <c r="BM446" t="s">
        <v>2574</v>
      </c>
      <c r="BN446" t="s">
        <v>74</v>
      </c>
      <c r="BO446" t="s">
        <v>74</v>
      </c>
      <c r="BP446" t="s">
        <v>74</v>
      </c>
      <c r="BQ446" t="s">
        <v>74</v>
      </c>
      <c r="BR446" t="s">
        <v>89</v>
      </c>
      <c r="BS446" t="s">
        <v>2575</v>
      </c>
      <c r="BT446" t="str">
        <f>HYPERLINK("https%3A%2F%2Fwww.webofscience.com%2Fwos%2Fwoscc%2Ffull-record%2FWOS:A19635181B00008","View Full Record in Web of Science")</f>
        <v>View Full Record in Web of Science</v>
      </c>
    </row>
    <row r="447" spans="1:72" x14ac:dyDescent="0.15">
      <c r="A447" t="s">
        <v>72</v>
      </c>
      <c r="B447" t="s">
        <v>2322</v>
      </c>
      <c r="C447" t="s">
        <v>74</v>
      </c>
      <c r="D447" t="s">
        <v>74</v>
      </c>
      <c r="E447" t="s">
        <v>74</v>
      </c>
      <c r="F447" t="s">
        <v>2322</v>
      </c>
      <c r="G447" t="s">
        <v>74</v>
      </c>
      <c r="H447" t="s">
        <v>74</v>
      </c>
      <c r="I447" t="s">
        <v>2576</v>
      </c>
      <c r="J447" t="s">
        <v>612</v>
      </c>
      <c r="K447" t="s">
        <v>74</v>
      </c>
      <c r="L447" t="s">
        <v>74</v>
      </c>
      <c r="M447" t="s">
        <v>77</v>
      </c>
      <c r="N447" t="s">
        <v>536</v>
      </c>
      <c r="O447" t="s">
        <v>74</v>
      </c>
      <c r="P447" t="s">
        <v>74</v>
      </c>
      <c r="Q447" t="s">
        <v>74</v>
      </c>
      <c r="R447" t="s">
        <v>74</v>
      </c>
      <c r="S447" t="s">
        <v>74</v>
      </c>
      <c r="T447" t="s">
        <v>74</v>
      </c>
      <c r="U447" t="s">
        <v>74</v>
      </c>
      <c r="V447" t="s">
        <v>74</v>
      </c>
      <c r="W447" t="s">
        <v>74</v>
      </c>
      <c r="X447" t="s">
        <v>74</v>
      </c>
      <c r="Y447" t="s">
        <v>74</v>
      </c>
      <c r="Z447" t="s">
        <v>74</v>
      </c>
      <c r="AA447" t="s">
        <v>74</v>
      </c>
      <c r="AB447" t="s">
        <v>74</v>
      </c>
      <c r="AC447" t="s">
        <v>74</v>
      </c>
      <c r="AD447" t="s">
        <v>74</v>
      </c>
      <c r="AE447" t="s">
        <v>74</v>
      </c>
      <c r="AF447" t="s">
        <v>74</v>
      </c>
      <c r="AG447">
        <v>3</v>
      </c>
      <c r="AH447">
        <v>3</v>
      </c>
      <c r="AI447">
        <v>3</v>
      </c>
      <c r="AJ447">
        <v>0</v>
      </c>
      <c r="AK447">
        <v>1</v>
      </c>
      <c r="AL447" t="s">
        <v>613</v>
      </c>
      <c r="AM447" t="s">
        <v>80</v>
      </c>
      <c r="AN447" t="s">
        <v>614</v>
      </c>
      <c r="AO447" t="s">
        <v>615</v>
      </c>
      <c r="AP447" t="s">
        <v>74</v>
      </c>
      <c r="AQ447" t="s">
        <v>74</v>
      </c>
      <c r="AR447" t="s">
        <v>616</v>
      </c>
      <c r="AS447" t="s">
        <v>617</v>
      </c>
      <c r="AT447" t="s">
        <v>74</v>
      </c>
      <c r="AU447">
        <v>1963</v>
      </c>
      <c r="AV447">
        <v>68</v>
      </c>
      <c r="AW447">
        <v>2</v>
      </c>
      <c r="AX447" t="s">
        <v>74</v>
      </c>
      <c r="AY447" t="s">
        <v>74</v>
      </c>
      <c r="AZ447" t="s">
        <v>74</v>
      </c>
      <c r="BA447" t="s">
        <v>74</v>
      </c>
      <c r="BB447">
        <v>601</v>
      </c>
      <c r="BC447" t="s">
        <v>95</v>
      </c>
      <c r="BD447" t="s">
        <v>74</v>
      </c>
      <c r="BE447" t="s">
        <v>2577</v>
      </c>
      <c r="BF447" t="str">
        <f>HYPERLINK("http://dx.doi.org/10.1029/JZ068i002p00601","http://dx.doi.org/10.1029/JZ068i002p00601")</f>
        <v>http://dx.doi.org/10.1029/JZ068i002p00601</v>
      </c>
      <c r="BG447" t="s">
        <v>74</v>
      </c>
      <c r="BH447" t="s">
        <v>74</v>
      </c>
      <c r="BI447">
        <v>1</v>
      </c>
      <c r="BJ447" t="s">
        <v>619</v>
      </c>
      <c r="BK447" t="s">
        <v>86</v>
      </c>
      <c r="BL447" t="s">
        <v>620</v>
      </c>
      <c r="BM447" t="s">
        <v>2578</v>
      </c>
      <c r="BN447" t="s">
        <v>74</v>
      </c>
      <c r="BO447" t="s">
        <v>74</v>
      </c>
      <c r="BP447" t="s">
        <v>74</v>
      </c>
      <c r="BQ447" t="s">
        <v>74</v>
      </c>
      <c r="BR447" t="s">
        <v>89</v>
      </c>
      <c r="BS447" t="s">
        <v>2579</v>
      </c>
      <c r="BT447" t="str">
        <f>HYPERLINK("https%3A%2F%2Fwww.webofscience.com%2Fwos%2Fwoscc%2Ffull-record%2FWOS:A19635192B00028","View Full Record in Web of Science")</f>
        <v>View Full Record in Web of Science</v>
      </c>
    </row>
    <row r="448" spans="1:72" x14ac:dyDescent="0.15">
      <c r="A448" t="s">
        <v>72</v>
      </c>
      <c r="B448" t="s">
        <v>2580</v>
      </c>
      <c r="C448" t="s">
        <v>74</v>
      </c>
      <c r="D448" t="s">
        <v>74</v>
      </c>
      <c r="E448" t="s">
        <v>74</v>
      </c>
      <c r="F448" t="s">
        <v>2580</v>
      </c>
      <c r="G448" t="s">
        <v>74</v>
      </c>
      <c r="H448" t="s">
        <v>74</v>
      </c>
      <c r="I448" t="s">
        <v>2581</v>
      </c>
      <c r="J448" t="s">
        <v>612</v>
      </c>
      <c r="K448" t="s">
        <v>74</v>
      </c>
      <c r="L448" t="s">
        <v>74</v>
      </c>
      <c r="M448" t="s">
        <v>77</v>
      </c>
      <c r="N448" t="s">
        <v>78</v>
      </c>
      <c r="O448" t="s">
        <v>74</v>
      </c>
      <c r="P448" t="s">
        <v>74</v>
      </c>
      <c r="Q448" t="s">
        <v>74</v>
      </c>
      <c r="R448" t="s">
        <v>74</v>
      </c>
      <c r="S448" t="s">
        <v>74</v>
      </c>
      <c r="T448" t="s">
        <v>74</v>
      </c>
      <c r="U448" t="s">
        <v>74</v>
      </c>
      <c r="V448" t="s">
        <v>74</v>
      </c>
      <c r="W448" t="s">
        <v>74</v>
      </c>
      <c r="X448" t="s">
        <v>74</v>
      </c>
      <c r="Y448" t="s">
        <v>74</v>
      </c>
      <c r="Z448" t="s">
        <v>74</v>
      </c>
      <c r="AA448" t="s">
        <v>74</v>
      </c>
      <c r="AB448" t="s">
        <v>74</v>
      </c>
      <c r="AC448" t="s">
        <v>74</v>
      </c>
      <c r="AD448" t="s">
        <v>74</v>
      </c>
      <c r="AE448" t="s">
        <v>74</v>
      </c>
      <c r="AF448" t="s">
        <v>74</v>
      </c>
      <c r="AG448">
        <v>14</v>
      </c>
      <c r="AH448">
        <v>5</v>
      </c>
      <c r="AI448">
        <v>5</v>
      </c>
      <c r="AJ448">
        <v>0</v>
      </c>
      <c r="AK448">
        <v>1</v>
      </c>
      <c r="AL448" t="s">
        <v>613</v>
      </c>
      <c r="AM448" t="s">
        <v>80</v>
      </c>
      <c r="AN448" t="s">
        <v>614</v>
      </c>
      <c r="AO448" t="s">
        <v>615</v>
      </c>
      <c r="AP448" t="s">
        <v>74</v>
      </c>
      <c r="AQ448" t="s">
        <v>74</v>
      </c>
      <c r="AR448" t="s">
        <v>616</v>
      </c>
      <c r="AS448" t="s">
        <v>617</v>
      </c>
      <c r="AT448" t="s">
        <v>74</v>
      </c>
      <c r="AU448">
        <v>1963</v>
      </c>
      <c r="AV448">
        <v>68</v>
      </c>
      <c r="AW448">
        <v>8</v>
      </c>
      <c r="AX448" t="s">
        <v>74</v>
      </c>
      <c r="AY448" t="s">
        <v>74</v>
      </c>
      <c r="AZ448" t="s">
        <v>74</v>
      </c>
      <c r="BA448" t="s">
        <v>74</v>
      </c>
      <c r="BB448">
        <v>2211</v>
      </c>
      <c r="BC448" t="s">
        <v>95</v>
      </c>
      <c r="BD448" t="s">
        <v>74</v>
      </c>
      <c r="BE448" t="s">
        <v>2582</v>
      </c>
      <c r="BF448" t="str">
        <f>HYPERLINK("http://dx.doi.org/10.1029/JZ068i008p02211","http://dx.doi.org/10.1029/JZ068i008p02211")</f>
        <v>http://dx.doi.org/10.1029/JZ068i008p02211</v>
      </c>
      <c r="BG448" t="s">
        <v>74</v>
      </c>
      <c r="BH448" t="s">
        <v>74</v>
      </c>
      <c r="BI448">
        <v>1</v>
      </c>
      <c r="BJ448" t="s">
        <v>619</v>
      </c>
      <c r="BK448" t="s">
        <v>86</v>
      </c>
      <c r="BL448" t="s">
        <v>620</v>
      </c>
      <c r="BM448" t="s">
        <v>2583</v>
      </c>
      <c r="BN448" t="s">
        <v>74</v>
      </c>
      <c r="BO448" t="s">
        <v>74</v>
      </c>
      <c r="BP448" t="s">
        <v>74</v>
      </c>
      <c r="BQ448" t="s">
        <v>74</v>
      </c>
      <c r="BR448" t="s">
        <v>89</v>
      </c>
      <c r="BS448" t="s">
        <v>2584</v>
      </c>
      <c r="BT448" t="str">
        <f>HYPERLINK("https%3A%2F%2Fwww.webofscience.com%2Fwos%2Fwoscc%2Ffull-record%2FWOS:A19635203B00005","View Full Record in Web of Science")</f>
        <v>View Full Record in Web of Science</v>
      </c>
    </row>
    <row r="449" spans="1:72" x14ac:dyDescent="0.15">
      <c r="A449" t="s">
        <v>72</v>
      </c>
      <c r="B449" t="s">
        <v>2585</v>
      </c>
      <c r="C449" t="s">
        <v>74</v>
      </c>
      <c r="D449" t="s">
        <v>74</v>
      </c>
      <c r="E449" t="s">
        <v>74</v>
      </c>
      <c r="F449" t="s">
        <v>2585</v>
      </c>
      <c r="G449" t="s">
        <v>74</v>
      </c>
      <c r="H449" t="s">
        <v>74</v>
      </c>
      <c r="I449" t="s">
        <v>2586</v>
      </c>
      <c r="J449" t="s">
        <v>612</v>
      </c>
      <c r="K449" t="s">
        <v>74</v>
      </c>
      <c r="L449" t="s">
        <v>74</v>
      </c>
      <c r="M449" t="s">
        <v>77</v>
      </c>
      <c r="N449" t="s">
        <v>78</v>
      </c>
      <c r="O449" t="s">
        <v>74</v>
      </c>
      <c r="P449" t="s">
        <v>74</v>
      </c>
      <c r="Q449" t="s">
        <v>74</v>
      </c>
      <c r="R449" t="s">
        <v>74</v>
      </c>
      <c r="S449" t="s">
        <v>74</v>
      </c>
      <c r="T449" t="s">
        <v>74</v>
      </c>
      <c r="U449" t="s">
        <v>74</v>
      </c>
      <c r="V449" t="s">
        <v>74</v>
      </c>
      <c r="W449" t="s">
        <v>74</v>
      </c>
      <c r="X449" t="s">
        <v>74</v>
      </c>
      <c r="Y449" t="s">
        <v>74</v>
      </c>
      <c r="Z449" t="s">
        <v>74</v>
      </c>
      <c r="AA449" t="s">
        <v>74</v>
      </c>
      <c r="AB449" t="s">
        <v>74</v>
      </c>
      <c r="AC449" t="s">
        <v>74</v>
      </c>
      <c r="AD449" t="s">
        <v>74</v>
      </c>
      <c r="AE449" t="s">
        <v>74</v>
      </c>
      <c r="AF449" t="s">
        <v>74</v>
      </c>
      <c r="AG449">
        <v>8</v>
      </c>
      <c r="AH449">
        <v>16</v>
      </c>
      <c r="AI449">
        <v>16</v>
      </c>
      <c r="AJ449">
        <v>0</v>
      </c>
      <c r="AK449">
        <v>2</v>
      </c>
      <c r="AL449" t="s">
        <v>613</v>
      </c>
      <c r="AM449" t="s">
        <v>80</v>
      </c>
      <c r="AN449" t="s">
        <v>614</v>
      </c>
      <c r="AO449" t="s">
        <v>615</v>
      </c>
      <c r="AP449" t="s">
        <v>74</v>
      </c>
      <c r="AQ449" t="s">
        <v>74</v>
      </c>
      <c r="AR449" t="s">
        <v>616</v>
      </c>
      <c r="AS449" t="s">
        <v>617</v>
      </c>
      <c r="AT449" t="s">
        <v>74</v>
      </c>
      <c r="AU449">
        <v>1963</v>
      </c>
      <c r="AV449">
        <v>68</v>
      </c>
      <c r="AW449">
        <v>13</v>
      </c>
      <c r="AX449" t="s">
        <v>74</v>
      </c>
      <c r="AY449" t="s">
        <v>74</v>
      </c>
      <c r="AZ449" t="s">
        <v>74</v>
      </c>
      <c r="BA449" t="s">
        <v>74</v>
      </c>
      <c r="BB449">
        <v>3999</v>
      </c>
      <c r="BC449" t="s">
        <v>95</v>
      </c>
      <c r="BD449" t="s">
        <v>74</v>
      </c>
      <c r="BE449" t="s">
        <v>2587</v>
      </c>
      <c r="BF449" t="str">
        <f>HYPERLINK("http://dx.doi.org/10.1029/JZ068i013p03999","http://dx.doi.org/10.1029/JZ068i013p03999")</f>
        <v>http://dx.doi.org/10.1029/JZ068i013p03999</v>
      </c>
      <c r="BG449" t="s">
        <v>74</v>
      </c>
      <c r="BH449" t="s">
        <v>74</v>
      </c>
      <c r="BI449">
        <v>1</v>
      </c>
      <c r="BJ449" t="s">
        <v>619</v>
      </c>
      <c r="BK449" t="s">
        <v>86</v>
      </c>
      <c r="BL449" t="s">
        <v>620</v>
      </c>
      <c r="BM449" t="s">
        <v>2588</v>
      </c>
      <c r="BN449" t="s">
        <v>74</v>
      </c>
      <c r="BO449" t="s">
        <v>74</v>
      </c>
      <c r="BP449" t="s">
        <v>74</v>
      </c>
      <c r="BQ449" t="s">
        <v>74</v>
      </c>
      <c r="BR449" t="s">
        <v>89</v>
      </c>
      <c r="BS449" t="s">
        <v>2589</v>
      </c>
      <c r="BT449" t="str">
        <f>HYPERLINK("https%3A%2F%2Fwww.webofscience.com%2Fwos%2Fwoscc%2Ffull-record%2FWOS:A19635185B00010","View Full Record in Web of Science")</f>
        <v>View Full Record in Web of Science</v>
      </c>
    </row>
    <row r="450" spans="1:72" x14ac:dyDescent="0.15">
      <c r="A450" t="s">
        <v>72</v>
      </c>
      <c r="B450" t="s">
        <v>2590</v>
      </c>
      <c r="C450" t="s">
        <v>74</v>
      </c>
      <c r="D450" t="s">
        <v>74</v>
      </c>
      <c r="E450" t="s">
        <v>74</v>
      </c>
      <c r="F450" t="s">
        <v>2590</v>
      </c>
      <c r="G450" t="s">
        <v>74</v>
      </c>
      <c r="H450" t="s">
        <v>74</v>
      </c>
      <c r="I450" t="s">
        <v>2591</v>
      </c>
      <c r="J450" t="s">
        <v>612</v>
      </c>
      <c r="K450" t="s">
        <v>74</v>
      </c>
      <c r="L450" t="s">
        <v>74</v>
      </c>
      <c r="M450" t="s">
        <v>77</v>
      </c>
      <c r="N450" t="s">
        <v>78</v>
      </c>
      <c r="O450" t="s">
        <v>74</v>
      </c>
      <c r="P450" t="s">
        <v>74</v>
      </c>
      <c r="Q450" t="s">
        <v>74</v>
      </c>
      <c r="R450" t="s">
        <v>74</v>
      </c>
      <c r="S450" t="s">
        <v>74</v>
      </c>
      <c r="T450" t="s">
        <v>74</v>
      </c>
      <c r="U450" t="s">
        <v>74</v>
      </c>
      <c r="V450" t="s">
        <v>74</v>
      </c>
      <c r="W450" t="s">
        <v>74</v>
      </c>
      <c r="X450" t="s">
        <v>74</v>
      </c>
      <c r="Y450" t="s">
        <v>74</v>
      </c>
      <c r="Z450" t="s">
        <v>74</v>
      </c>
      <c r="AA450" t="s">
        <v>74</v>
      </c>
      <c r="AB450" t="s">
        <v>74</v>
      </c>
      <c r="AC450" t="s">
        <v>74</v>
      </c>
      <c r="AD450" t="s">
        <v>74</v>
      </c>
      <c r="AE450" t="s">
        <v>74</v>
      </c>
      <c r="AF450" t="s">
        <v>74</v>
      </c>
      <c r="AG450">
        <v>31</v>
      </c>
      <c r="AH450">
        <v>77</v>
      </c>
      <c r="AI450">
        <v>77</v>
      </c>
      <c r="AJ450">
        <v>0</v>
      </c>
      <c r="AK450">
        <v>2</v>
      </c>
      <c r="AL450" t="s">
        <v>613</v>
      </c>
      <c r="AM450" t="s">
        <v>80</v>
      </c>
      <c r="AN450" t="s">
        <v>614</v>
      </c>
      <c r="AO450" t="s">
        <v>615</v>
      </c>
      <c r="AP450" t="s">
        <v>74</v>
      </c>
      <c r="AQ450" t="s">
        <v>74</v>
      </c>
      <c r="AR450" t="s">
        <v>616</v>
      </c>
      <c r="AS450" t="s">
        <v>617</v>
      </c>
      <c r="AT450" t="s">
        <v>74</v>
      </c>
      <c r="AU450">
        <v>1963</v>
      </c>
      <c r="AV450">
        <v>68</v>
      </c>
      <c r="AW450">
        <v>21</v>
      </c>
      <c r="AX450" t="s">
        <v>74</v>
      </c>
      <c r="AY450" t="s">
        <v>74</v>
      </c>
      <c r="AZ450" t="s">
        <v>74</v>
      </c>
      <c r="BA450" t="s">
        <v>74</v>
      </c>
      <c r="BB450">
        <v>5965</v>
      </c>
      <c r="BC450" t="s">
        <v>95</v>
      </c>
      <c r="BD450" t="s">
        <v>74</v>
      </c>
      <c r="BE450" t="s">
        <v>2592</v>
      </c>
      <c r="BF450" t="str">
        <f>HYPERLINK("http://dx.doi.org/10.1029/JZ068i021p05965","http://dx.doi.org/10.1029/JZ068i021p05965")</f>
        <v>http://dx.doi.org/10.1029/JZ068i021p05965</v>
      </c>
      <c r="BG450" t="s">
        <v>74</v>
      </c>
      <c r="BH450" t="s">
        <v>74</v>
      </c>
      <c r="BI450">
        <v>1</v>
      </c>
      <c r="BJ450" t="s">
        <v>619</v>
      </c>
      <c r="BK450" t="s">
        <v>86</v>
      </c>
      <c r="BL450" t="s">
        <v>620</v>
      </c>
      <c r="BM450" t="s">
        <v>2593</v>
      </c>
      <c r="BN450" t="s">
        <v>74</v>
      </c>
      <c r="BO450" t="s">
        <v>74</v>
      </c>
      <c r="BP450" t="s">
        <v>74</v>
      </c>
      <c r="BQ450" t="s">
        <v>74</v>
      </c>
      <c r="BR450" t="s">
        <v>89</v>
      </c>
      <c r="BS450" t="s">
        <v>2594</v>
      </c>
      <c r="BT450" t="str">
        <f>HYPERLINK("https%3A%2F%2Fwww.webofscience.com%2Fwos%2Fwoscc%2Ffull-record%2FWOS:A19635194B00016","View Full Record in Web of Science")</f>
        <v>View Full Record in Web of Science</v>
      </c>
    </row>
    <row r="451" spans="1:72" x14ac:dyDescent="0.15">
      <c r="A451" t="s">
        <v>72</v>
      </c>
      <c r="B451" t="s">
        <v>2230</v>
      </c>
      <c r="C451" t="s">
        <v>74</v>
      </c>
      <c r="D451" t="s">
        <v>74</v>
      </c>
      <c r="E451" t="s">
        <v>74</v>
      </c>
      <c r="F451" t="s">
        <v>2230</v>
      </c>
      <c r="G451" t="s">
        <v>74</v>
      </c>
      <c r="H451" t="s">
        <v>74</v>
      </c>
      <c r="I451" t="s">
        <v>2595</v>
      </c>
      <c r="J451" t="s">
        <v>612</v>
      </c>
      <c r="K451" t="s">
        <v>74</v>
      </c>
      <c r="L451" t="s">
        <v>74</v>
      </c>
      <c r="M451" t="s">
        <v>77</v>
      </c>
      <c r="N451" t="s">
        <v>78</v>
      </c>
      <c r="O451" t="s">
        <v>74</v>
      </c>
      <c r="P451" t="s">
        <v>74</v>
      </c>
      <c r="Q451" t="s">
        <v>74</v>
      </c>
      <c r="R451" t="s">
        <v>74</v>
      </c>
      <c r="S451" t="s">
        <v>74</v>
      </c>
      <c r="T451" t="s">
        <v>74</v>
      </c>
      <c r="U451" t="s">
        <v>74</v>
      </c>
      <c r="V451" t="s">
        <v>74</v>
      </c>
      <c r="W451" t="s">
        <v>74</v>
      </c>
      <c r="X451" t="s">
        <v>74</v>
      </c>
      <c r="Y451" t="s">
        <v>74</v>
      </c>
      <c r="Z451" t="s">
        <v>74</v>
      </c>
      <c r="AA451" t="s">
        <v>74</v>
      </c>
      <c r="AB451" t="s">
        <v>74</v>
      </c>
      <c r="AC451" t="s">
        <v>74</v>
      </c>
      <c r="AD451" t="s">
        <v>74</v>
      </c>
      <c r="AE451" t="s">
        <v>74</v>
      </c>
      <c r="AF451" t="s">
        <v>74</v>
      </c>
      <c r="AG451">
        <v>21</v>
      </c>
      <c r="AH451">
        <v>13</v>
      </c>
      <c r="AI451">
        <v>13</v>
      </c>
      <c r="AJ451">
        <v>0</v>
      </c>
      <c r="AK451">
        <v>1</v>
      </c>
      <c r="AL451" t="s">
        <v>613</v>
      </c>
      <c r="AM451" t="s">
        <v>80</v>
      </c>
      <c r="AN451" t="s">
        <v>614</v>
      </c>
      <c r="AO451" t="s">
        <v>615</v>
      </c>
      <c r="AP451" t="s">
        <v>74</v>
      </c>
      <c r="AQ451" t="s">
        <v>74</v>
      </c>
      <c r="AR451" t="s">
        <v>616</v>
      </c>
      <c r="AS451" t="s">
        <v>617</v>
      </c>
      <c r="AT451" t="s">
        <v>74</v>
      </c>
      <c r="AU451">
        <v>1963</v>
      </c>
      <c r="AV451">
        <v>68</v>
      </c>
      <c r="AW451">
        <v>21</v>
      </c>
      <c r="AX451" t="s">
        <v>74</v>
      </c>
      <c r="AY451" t="s">
        <v>74</v>
      </c>
      <c r="AZ451" t="s">
        <v>74</v>
      </c>
      <c r="BA451" t="s">
        <v>74</v>
      </c>
      <c r="BB451">
        <v>5973</v>
      </c>
      <c r="BC451" t="s">
        <v>95</v>
      </c>
      <c r="BD451" t="s">
        <v>74</v>
      </c>
      <c r="BE451" t="s">
        <v>2596</v>
      </c>
      <c r="BF451" t="str">
        <f>HYPERLINK("http://dx.doi.org/10.1029/JZ068i021p05973","http://dx.doi.org/10.1029/JZ068i021p05973")</f>
        <v>http://dx.doi.org/10.1029/JZ068i021p05973</v>
      </c>
      <c r="BG451" t="s">
        <v>74</v>
      </c>
      <c r="BH451" t="s">
        <v>74</v>
      </c>
      <c r="BI451">
        <v>1</v>
      </c>
      <c r="BJ451" t="s">
        <v>619</v>
      </c>
      <c r="BK451" t="s">
        <v>86</v>
      </c>
      <c r="BL451" t="s">
        <v>620</v>
      </c>
      <c r="BM451" t="s">
        <v>2593</v>
      </c>
      <c r="BN451" t="s">
        <v>74</v>
      </c>
      <c r="BO451" t="s">
        <v>74</v>
      </c>
      <c r="BP451" t="s">
        <v>74</v>
      </c>
      <c r="BQ451" t="s">
        <v>74</v>
      </c>
      <c r="BR451" t="s">
        <v>89</v>
      </c>
      <c r="BS451" t="s">
        <v>2597</v>
      </c>
      <c r="BT451" t="str">
        <f>HYPERLINK("https%3A%2F%2Fwww.webofscience.com%2Fwos%2Fwoscc%2Ffull-record%2FWOS:A19635194B00002","View Full Record in Web of Science")</f>
        <v>View Full Record in Web of Science</v>
      </c>
    </row>
    <row r="452" spans="1:72" x14ac:dyDescent="0.15">
      <c r="A452" t="s">
        <v>72</v>
      </c>
      <c r="B452" t="s">
        <v>2598</v>
      </c>
      <c r="C452" t="s">
        <v>74</v>
      </c>
      <c r="D452" t="s">
        <v>74</v>
      </c>
      <c r="E452" t="s">
        <v>74</v>
      </c>
      <c r="F452" t="s">
        <v>2598</v>
      </c>
      <c r="G452" t="s">
        <v>74</v>
      </c>
      <c r="H452" t="s">
        <v>74</v>
      </c>
      <c r="I452" t="s">
        <v>2599</v>
      </c>
      <c r="J452" t="s">
        <v>2600</v>
      </c>
      <c r="K452" t="s">
        <v>74</v>
      </c>
      <c r="L452" t="s">
        <v>74</v>
      </c>
      <c r="M452" t="s">
        <v>77</v>
      </c>
      <c r="N452" t="s">
        <v>52</v>
      </c>
      <c r="O452" t="s">
        <v>74</v>
      </c>
      <c r="P452" t="s">
        <v>74</v>
      </c>
      <c r="Q452" t="s">
        <v>74</v>
      </c>
      <c r="R452" t="s">
        <v>74</v>
      </c>
      <c r="S452" t="s">
        <v>74</v>
      </c>
      <c r="T452" t="s">
        <v>74</v>
      </c>
      <c r="U452" t="s">
        <v>74</v>
      </c>
      <c r="V452" t="s">
        <v>74</v>
      </c>
      <c r="W452" t="s">
        <v>74</v>
      </c>
      <c r="X452" t="s">
        <v>74</v>
      </c>
      <c r="Y452" t="s">
        <v>74</v>
      </c>
      <c r="Z452" t="s">
        <v>74</v>
      </c>
      <c r="AA452" t="s">
        <v>74</v>
      </c>
      <c r="AB452" t="s">
        <v>74</v>
      </c>
      <c r="AC452" t="s">
        <v>74</v>
      </c>
      <c r="AD452" t="s">
        <v>74</v>
      </c>
      <c r="AE452" t="s">
        <v>74</v>
      </c>
      <c r="AF452" t="s">
        <v>74</v>
      </c>
      <c r="AG452">
        <v>2</v>
      </c>
      <c r="AH452">
        <v>1</v>
      </c>
      <c r="AI452">
        <v>1</v>
      </c>
      <c r="AJ452">
        <v>0</v>
      </c>
      <c r="AK452">
        <v>0</v>
      </c>
      <c r="AL452" t="s">
        <v>670</v>
      </c>
      <c r="AM452" t="s">
        <v>671</v>
      </c>
      <c r="AN452" t="s">
        <v>672</v>
      </c>
      <c r="AO452" t="s">
        <v>2601</v>
      </c>
      <c r="AP452" t="s">
        <v>74</v>
      </c>
      <c r="AQ452" t="s">
        <v>74</v>
      </c>
      <c r="AR452" t="s">
        <v>2602</v>
      </c>
      <c r="AS452" t="s">
        <v>2603</v>
      </c>
      <c r="AT452" t="s">
        <v>74</v>
      </c>
      <c r="AU452">
        <v>1963</v>
      </c>
      <c r="AV452">
        <v>165</v>
      </c>
      <c r="AW452">
        <v>1</v>
      </c>
      <c r="AX452" t="s">
        <v>74</v>
      </c>
      <c r="AY452" t="s">
        <v>74</v>
      </c>
      <c r="AZ452" t="s">
        <v>74</v>
      </c>
      <c r="BA452" t="s">
        <v>74</v>
      </c>
      <c r="BB452" t="s">
        <v>2604</v>
      </c>
      <c r="BC452" t="s">
        <v>84</v>
      </c>
      <c r="BD452" t="s">
        <v>74</v>
      </c>
      <c r="BE452" t="s">
        <v>74</v>
      </c>
      <c r="BF452" t="s">
        <v>74</v>
      </c>
      <c r="BG452" t="s">
        <v>74</v>
      </c>
      <c r="BH452" t="s">
        <v>74</v>
      </c>
      <c r="BI452">
        <v>0</v>
      </c>
      <c r="BJ452" t="s">
        <v>2605</v>
      </c>
      <c r="BK452" t="s">
        <v>86</v>
      </c>
      <c r="BL452" t="s">
        <v>2606</v>
      </c>
      <c r="BM452" t="s">
        <v>2607</v>
      </c>
      <c r="BN452" t="s">
        <v>74</v>
      </c>
      <c r="BO452" t="s">
        <v>74</v>
      </c>
      <c r="BP452" t="s">
        <v>74</v>
      </c>
      <c r="BQ452" t="s">
        <v>74</v>
      </c>
      <c r="BR452" t="s">
        <v>89</v>
      </c>
      <c r="BS452" t="s">
        <v>2608</v>
      </c>
      <c r="BT452" t="str">
        <f>HYPERLINK("https%3A%2F%2Fwww.webofscience.com%2Fwos%2Fwoscc%2Ffull-record%2FWOS:A19636744B00023","View Full Record in Web of Science")</f>
        <v>View Full Record in Web of Science</v>
      </c>
    </row>
    <row r="453" spans="1:72" x14ac:dyDescent="0.15">
      <c r="A453" t="s">
        <v>72</v>
      </c>
      <c r="B453" t="s">
        <v>1859</v>
      </c>
      <c r="C453" t="s">
        <v>74</v>
      </c>
      <c r="D453" t="s">
        <v>74</v>
      </c>
      <c r="E453" t="s">
        <v>74</v>
      </c>
      <c r="F453" t="s">
        <v>1859</v>
      </c>
      <c r="G453" t="s">
        <v>74</v>
      </c>
      <c r="H453" t="s">
        <v>74</v>
      </c>
      <c r="I453" t="s">
        <v>2609</v>
      </c>
      <c r="J453" t="s">
        <v>2600</v>
      </c>
      <c r="K453" t="s">
        <v>74</v>
      </c>
      <c r="L453" t="s">
        <v>74</v>
      </c>
      <c r="M453" t="s">
        <v>77</v>
      </c>
      <c r="N453" t="s">
        <v>52</v>
      </c>
      <c r="O453" t="s">
        <v>74</v>
      </c>
      <c r="P453" t="s">
        <v>74</v>
      </c>
      <c r="Q453" t="s">
        <v>74</v>
      </c>
      <c r="R453" t="s">
        <v>74</v>
      </c>
      <c r="S453" t="s">
        <v>74</v>
      </c>
      <c r="T453" t="s">
        <v>74</v>
      </c>
      <c r="U453" t="s">
        <v>74</v>
      </c>
      <c r="V453" t="s">
        <v>74</v>
      </c>
      <c r="W453" t="s">
        <v>74</v>
      </c>
      <c r="X453" t="s">
        <v>74</v>
      </c>
      <c r="Y453" t="s">
        <v>74</v>
      </c>
      <c r="Z453" t="s">
        <v>74</v>
      </c>
      <c r="AA453" t="s">
        <v>74</v>
      </c>
      <c r="AB453" t="s">
        <v>74</v>
      </c>
      <c r="AC453" t="s">
        <v>74</v>
      </c>
      <c r="AD453" t="s">
        <v>74</v>
      </c>
      <c r="AE453" t="s">
        <v>74</v>
      </c>
      <c r="AF453" t="s">
        <v>74</v>
      </c>
      <c r="AG453">
        <v>3</v>
      </c>
      <c r="AH453">
        <v>3</v>
      </c>
      <c r="AI453">
        <v>3</v>
      </c>
      <c r="AJ453">
        <v>0</v>
      </c>
      <c r="AK453">
        <v>2</v>
      </c>
      <c r="AL453" t="s">
        <v>670</v>
      </c>
      <c r="AM453" t="s">
        <v>671</v>
      </c>
      <c r="AN453" t="s">
        <v>672</v>
      </c>
      <c r="AO453" t="s">
        <v>2601</v>
      </c>
      <c r="AP453" t="s">
        <v>74</v>
      </c>
      <c r="AQ453" t="s">
        <v>74</v>
      </c>
      <c r="AR453" t="s">
        <v>2602</v>
      </c>
      <c r="AS453" t="s">
        <v>2603</v>
      </c>
      <c r="AT453" t="s">
        <v>74</v>
      </c>
      <c r="AU453">
        <v>1963</v>
      </c>
      <c r="AV453">
        <v>165</v>
      </c>
      <c r="AW453">
        <v>1</v>
      </c>
      <c r="AX453" t="s">
        <v>74</v>
      </c>
      <c r="AY453" t="s">
        <v>74</v>
      </c>
      <c r="AZ453" t="s">
        <v>74</v>
      </c>
      <c r="BA453" t="s">
        <v>74</v>
      </c>
      <c r="BB453" t="s">
        <v>2610</v>
      </c>
      <c r="BC453" t="s">
        <v>84</v>
      </c>
      <c r="BD453" t="s">
        <v>74</v>
      </c>
      <c r="BE453" t="s">
        <v>74</v>
      </c>
      <c r="BF453" t="s">
        <v>74</v>
      </c>
      <c r="BG453" t="s">
        <v>74</v>
      </c>
      <c r="BH453" t="s">
        <v>74</v>
      </c>
      <c r="BI453">
        <v>0</v>
      </c>
      <c r="BJ453" t="s">
        <v>2605</v>
      </c>
      <c r="BK453" t="s">
        <v>86</v>
      </c>
      <c r="BL453" t="s">
        <v>2606</v>
      </c>
      <c r="BM453" t="s">
        <v>2607</v>
      </c>
      <c r="BN453" t="s">
        <v>74</v>
      </c>
      <c r="BO453" t="s">
        <v>74</v>
      </c>
      <c r="BP453" t="s">
        <v>74</v>
      </c>
      <c r="BQ453" t="s">
        <v>74</v>
      </c>
      <c r="BR453" t="s">
        <v>89</v>
      </c>
      <c r="BS453" t="s">
        <v>2611</v>
      </c>
      <c r="BT453" t="str">
        <f>HYPERLINK("https%3A%2F%2Fwww.webofscience.com%2Fwos%2Fwoscc%2Ffull-record%2FWOS:A19636744B00050","View Full Record in Web of Science")</f>
        <v>View Full Record in Web of Science</v>
      </c>
    </row>
    <row r="454" spans="1:72" x14ac:dyDescent="0.15">
      <c r="A454" t="s">
        <v>72</v>
      </c>
      <c r="B454" t="s">
        <v>2612</v>
      </c>
      <c r="C454" t="s">
        <v>74</v>
      </c>
      <c r="D454" t="s">
        <v>74</v>
      </c>
      <c r="E454" t="s">
        <v>74</v>
      </c>
      <c r="F454" t="s">
        <v>2612</v>
      </c>
      <c r="G454" t="s">
        <v>74</v>
      </c>
      <c r="H454" t="s">
        <v>74</v>
      </c>
      <c r="I454" t="s">
        <v>2613</v>
      </c>
      <c r="J454" t="s">
        <v>656</v>
      </c>
      <c r="K454" t="s">
        <v>74</v>
      </c>
      <c r="L454" t="s">
        <v>74</v>
      </c>
      <c r="M454" t="s">
        <v>77</v>
      </c>
      <c r="N454" t="s">
        <v>78</v>
      </c>
      <c r="O454" t="s">
        <v>74</v>
      </c>
      <c r="P454" t="s">
        <v>74</v>
      </c>
      <c r="Q454" t="s">
        <v>74</v>
      </c>
      <c r="R454" t="s">
        <v>74</v>
      </c>
      <c r="S454" t="s">
        <v>74</v>
      </c>
      <c r="T454" t="s">
        <v>74</v>
      </c>
      <c r="U454" t="s">
        <v>74</v>
      </c>
      <c r="V454" t="s">
        <v>74</v>
      </c>
      <c r="W454" t="s">
        <v>74</v>
      </c>
      <c r="X454" t="s">
        <v>74</v>
      </c>
      <c r="Y454" t="s">
        <v>74</v>
      </c>
      <c r="Z454" t="s">
        <v>74</v>
      </c>
      <c r="AA454" t="s">
        <v>74</v>
      </c>
      <c r="AB454" t="s">
        <v>74</v>
      </c>
      <c r="AC454" t="s">
        <v>74</v>
      </c>
      <c r="AD454" t="s">
        <v>74</v>
      </c>
      <c r="AE454" t="s">
        <v>74</v>
      </c>
      <c r="AF454" t="s">
        <v>74</v>
      </c>
      <c r="AG454">
        <v>14</v>
      </c>
      <c r="AH454">
        <v>20</v>
      </c>
      <c r="AI454">
        <v>24</v>
      </c>
      <c r="AJ454">
        <v>0</v>
      </c>
      <c r="AK454">
        <v>9</v>
      </c>
      <c r="AL454" t="s">
        <v>657</v>
      </c>
      <c r="AM454" t="s">
        <v>658</v>
      </c>
      <c r="AN454" t="s">
        <v>659</v>
      </c>
      <c r="AO454" t="s">
        <v>660</v>
      </c>
      <c r="AP454" t="s">
        <v>74</v>
      </c>
      <c r="AQ454" t="s">
        <v>74</v>
      </c>
      <c r="AR454" t="s">
        <v>661</v>
      </c>
      <c r="AS454" t="s">
        <v>662</v>
      </c>
      <c r="AT454" t="s">
        <v>74</v>
      </c>
      <c r="AU454">
        <v>1963</v>
      </c>
      <c r="AV454">
        <v>20</v>
      </c>
      <c r="AW454">
        <v>3</v>
      </c>
      <c r="AX454" t="s">
        <v>74</v>
      </c>
      <c r="AY454" t="s">
        <v>74</v>
      </c>
      <c r="AZ454" t="s">
        <v>74</v>
      </c>
      <c r="BA454" t="s">
        <v>74</v>
      </c>
      <c r="BB454">
        <v>185</v>
      </c>
      <c r="BC454">
        <v>188</v>
      </c>
      <c r="BD454" t="s">
        <v>74</v>
      </c>
      <c r="BE454" t="s">
        <v>2614</v>
      </c>
      <c r="BF454" t="str">
        <f>HYPERLINK("http://dx.doi.org/10.1175/1520-0469(1963)020&lt;0185:INITA&gt;2.0.CO;2","http://dx.doi.org/10.1175/1520-0469(1963)020&lt;0185:INITA&gt;2.0.CO;2")</f>
        <v>http://dx.doi.org/10.1175/1520-0469(1963)020&lt;0185:INITA&gt;2.0.CO;2</v>
      </c>
      <c r="BG454" t="s">
        <v>74</v>
      </c>
      <c r="BH454" t="s">
        <v>74</v>
      </c>
      <c r="BI454">
        <v>4</v>
      </c>
      <c r="BJ454" t="s">
        <v>592</v>
      </c>
      <c r="BK454" t="s">
        <v>86</v>
      </c>
      <c r="BL454" t="s">
        <v>592</v>
      </c>
      <c r="BM454" t="s">
        <v>2615</v>
      </c>
      <c r="BN454" t="s">
        <v>74</v>
      </c>
      <c r="BO454" t="s">
        <v>608</v>
      </c>
      <c r="BP454" t="s">
        <v>74</v>
      </c>
      <c r="BQ454" t="s">
        <v>74</v>
      </c>
      <c r="BR454" t="s">
        <v>89</v>
      </c>
      <c r="BS454" t="s">
        <v>2616</v>
      </c>
      <c r="BT454" t="str">
        <f>HYPERLINK("https%3A%2F%2Fwww.webofscience.com%2Fwos%2Fwoscc%2Ffull-record%2FWOS:A1963WS58100001","View Full Record in Web of Science")</f>
        <v>View Full Record in Web of Science</v>
      </c>
    </row>
    <row r="455" spans="1:72" x14ac:dyDescent="0.15">
      <c r="A455" t="s">
        <v>72</v>
      </c>
      <c r="B455" t="s">
        <v>2617</v>
      </c>
      <c r="C455" t="s">
        <v>74</v>
      </c>
      <c r="D455" t="s">
        <v>74</v>
      </c>
      <c r="E455" t="s">
        <v>74</v>
      </c>
      <c r="F455" t="s">
        <v>2617</v>
      </c>
      <c r="G455" t="s">
        <v>74</v>
      </c>
      <c r="H455" t="s">
        <v>74</v>
      </c>
      <c r="I455" t="s">
        <v>2618</v>
      </c>
      <c r="J455" t="s">
        <v>695</v>
      </c>
      <c r="K455" t="s">
        <v>74</v>
      </c>
      <c r="L455" t="s">
        <v>74</v>
      </c>
      <c r="M455" t="s">
        <v>77</v>
      </c>
      <c r="N455" t="s">
        <v>78</v>
      </c>
      <c r="O455" t="s">
        <v>74</v>
      </c>
      <c r="P455" t="s">
        <v>74</v>
      </c>
      <c r="Q455" t="s">
        <v>74</v>
      </c>
      <c r="R455" t="s">
        <v>74</v>
      </c>
      <c r="S455" t="s">
        <v>74</v>
      </c>
      <c r="T455" t="s">
        <v>74</v>
      </c>
      <c r="U455" t="s">
        <v>74</v>
      </c>
      <c r="V455" t="s">
        <v>74</v>
      </c>
      <c r="W455" t="s">
        <v>74</v>
      </c>
      <c r="X455" t="s">
        <v>74</v>
      </c>
      <c r="Y455" t="s">
        <v>74</v>
      </c>
      <c r="Z455" t="s">
        <v>74</v>
      </c>
      <c r="AA455" t="s">
        <v>74</v>
      </c>
      <c r="AB455" t="s">
        <v>74</v>
      </c>
      <c r="AC455" t="s">
        <v>74</v>
      </c>
      <c r="AD455" t="s">
        <v>74</v>
      </c>
      <c r="AE455" t="s">
        <v>74</v>
      </c>
      <c r="AF455" t="s">
        <v>74</v>
      </c>
      <c r="AG455">
        <v>27</v>
      </c>
      <c r="AH455">
        <v>82</v>
      </c>
      <c r="AI455">
        <v>84</v>
      </c>
      <c r="AJ455">
        <v>0</v>
      </c>
      <c r="AK455">
        <v>3</v>
      </c>
      <c r="AL455" t="s">
        <v>698</v>
      </c>
      <c r="AM455" t="s">
        <v>699</v>
      </c>
      <c r="AN455" t="s">
        <v>700</v>
      </c>
      <c r="AO455" t="s">
        <v>701</v>
      </c>
      <c r="AP455" t="s">
        <v>74</v>
      </c>
      <c r="AQ455" t="s">
        <v>74</v>
      </c>
      <c r="AR455" t="s">
        <v>702</v>
      </c>
      <c r="AS455" t="s">
        <v>703</v>
      </c>
      <c r="AT455" t="s">
        <v>74</v>
      </c>
      <c r="AU455">
        <v>1963</v>
      </c>
      <c r="AV455">
        <v>8</v>
      </c>
      <c r="AW455">
        <v>3</v>
      </c>
      <c r="AX455" t="s">
        <v>74</v>
      </c>
      <c r="AY455" t="s">
        <v>74</v>
      </c>
      <c r="AZ455" t="s">
        <v>74</v>
      </c>
      <c r="BA455" t="s">
        <v>74</v>
      </c>
      <c r="BB455">
        <v>313</v>
      </c>
      <c r="BC455">
        <v>322</v>
      </c>
      <c r="BD455" t="s">
        <v>74</v>
      </c>
      <c r="BE455" t="s">
        <v>2619</v>
      </c>
      <c r="BF455" t="str">
        <f>HYPERLINK("http://dx.doi.org/10.4319/lo.1963.8.3.0313","http://dx.doi.org/10.4319/lo.1963.8.3.0313")</f>
        <v>http://dx.doi.org/10.4319/lo.1963.8.3.0313</v>
      </c>
      <c r="BG455" t="s">
        <v>74</v>
      </c>
      <c r="BH455" t="s">
        <v>74</v>
      </c>
      <c r="BI455">
        <v>10</v>
      </c>
      <c r="BJ455" t="s">
        <v>705</v>
      </c>
      <c r="BK455" t="s">
        <v>86</v>
      </c>
      <c r="BL455" t="s">
        <v>706</v>
      </c>
      <c r="BM455" t="s">
        <v>2620</v>
      </c>
      <c r="BN455" t="s">
        <v>74</v>
      </c>
      <c r="BO455" t="s">
        <v>608</v>
      </c>
      <c r="BP455" t="s">
        <v>74</v>
      </c>
      <c r="BQ455" t="s">
        <v>74</v>
      </c>
      <c r="BR455" t="s">
        <v>89</v>
      </c>
      <c r="BS455" t="s">
        <v>2621</v>
      </c>
      <c r="BT455" t="str">
        <f>HYPERLINK("https%3A%2F%2Fwww.webofscience.com%2Fwos%2Fwoscc%2Ffull-record%2FWOS:A1963WU65600001","View Full Record in Web of Science")</f>
        <v>View Full Record in Web of Science</v>
      </c>
    </row>
    <row r="456" spans="1:72" x14ac:dyDescent="0.15">
      <c r="A456" t="s">
        <v>72</v>
      </c>
      <c r="B456" t="s">
        <v>2622</v>
      </c>
      <c r="C456" t="s">
        <v>74</v>
      </c>
      <c r="D456" t="s">
        <v>74</v>
      </c>
      <c r="E456" t="s">
        <v>74</v>
      </c>
      <c r="F456" t="s">
        <v>2622</v>
      </c>
      <c r="G456" t="s">
        <v>74</v>
      </c>
      <c r="H456" t="s">
        <v>74</v>
      </c>
      <c r="I456" t="s">
        <v>2623</v>
      </c>
      <c r="J456" t="s">
        <v>767</v>
      </c>
      <c r="K456" t="s">
        <v>74</v>
      </c>
      <c r="L456" t="s">
        <v>74</v>
      </c>
      <c r="M456" t="s">
        <v>77</v>
      </c>
      <c r="N456" t="s">
        <v>78</v>
      </c>
      <c r="O456" t="s">
        <v>74</v>
      </c>
      <c r="P456" t="s">
        <v>74</v>
      </c>
      <c r="Q456" t="s">
        <v>74</v>
      </c>
      <c r="R456" t="s">
        <v>74</v>
      </c>
      <c r="S456" t="s">
        <v>74</v>
      </c>
      <c r="T456" t="s">
        <v>74</v>
      </c>
      <c r="U456" t="s">
        <v>74</v>
      </c>
      <c r="V456" t="s">
        <v>74</v>
      </c>
      <c r="W456" t="s">
        <v>74</v>
      </c>
      <c r="X456" t="s">
        <v>74</v>
      </c>
      <c r="Y456" t="s">
        <v>74</v>
      </c>
      <c r="Z456" t="s">
        <v>74</v>
      </c>
      <c r="AA456" t="s">
        <v>74</v>
      </c>
      <c r="AB456" t="s">
        <v>74</v>
      </c>
      <c r="AC456" t="s">
        <v>74</v>
      </c>
      <c r="AD456" t="s">
        <v>74</v>
      </c>
      <c r="AE456" t="s">
        <v>74</v>
      </c>
      <c r="AF456" t="s">
        <v>74</v>
      </c>
      <c r="AG456">
        <v>5</v>
      </c>
      <c r="AH456">
        <v>19</v>
      </c>
      <c r="AI456">
        <v>19</v>
      </c>
      <c r="AJ456">
        <v>0</v>
      </c>
      <c r="AK456">
        <v>5</v>
      </c>
      <c r="AL456" t="s">
        <v>2624</v>
      </c>
      <c r="AM456" t="s">
        <v>769</v>
      </c>
      <c r="AN456" t="s">
        <v>770</v>
      </c>
      <c r="AO456" t="s">
        <v>771</v>
      </c>
      <c r="AP456" t="s">
        <v>772</v>
      </c>
      <c r="AQ456" t="s">
        <v>74</v>
      </c>
      <c r="AR456" t="s">
        <v>767</v>
      </c>
      <c r="AS456" t="s">
        <v>773</v>
      </c>
      <c r="AT456" t="s">
        <v>74</v>
      </c>
      <c r="AU456">
        <v>1963</v>
      </c>
      <c r="AV456">
        <v>200</v>
      </c>
      <c r="AW456">
        <v>490</v>
      </c>
      <c r="AX456" t="s">
        <v>74</v>
      </c>
      <c r="AY456" t="s">
        <v>74</v>
      </c>
      <c r="AZ456" t="s">
        <v>74</v>
      </c>
      <c r="BA456" t="s">
        <v>74</v>
      </c>
      <c r="BB456">
        <v>858</v>
      </c>
      <c r="BC456" t="s">
        <v>95</v>
      </c>
      <c r="BD456" t="s">
        <v>74</v>
      </c>
      <c r="BE456" t="s">
        <v>2625</v>
      </c>
      <c r="BF456" t="str">
        <f>HYPERLINK("http://dx.doi.org/10.1038/200858a0","http://dx.doi.org/10.1038/200858a0")</f>
        <v>http://dx.doi.org/10.1038/200858a0</v>
      </c>
      <c r="BG456" t="s">
        <v>74</v>
      </c>
      <c r="BH456" t="s">
        <v>74</v>
      </c>
      <c r="BI456">
        <v>1</v>
      </c>
      <c r="BJ456" t="s">
        <v>775</v>
      </c>
      <c r="BK456" t="s">
        <v>86</v>
      </c>
      <c r="BL456" t="s">
        <v>776</v>
      </c>
      <c r="BM456" t="s">
        <v>2626</v>
      </c>
      <c r="BN456">
        <v>14096059</v>
      </c>
      <c r="BO456" t="s">
        <v>74</v>
      </c>
      <c r="BP456" t="s">
        <v>74</v>
      </c>
      <c r="BQ456" t="s">
        <v>74</v>
      </c>
      <c r="BR456" t="s">
        <v>89</v>
      </c>
      <c r="BS456" t="s">
        <v>2627</v>
      </c>
      <c r="BT456" t="str">
        <f>HYPERLINK("https%3A%2F%2Fwww.webofscience.com%2Fwos%2Fwoscc%2Ffull-record%2FWOS:A19638814B00585","View Full Record in Web of Science")</f>
        <v>View Full Record in Web of Science</v>
      </c>
    </row>
    <row r="457" spans="1:72" x14ac:dyDescent="0.15">
      <c r="A457" t="s">
        <v>72</v>
      </c>
      <c r="B457" t="s">
        <v>2628</v>
      </c>
      <c r="C457" t="s">
        <v>74</v>
      </c>
      <c r="D457" t="s">
        <v>74</v>
      </c>
      <c r="E457" t="s">
        <v>74</v>
      </c>
      <c r="F457" t="s">
        <v>2628</v>
      </c>
      <c r="G457" t="s">
        <v>74</v>
      </c>
      <c r="H457" t="s">
        <v>74</v>
      </c>
      <c r="I457" t="s">
        <v>2428</v>
      </c>
      <c r="J457" t="s">
        <v>767</v>
      </c>
      <c r="K457" t="s">
        <v>74</v>
      </c>
      <c r="L457" t="s">
        <v>74</v>
      </c>
      <c r="M457" t="s">
        <v>77</v>
      </c>
      <c r="N457" t="s">
        <v>78</v>
      </c>
      <c r="O457" t="s">
        <v>74</v>
      </c>
      <c r="P457" t="s">
        <v>74</v>
      </c>
      <c r="Q457" t="s">
        <v>74</v>
      </c>
      <c r="R457" t="s">
        <v>74</v>
      </c>
      <c r="S457" t="s">
        <v>74</v>
      </c>
      <c r="T457" t="s">
        <v>74</v>
      </c>
      <c r="U457" t="s">
        <v>74</v>
      </c>
      <c r="V457" t="s">
        <v>74</v>
      </c>
      <c r="W457" t="s">
        <v>74</v>
      </c>
      <c r="X457" t="s">
        <v>74</v>
      </c>
      <c r="Y457" t="s">
        <v>74</v>
      </c>
      <c r="Z457" t="s">
        <v>74</v>
      </c>
      <c r="AA457" t="s">
        <v>74</v>
      </c>
      <c r="AB457" t="s">
        <v>74</v>
      </c>
      <c r="AC457" t="s">
        <v>74</v>
      </c>
      <c r="AD457" t="s">
        <v>74</v>
      </c>
      <c r="AE457" t="s">
        <v>74</v>
      </c>
      <c r="AF457" t="s">
        <v>74</v>
      </c>
      <c r="AG457">
        <v>9</v>
      </c>
      <c r="AH457">
        <v>6</v>
      </c>
      <c r="AI457">
        <v>6</v>
      </c>
      <c r="AJ457">
        <v>0</v>
      </c>
      <c r="AK457">
        <v>5</v>
      </c>
      <c r="AL457" t="s">
        <v>781</v>
      </c>
      <c r="AM457" t="s">
        <v>782</v>
      </c>
      <c r="AN457" t="s">
        <v>783</v>
      </c>
      <c r="AO457" t="s">
        <v>771</v>
      </c>
      <c r="AP457" t="s">
        <v>74</v>
      </c>
      <c r="AQ457" t="s">
        <v>74</v>
      </c>
      <c r="AR457" t="s">
        <v>767</v>
      </c>
      <c r="AS457" t="s">
        <v>773</v>
      </c>
      <c r="AT457" t="s">
        <v>74</v>
      </c>
      <c r="AU457">
        <v>1963</v>
      </c>
      <c r="AV457">
        <v>199</v>
      </c>
      <c r="AW457">
        <v>488</v>
      </c>
      <c r="AX457" t="s">
        <v>74</v>
      </c>
      <c r="AY457" t="s">
        <v>74</v>
      </c>
      <c r="AZ457" t="s">
        <v>74</v>
      </c>
      <c r="BA457" t="s">
        <v>74</v>
      </c>
      <c r="BB457">
        <v>60</v>
      </c>
      <c r="BC457" t="s">
        <v>84</v>
      </c>
      <c r="BD457" t="s">
        <v>74</v>
      </c>
      <c r="BE457" t="s">
        <v>2629</v>
      </c>
      <c r="BF457" t="str">
        <f>HYPERLINK("http://dx.doi.org/10.1038/199060a0","http://dx.doi.org/10.1038/199060a0")</f>
        <v>http://dx.doi.org/10.1038/199060a0</v>
      </c>
      <c r="BG457" t="s">
        <v>74</v>
      </c>
      <c r="BH457" t="s">
        <v>74</v>
      </c>
      <c r="BI457">
        <v>0</v>
      </c>
      <c r="BJ457" t="s">
        <v>775</v>
      </c>
      <c r="BK457" t="s">
        <v>86</v>
      </c>
      <c r="BL457" t="s">
        <v>776</v>
      </c>
      <c r="BM457" t="s">
        <v>2630</v>
      </c>
      <c r="BN457" t="s">
        <v>74</v>
      </c>
      <c r="BO457" t="s">
        <v>74</v>
      </c>
      <c r="BP457" t="s">
        <v>74</v>
      </c>
      <c r="BQ457" t="s">
        <v>74</v>
      </c>
      <c r="BR457" t="s">
        <v>89</v>
      </c>
      <c r="BS457" t="s">
        <v>2631</v>
      </c>
      <c r="BT457" t="str">
        <f>HYPERLINK("https%3A%2F%2Fwww.webofscience.com%2Fwos%2Fwoscc%2Ffull-record%2FWOS:A19638811B00119","View Full Record in Web of Science")</f>
        <v>View Full Record in Web of Science</v>
      </c>
    </row>
    <row r="458" spans="1:72" x14ac:dyDescent="0.15">
      <c r="A458" t="s">
        <v>72</v>
      </c>
      <c r="B458" t="s">
        <v>208</v>
      </c>
      <c r="C458" t="s">
        <v>74</v>
      </c>
      <c r="D458" t="s">
        <v>74</v>
      </c>
      <c r="E458" t="s">
        <v>74</v>
      </c>
      <c r="F458" t="s">
        <v>208</v>
      </c>
      <c r="G458" t="s">
        <v>74</v>
      </c>
      <c r="H458" t="s">
        <v>74</v>
      </c>
      <c r="I458" t="s">
        <v>2632</v>
      </c>
      <c r="J458" t="s">
        <v>767</v>
      </c>
      <c r="K458" t="s">
        <v>74</v>
      </c>
      <c r="L458" t="s">
        <v>74</v>
      </c>
      <c r="M458" t="s">
        <v>77</v>
      </c>
      <c r="N458" t="s">
        <v>220</v>
      </c>
      <c r="O458" t="s">
        <v>74</v>
      </c>
      <c r="P458" t="s">
        <v>74</v>
      </c>
      <c r="Q458" t="s">
        <v>74</v>
      </c>
      <c r="R458" t="s">
        <v>74</v>
      </c>
      <c r="S458" t="s">
        <v>74</v>
      </c>
      <c r="T458" t="s">
        <v>74</v>
      </c>
      <c r="U458" t="s">
        <v>74</v>
      </c>
      <c r="V458" t="s">
        <v>74</v>
      </c>
      <c r="W458" t="s">
        <v>74</v>
      </c>
      <c r="X458" t="s">
        <v>74</v>
      </c>
      <c r="Y458" t="s">
        <v>74</v>
      </c>
      <c r="Z458" t="s">
        <v>74</v>
      </c>
      <c r="AA458" t="s">
        <v>74</v>
      </c>
      <c r="AB458" t="s">
        <v>74</v>
      </c>
      <c r="AC458" t="s">
        <v>74</v>
      </c>
      <c r="AD458" t="s">
        <v>74</v>
      </c>
      <c r="AE458" t="s">
        <v>74</v>
      </c>
      <c r="AF458" t="s">
        <v>74</v>
      </c>
      <c r="AG458">
        <v>1</v>
      </c>
      <c r="AH458">
        <v>0</v>
      </c>
      <c r="AI458">
        <v>0</v>
      </c>
      <c r="AJ458">
        <v>0</v>
      </c>
      <c r="AK458">
        <v>1</v>
      </c>
      <c r="AL458" t="s">
        <v>781</v>
      </c>
      <c r="AM458" t="s">
        <v>782</v>
      </c>
      <c r="AN458" t="s">
        <v>783</v>
      </c>
      <c r="AO458" t="s">
        <v>771</v>
      </c>
      <c r="AP458" t="s">
        <v>74</v>
      </c>
      <c r="AQ458" t="s">
        <v>74</v>
      </c>
      <c r="AR458" t="s">
        <v>767</v>
      </c>
      <c r="AS458" t="s">
        <v>773</v>
      </c>
      <c r="AT458" t="s">
        <v>74</v>
      </c>
      <c r="AU458">
        <v>1963</v>
      </c>
      <c r="AV458">
        <v>199</v>
      </c>
      <c r="AW458">
        <v>489</v>
      </c>
      <c r="AX458" t="s">
        <v>74</v>
      </c>
      <c r="AY458" t="s">
        <v>74</v>
      </c>
      <c r="AZ458" t="s">
        <v>74</v>
      </c>
      <c r="BA458" t="s">
        <v>74</v>
      </c>
      <c r="BB458">
        <v>855</v>
      </c>
      <c r="BC458" t="s">
        <v>84</v>
      </c>
      <c r="BD458" t="s">
        <v>74</v>
      </c>
      <c r="BE458" t="s">
        <v>74</v>
      </c>
      <c r="BF458" t="s">
        <v>74</v>
      </c>
      <c r="BG458" t="s">
        <v>74</v>
      </c>
      <c r="BH458" t="s">
        <v>74</v>
      </c>
      <c r="BI458">
        <v>0</v>
      </c>
      <c r="BJ458" t="s">
        <v>775</v>
      </c>
      <c r="BK458" t="s">
        <v>86</v>
      </c>
      <c r="BL458" t="s">
        <v>776</v>
      </c>
      <c r="BM458" t="s">
        <v>2633</v>
      </c>
      <c r="BN458" t="s">
        <v>74</v>
      </c>
      <c r="BO458" t="s">
        <v>74</v>
      </c>
      <c r="BP458" t="s">
        <v>74</v>
      </c>
      <c r="BQ458" t="s">
        <v>74</v>
      </c>
      <c r="BR458" t="s">
        <v>89</v>
      </c>
      <c r="BS458" t="s">
        <v>2634</v>
      </c>
      <c r="BT458" t="str">
        <f>HYPERLINK("https%3A%2F%2Fwww.webofscience.com%2Fwos%2Fwoscc%2Ffull-record%2FWOS:A19638812B00071","View Full Record in Web of Science")</f>
        <v>View Full Record in Web of Science</v>
      </c>
    </row>
    <row r="459" spans="1:72" x14ac:dyDescent="0.15">
      <c r="A459" t="s">
        <v>72</v>
      </c>
      <c r="B459" t="s">
        <v>2635</v>
      </c>
      <c r="C459" t="s">
        <v>74</v>
      </c>
      <c r="D459" t="s">
        <v>74</v>
      </c>
      <c r="E459" t="s">
        <v>74</v>
      </c>
      <c r="F459" t="s">
        <v>2635</v>
      </c>
      <c r="G459" t="s">
        <v>74</v>
      </c>
      <c r="H459" t="s">
        <v>74</v>
      </c>
      <c r="I459" t="s">
        <v>2636</v>
      </c>
      <c r="J459" t="s">
        <v>767</v>
      </c>
      <c r="K459" t="s">
        <v>74</v>
      </c>
      <c r="L459" t="s">
        <v>74</v>
      </c>
      <c r="M459" t="s">
        <v>77</v>
      </c>
      <c r="N459" t="s">
        <v>78</v>
      </c>
      <c r="O459" t="s">
        <v>74</v>
      </c>
      <c r="P459" t="s">
        <v>74</v>
      </c>
      <c r="Q459" t="s">
        <v>74</v>
      </c>
      <c r="R459" t="s">
        <v>74</v>
      </c>
      <c r="S459" t="s">
        <v>74</v>
      </c>
      <c r="T459" t="s">
        <v>74</v>
      </c>
      <c r="U459" t="s">
        <v>74</v>
      </c>
      <c r="V459" t="s">
        <v>74</v>
      </c>
      <c r="W459" t="s">
        <v>74</v>
      </c>
      <c r="X459" t="s">
        <v>74</v>
      </c>
      <c r="Y459" t="s">
        <v>74</v>
      </c>
      <c r="Z459" t="s">
        <v>74</v>
      </c>
      <c r="AA459" t="s">
        <v>74</v>
      </c>
      <c r="AB459" t="s">
        <v>74</v>
      </c>
      <c r="AC459" t="s">
        <v>74</v>
      </c>
      <c r="AD459" t="s">
        <v>74</v>
      </c>
      <c r="AE459" t="s">
        <v>74</v>
      </c>
      <c r="AF459" t="s">
        <v>74</v>
      </c>
      <c r="AG459">
        <v>11</v>
      </c>
      <c r="AH459">
        <v>3</v>
      </c>
      <c r="AI459">
        <v>3</v>
      </c>
      <c r="AJ459">
        <v>0</v>
      </c>
      <c r="AK459">
        <v>0</v>
      </c>
      <c r="AL459" t="s">
        <v>781</v>
      </c>
      <c r="AM459" t="s">
        <v>782</v>
      </c>
      <c r="AN459" t="s">
        <v>783</v>
      </c>
      <c r="AO459" t="s">
        <v>771</v>
      </c>
      <c r="AP459" t="s">
        <v>74</v>
      </c>
      <c r="AQ459" t="s">
        <v>74</v>
      </c>
      <c r="AR459" t="s">
        <v>767</v>
      </c>
      <c r="AS459" t="s">
        <v>773</v>
      </c>
      <c r="AT459" t="s">
        <v>74</v>
      </c>
      <c r="AU459">
        <v>1963</v>
      </c>
      <c r="AV459">
        <v>199</v>
      </c>
      <c r="AW459">
        <v>489</v>
      </c>
      <c r="AX459" t="s">
        <v>74</v>
      </c>
      <c r="AY459" t="s">
        <v>74</v>
      </c>
      <c r="AZ459" t="s">
        <v>74</v>
      </c>
      <c r="BA459" t="s">
        <v>74</v>
      </c>
      <c r="BB459">
        <v>996</v>
      </c>
      <c r="BC459" t="s">
        <v>84</v>
      </c>
      <c r="BD459" t="s">
        <v>74</v>
      </c>
      <c r="BE459" t="s">
        <v>2637</v>
      </c>
      <c r="BF459" t="str">
        <f>HYPERLINK("http://dx.doi.org/10.1038/199996a0","http://dx.doi.org/10.1038/199996a0")</f>
        <v>http://dx.doi.org/10.1038/199996a0</v>
      </c>
      <c r="BG459" t="s">
        <v>74</v>
      </c>
      <c r="BH459" t="s">
        <v>74</v>
      </c>
      <c r="BI459">
        <v>0</v>
      </c>
      <c r="BJ459" t="s">
        <v>775</v>
      </c>
      <c r="BK459" t="s">
        <v>86</v>
      </c>
      <c r="BL459" t="s">
        <v>776</v>
      </c>
      <c r="BM459" t="s">
        <v>2633</v>
      </c>
      <c r="BN459" t="s">
        <v>74</v>
      </c>
      <c r="BO459" t="s">
        <v>74</v>
      </c>
      <c r="BP459" t="s">
        <v>74</v>
      </c>
      <c r="BQ459" t="s">
        <v>74</v>
      </c>
      <c r="BR459" t="s">
        <v>89</v>
      </c>
      <c r="BS459" t="s">
        <v>2638</v>
      </c>
      <c r="BT459" t="str">
        <f>HYPERLINK("https%3A%2F%2Fwww.webofscience.com%2Fwos%2Fwoscc%2Ffull-record%2FWOS:A19638812B00580","View Full Record in Web of Science")</f>
        <v>View Full Record in Web of Science</v>
      </c>
    </row>
    <row r="460" spans="1:72" x14ac:dyDescent="0.15">
      <c r="A460" t="s">
        <v>72</v>
      </c>
      <c r="B460" t="s">
        <v>2639</v>
      </c>
      <c r="C460" t="s">
        <v>74</v>
      </c>
      <c r="D460" t="s">
        <v>74</v>
      </c>
      <c r="E460" t="s">
        <v>74</v>
      </c>
      <c r="F460" t="s">
        <v>2639</v>
      </c>
      <c r="G460" t="s">
        <v>74</v>
      </c>
      <c r="H460" t="s">
        <v>74</v>
      </c>
      <c r="I460" t="s">
        <v>2640</v>
      </c>
      <c r="J460" t="s">
        <v>767</v>
      </c>
      <c r="K460" t="s">
        <v>74</v>
      </c>
      <c r="L460" t="s">
        <v>74</v>
      </c>
      <c r="M460" t="s">
        <v>77</v>
      </c>
      <c r="N460" t="s">
        <v>78</v>
      </c>
      <c r="O460" t="s">
        <v>74</v>
      </c>
      <c r="P460" t="s">
        <v>74</v>
      </c>
      <c r="Q460" t="s">
        <v>74</v>
      </c>
      <c r="R460" t="s">
        <v>74</v>
      </c>
      <c r="S460" t="s">
        <v>74</v>
      </c>
      <c r="T460" t="s">
        <v>74</v>
      </c>
      <c r="U460" t="s">
        <v>74</v>
      </c>
      <c r="V460" t="s">
        <v>74</v>
      </c>
      <c r="W460" t="s">
        <v>74</v>
      </c>
      <c r="X460" t="s">
        <v>74</v>
      </c>
      <c r="Y460" t="s">
        <v>74</v>
      </c>
      <c r="Z460" t="s">
        <v>74</v>
      </c>
      <c r="AA460" t="s">
        <v>74</v>
      </c>
      <c r="AB460" t="s">
        <v>74</v>
      </c>
      <c r="AC460" t="s">
        <v>74</v>
      </c>
      <c r="AD460" t="s">
        <v>74</v>
      </c>
      <c r="AE460" t="s">
        <v>74</v>
      </c>
      <c r="AF460" t="s">
        <v>74</v>
      </c>
      <c r="AG460">
        <v>8</v>
      </c>
      <c r="AH460">
        <v>98</v>
      </c>
      <c r="AI460">
        <v>107</v>
      </c>
      <c r="AJ460">
        <v>1</v>
      </c>
      <c r="AK460">
        <v>14</v>
      </c>
      <c r="AL460" t="s">
        <v>781</v>
      </c>
      <c r="AM460" t="s">
        <v>782</v>
      </c>
      <c r="AN460" t="s">
        <v>783</v>
      </c>
      <c r="AO460" t="s">
        <v>771</v>
      </c>
      <c r="AP460" t="s">
        <v>74</v>
      </c>
      <c r="AQ460" t="s">
        <v>74</v>
      </c>
      <c r="AR460" t="s">
        <v>767</v>
      </c>
      <c r="AS460" t="s">
        <v>773</v>
      </c>
      <c r="AT460" t="s">
        <v>74</v>
      </c>
      <c r="AU460">
        <v>1963</v>
      </c>
      <c r="AV460">
        <v>199</v>
      </c>
      <c r="AW460">
        <v>490</v>
      </c>
      <c r="AX460" t="s">
        <v>74</v>
      </c>
      <c r="AY460" t="s">
        <v>74</v>
      </c>
      <c r="AZ460" t="s">
        <v>74</v>
      </c>
      <c r="BA460" t="s">
        <v>74</v>
      </c>
      <c r="BB460">
        <v>1254</v>
      </c>
      <c r="BC460" t="s">
        <v>84</v>
      </c>
      <c r="BD460" t="s">
        <v>74</v>
      </c>
      <c r="BE460" t="s">
        <v>2641</v>
      </c>
      <c r="BF460" t="str">
        <f>HYPERLINK("http://dx.doi.org/10.1038/1991254a0","http://dx.doi.org/10.1038/1991254a0")</f>
        <v>http://dx.doi.org/10.1038/1991254a0</v>
      </c>
      <c r="BG460" t="s">
        <v>74</v>
      </c>
      <c r="BH460" t="s">
        <v>74</v>
      </c>
      <c r="BI460">
        <v>0</v>
      </c>
      <c r="BJ460" t="s">
        <v>775</v>
      </c>
      <c r="BK460" t="s">
        <v>86</v>
      </c>
      <c r="BL460" t="s">
        <v>776</v>
      </c>
      <c r="BM460" t="s">
        <v>2642</v>
      </c>
      <c r="BN460" t="s">
        <v>74</v>
      </c>
      <c r="BO460" t="s">
        <v>74</v>
      </c>
      <c r="BP460" t="s">
        <v>74</v>
      </c>
      <c r="BQ460" t="s">
        <v>74</v>
      </c>
      <c r="BR460" t="s">
        <v>89</v>
      </c>
      <c r="BS460" t="s">
        <v>2643</v>
      </c>
      <c r="BT460" t="str">
        <f>HYPERLINK("https%3A%2F%2Fwww.webofscience.com%2Fwos%2Fwoscc%2Ffull-record%2FWOS:A19638813B00016","View Full Record in Web of Science")</f>
        <v>View Full Record in Web of Science</v>
      </c>
    </row>
    <row r="461" spans="1:72" x14ac:dyDescent="0.15">
      <c r="A461" t="s">
        <v>72</v>
      </c>
      <c r="B461" t="s">
        <v>2644</v>
      </c>
      <c r="C461" t="s">
        <v>74</v>
      </c>
      <c r="D461" t="s">
        <v>74</v>
      </c>
      <c r="E461" t="s">
        <v>74</v>
      </c>
      <c r="F461" t="s">
        <v>2644</v>
      </c>
      <c r="G461" t="s">
        <v>74</v>
      </c>
      <c r="H461" t="s">
        <v>74</v>
      </c>
      <c r="I461" t="s">
        <v>2645</v>
      </c>
      <c r="J461" t="s">
        <v>767</v>
      </c>
      <c r="K461" t="s">
        <v>74</v>
      </c>
      <c r="L461" t="s">
        <v>74</v>
      </c>
      <c r="M461" t="s">
        <v>77</v>
      </c>
      <c r="N461" t="s">
        <v>78</v>
      </c>
      <c r="O461" t="s">
        <v>74</v>
      </c>
      <c r="P461" t="s">
        <v>74</v>
      </c>
      <c r="Q461" t="s">
        <v>74</v>
      </c>
      <c r="R461" t="s">
        <v>74</v>
      </c>
      <c r="S461" t="s">
        <v>74</v>
      </c>
      <c r="T461" t="s">
        <v>74</v>
      </c>
      <c r="U461" t="s">
        <v>74</v>
      </c>
      <c r="V461" t="s">
        <v>74</v>
      </c>
      <c r="W461" t="s">
        <v>74</v>
      </c>
      <c r="X461" t="s">
        <v>74</v>
      </c>
      <c r="Y461" t="s">
        <v>74</v>
      </c>
      <c r="Z461" t="s">
        <v>74</v>
      </c>
      <c r="AA461" t="s">
        <v>74</v>
      </c>
      <c r="AB461" t="s">
        <v>74</v>
      </c>
      <c r="AC461" t="s">
        <v>74</v>
      </c>
      <c r="AD461" t="s">
        <v>74</v>
      </c>
      <c r="AE461" t="s">
        <v>74</v>
      </c>
      <c r="AF461" t="s">
        <v>74</v>
      </c>
      <c r="AG461">
        <v>6</v>
      </c>
      <c r="AH461">
        <v>80</v>
      </c>
      <c r="AI461">
        <v>83</v>
      </c>
      <c r="AJ461">
        <v>0</v>
      </c>
      <c r="AK461">
        <v>4</v>
      </c>
      <c r="AL461" t="s">
        <v>781</v>
      </c>
      <c r="AM461" t="s">
        <v>782</v>
      </c>
      <c r="AN461" t="s">
        <v>783</v>
      </c>
      <c r="AO461" t="s">
        <v>771</v>
      </c>
      <c r="AP461" t="s">
        <v>74</v>
      </c>
      <c r="AQ461" t="s">
        <v>74</v>
      </c>
      <c r="AR461" t="s">
        <v>767</v>
      </c>
      <c r="AS461" t="s">
        <v>773</v>
      </c>
      <c r="AT461" t="s">
        <v>74</v>
      </c>
      <c r="AU461">
        <v>1963</v>
      </c>
      <c r="AV461">
        <v>199</v>
      </c>
      <c r="AW461">
        <v>490</v>
      </c>
      <c r="AX461" t="s">
        <v>74</v>
      </c>
      <c r="AY461" t="s">
        <v>74</v>
      </c>
      <c r="AZ461" t="s">
        <v>74</v>
      </c>
      <c r="BA461" t="s">
        <v>74</v>
      </c>
      <c r="BB461">
        <v>1255</v>
      </c>
      <c r="BC461" t="s">
        <v>84</v>
      </c>
      <c r="BD461" t="s">
        <v>74</v>
      </c>
      <c r="BE461" t="s">
        <v>2646</v>
      </c>
      <c r="BF461" t="str">
        <f>HYPERLINK("http://dx.doi.org/10.1038/1991255a0","http://dx.doi.org/10.1038/1991255a0")</f>
        <v>http://dx.doi.org/10.1038/1991255a0</v>
      </c>
      <c r="BG461" t="s">
        <v>74</v>
      </c>
      <c r="BH461" t="s">
        <v>74</v>
      </c>
      <c r="BI461">
        <v>0</v>
      </c>
      <c r="BJ461" t="s">
        <v>775</v>
      </c>
      <c r="BK461" t="s">
        <v>86</v>
      </c>
      <c r="BL461" t="s">
        <v>776</v>
      </c>
      <c r="BM461" t="s">
        <v>2642</v>
      </c>
      <c r="BN461" t="s">
        <v>74</v>
      </c>
      <c r="BO461" t="s">
        <v>74</v>
      </c>
      <c r="BP461" t="s">
        <v>74</v>
      </c>
      <c r="BQ461" t="s">
        <v>74</v>
      </c>
      <c r="BR461" t="s">
        <v>89</v>
      </c>
      <c r="BS461" t="s">
        <v>2647</v>
      </c>
      <c r="BT461" t="str">
        <f>HYPERLINK("https%3A%2F%2Fwww.webofscience.com%2Fwos%2Fwoscc%2Ffull-record%2FWOS:A19638813B00017","View Full Record in Web of Science")</f>
        <v>View Full Record in Web of Science</v>
      </c>
    </row>
    <row r="462" spans="1:72" x14ac:dyDescent="0.15">
      <c r="A462" t="s">
        <v>72</v>
      </c>
      <c r="B462" t="s">
        <v>2648</v>
      </c>
      <c r="C462" t="s">
        <v>74</v>
      </c>
      <c r="D462" t="s">
        <v>74</v>
      </c>
      <c r="E462" t="s">
        <v>74</v>
      </c>
      <c r="F462" t="s">
        <v>2648</v>
      </c>
      <c r="G462" t="s">
        <v>74</v>
      </c>
      <c r="H462" t="s">
        <v>74</v>
      </c>
      <c r="I462" t="s">
        <v>2649</v>
      </c>
      <c r="J462" t="s">
        <v>1620</v>
      </c>
      <c r="K462" t="s">
        <v>74</v>
      </c>
      <c r="L462" t="s">
        <v>74</v>
      </c>
      <c r="M462" t="s">
        <v>77</v>
      </c>
      <c r="N462" t="s">
        <v>78</v>
      </c>
      <c r="O462" t="s">
        <v>74</v>
      </c>
      <c r="P462" t="s">
        <v>74</v>
      </c>
      <c r="Q462" t="s">
        <v>74</v>
      </c>
      <c r="R462" t="s">
        <v>74</v>
      </c>
      <c r="S462" t="s">
        <v>74</v>
      </c>
      <c r="T462" t="s">
        <v>74</v>
      </c>
      <c r="U462" t="s">
        <v>74</v>
      </c>
      <c r="V462" t="s">
        <v>74</v>
      </c>
      <c r="W462" t="s">
        <v>74</v>
      </c>
      <c r="X462" t="s">
        <v>74</v>
      </c>
      <c r="Y462" t="s">
        <v>74</v>
      </c>
      <c r="Z462" t="s">
        <v>74</v>
      </c>
      <c r="AA462" t="s">
        <v>74</v>
      </c>
      <c r="AB462" t="s">
        <v>74</v>
      </c>
      <c r="AC462" t="s">
        <v>74</v>
      </c>
      <c r="AD462" t="s">
        <v>74</v>
      </c>
      <c r="AE462" t="s">
        <v>74</v>
      </c>
      <c r="AF462" t="s">
        <v>74</v>
      </c>
      <c r="AG462">
        <v>145</v>
      </c>
      <c r="AH462">
        <v>15</v>
      </c>
      <c r="AI462">
        <v>15</v>
      </c>
      <c r="AJ462">
        <v>0</v>
      </c>
      <c r="AK462">
        <v>0</v>
      </c>
      <c r="AL462" t="s">
        <v>1621</v>
      </c>
      <c r="AM462" t="s">
        <v>782</v>
      </c>
      <c r="AN462" t="s">
        <v>1622</v>
      </c>
      <c r="AO462" t="s">
        <v>1623</v>
      </c>
      <c r="AP462" t="s">
        <v>74</v>
      </c>
      <c r="AQ462" t="s">
        <v>74</v>
      </c>
      <c r="AR462" t="s">
        <v>1624</v>
      </c>
      <c r="AS462" t="s">
        <v>1625</v>
      </c>
      <c r="AT462" t="s">
        <v>74</v>
      </c>
      <c r="AU462">
        <v>1963</v>
      </c>
      <c r="AV462">
        <v>246</v>
      </c>
      <c r="AW462">
        <v>734</v>
      </c>
      <c r="AX462" t="s">
        <v>74</v>
      </c>
      <c r="AY462" t="s">
        <v>74</v>
      </c>
      <c r="AZ462" t="s">
        <v>74</v>
      </c>
      <c r="BA462" t="s">
        <v>74</v>
      </c>
      <c r="BB462">
        <v>327</v>
      </c>
      <c r="BC462" t="s">
        <v>84</v>
      </c>
      <c r="BD462" t="s">
        <v>74</v>
      </c>
      <c r="BE462" t="s">
        <v>2650</v>
      </c>
      <c r="BF462" t="str">
        <f>HYPERLINK("http://dx.doi.org/10.1098/rstb.1963.0009","http://dx.doi.org/10.1098/rstb.1963.0009")</f>
        <v>http://dx.doi.org/10.1098/rstb.1963.0009</v>
      </c>
      <c r="BG462" t="s">
        <v>74</v>
      </c>
      <c r="BH462" t="s">
        <v>74</v>
      </c>
      <c r="BI462">
        <v>0</v>
      </c>
      <c r="BJ462" t="s">
        <v>500</v>
      </c>
      <c r="BK462" t="s">
        <v>86</v>
      </c>
      <c r="BL462" t="s">
        <v>501</v>
      </c>
      <c r="BM462" t="s">
        <v>2651</v>
      </c>
      <c r="BN462" t="s">
        <v>74</v>
      </c>
      <c r="BO462" t="s">
        <v>74</v>
      </c>
      <c r="BP462" t="s">
        <v>74</v>
      </c>
      <c r="BQ462" t="s">
        <v>74</v>
      </c>
      <c r="BR462" t="s">
        <v>89</v>
      </c>
      <c r="BS462" t="s">
        <v>2652</v>
      </c>
      <c r="BT462" t="str">
        <f>HYPERLINK("https%3A%2F%2Fwww.webofscience.com%2Fwos%2Fwoscc%2Ffull-record%2FWOS:A19631360C00001","View Full Record in Web of Science")</f>
        <v>View Full Record in Web of Science</v>
      </c>
    </row>
    <row r="463" spans="1:72" x14ac:dyDescent="0.15">
      <c r="A463" t="s">
        <v>72</v>
      </c>
      <c r="B463" t="s">
        <v>2653</v>
      </c>
      <c r="C463" t="s">
        <v>74</v>
      </c>
      <c r="D463" t="s">
        <v>74</v>
      </c>
      <c r="E463" t="s">
        <v>74</v>
      </c>
      <c r="F463" t="s">
        <v>2653</v>
      </c>
      <c r="G463" t="s">
        <v>74</v>
      </c>
      <c r="H463" t="s">
        <v>74</v>
      </c>
      <c r="I463" t="s">
        <v>2654</v>
      </c>
      <c r="J463" t="s">
        <v>1334</v>
      </c>
      <c r="K463" t="s">
        <v>74</v>
      </c>
      <c r="L463" t="s">
        <v>74</v>
      </c>
      <c r="M463" t="s">
        <v>77</v>
      </c>
      <c r="N463" t="s">
        <v>78</v>
      </c>
      <c r="O463" t="s">
        <v>74</v>
      </c>
      <c r="P463" t="s">
        <v>74</v>
      </c>
      <c r="Q463" t="s">
        <v>74</v>
      </c>
      <c r="R463" t="s">
        <v>74</v>
      </c>
      <c r="S463" t="s">
        <v>74</v>
      </c>
      <c r="T463" t="s">
        <v>74</v>
      </c>
      <c r="U463" t="s">
        <v>74</v>
      </c>
      <c r="V463" t="s">
        <v>74</v>
      </c>
      <c r="W463" t="s">
        <v>74</v>
      </c>
      <c r="X463" t="s">
        <v>74</v>
      </c>
      <c r="Y463" t="s">
        <v>74</v>
      </c>
      <c r="Z463" t="s">
        <v>74</v>
      </c>
      <c r="AA463" t="s">
        <v>74</v>
      </c>
      <c r="AB463" t="s">
        <v>74</v>
      </c>
      <c r="AC463" t="s">
        <v>74</v>
      </c>
      <c r="AD463" t="s">
        <v>74</v>
      </c>
      <c r="AE463" t="s">
        <v>74</v>
      </c>
      <c r="AF463" t="s">
        <v>74</v>
      </c>
      <c r="AG463">
        <v>42</v>
      </c>
      <c r="AH463">
        <v>21</v>
      </c>
      <c r="AI463">
        <v>22</v>
      </c>
      <c r="AJ463">
        <v>0</v>
      </c>
      <c r="AK463">
        <v>1</v>
      </c>
      <c r="AL463" t="s">
        <v>1335</v>
      </c>
      <c r="AM463" t="s">
        <v>633</v>
      </c>
      <c r="AN463" t="s">
        <v>2655</v>
      </c>
      <c r="AO463" t="s">
        <v>1337</v>
      </c>
      <c r="AP463" t="s">
        <v>74</v>
      </c>
      <c r="AQ463" t="s">
        <v>74</v>
      </c>
      <c r="AR463" t="s">
        <v>1338</v>
      </c>
      <c r="AS463" t="s">
        <v>74</v>
      </c>
      <c r="AT463" t="s">
        <v>74</v>
      </c>
      <c r="AU463">
        <v>1963</v>
      </c>
      <c r="AV463">
        <v>30</v>
      </c>
      <c r="AW463">
        <v>1</v>
      </c>
      <c r="AX463" t="s">
        <v>74</v>
      </c>
      <c r="AY463" t="s">
        <v>74</v>
      </c>
      <c r="AZ463" t="s">
        <v>74</v>
      </c>
      <c r="BA463" t="s">
        <v>74</v>
      </c>
      <c r="BB463">
        <v>129</v>
      </c>
      <c r="BC463" t="s">
        <v>95</v>
      </c>
      <c r="BD463" t="s">
        <v>74</v>
      </c>
      <c r="BE463" t="s">
        <v>74</v>
      </c>
      <c r="BF463" t="s">
        <v>74</v>
      </c>
      <c r="BG463" t="s">
        <v>74</v>
      </c>
      <c r="BH463" t="s">
        <v>74</v>
      </c>
      <c r="BI463">
        <v>1</v>
      </c>
      <c r="BJ463" t="s">
        <v>1339</v>
      </c>
      <c r="BK463" t="s">
        <v>86</v>
      </c>
      <c r="BL463" t="s">
        <v>1339</v>
      </c>
      <c r="BM463" t="s">
        <v>2656</v>
      </c>
      <c r="BN463" t="s">
        <v>74</v>
      </c>
      <c r="BO463" t="s">
        <v>74</v>
      </c>
      <c r="BP463" t="s">
        <v>74</v>
      </c>
      <c r="BQ463" t="s">
        <v>74</v>
      </c>
      <c r="BR463" t="s">
        <v>89</v>
      </c>
      <c r="BS463" t="s">
        <v>2657</v>
      </c>
      <c r="BT463" t="str">
        <f>HYPERLINK("https%3A%2F%2Fwww.webofscience.com%2Fwos%2Fwoscc%2Ffull-record%2FWOS:A19639647B00003","View Full Record in Web of Science")</f>
        <v>View Full Record in Web of Science</v>
      </c>
    </row>
    <row r="464" spans="1:72" x14ac:dyDescent="0.15">
      <c r="A464" t="s">
        <v>72</v>
      </c>
      <c r="B464" t="s">
        <v>2658</v>
      </c>
      <c r="C464" t="s">
        <v>74</v>
      </c>
      <c r="D464" t="s">
        <v>74</v>
      </c>
      <c r="E464" t="s">
        <v>74</v>
      </c>
      <c r="F464" t="s">
        <v>2658</v>
      </c>
      <c r="G464" t="s">
        <v>74</v>
      </c>
      <c r="H464" t="s">
        <v>74</v>
      </c>
      <c r="I464" t="s">
        <v>2659</v>
      </c>
      <c r="J464" t="s">
        <v>843</v>
      </c>
      <c r="K464" t="s">
        <v>74</v>
      </c>
      <c r="L464" t="s">
        <v>74</v>
      </c>
      <c r="M464" t="s">
        <v>77</v>
      </c>
      <c r="N464" t="s">
        <v>78</v>
      </c>
      <c r="O464" t="s">
        <v>74</v>
      </c>
      <c r="P464" t="s">
        <v>74</v>
      </c>
      <c r="Q464" t="s">
        <v>74</v>
      </c>
      <c r="R464" t="s">
        <v>74</v>
      </c>
      <c r="S464" t="s">
        <v>74</v>
      </c>
      <c r="T464" t="s">
        <v>74</v>
      </c>
      <c r="U464" t="s">
        <v>74</v>
      </c>
      <c r="V464" t="s">
        <v>74</v>
      </c>
      <c r="W464" t="s">
        <v>74</v>
      </c>
      <c r="X464" t="s">
        <v>74</v>
      </c>
      <c r="Y464" t="s">
        <v>74</v>
      </c>
      <c r="Z464" t="s">
        <v>74</v>
      </c>
      <c r="AA464" t="s">
        <v>74</v>
      </c>
      <c r="AB464" t="s">
        <v>74</v>
      </c>
      <c r="AC464" t="s">
        <v>74</v>
      </c>
      <c r="AD464" t="s">
        <v>74</v>
      </c>
      <c r="AE464" t="s">
        <v>74</v>
      </c>
      <c r="AF464" t="s">
        <v>74</v>
      </c>
      <c r="AG464">
        <v>7</v>
      </c>
      <c r="AH464">
        <v>26</v>
      </c>
      <c r="AI464">
        <v>29</v>
      </c>
      <c r="AJ464">
        <v>0</v>
      </c>
      <c r="AK464">
        <v>2</v>
      </c>
      <c r="AL464" t="s">
        <v>844</v>
      </c>
      <c r="AM464" t="s">
        <v>80</v>
      </c>
      <c r="AN464" t="s">
        <v>845</v>
      </c>
      <c r="AO464" t="s">
        <v>846</v>
      </c>
      <c r="AP464" t="s">
        <v>74</v>
      </c>
      <c r="AQ464" t="s">
        <v>74</v>
      </c>
      <c r="AR464" t="s">
        <v>843</v>
      </c>
      <c r="AS464" t="s">
        <v>847</v>
      </c>
      <c r="AT464" t="s">
        <v>74</v>
      </c>
      <c r="AU464">
        <v>1963</v>
      </c>
      <c r="AV464">
        <v>140</v>
      </c>
      <c r="AW464">
        <v>356</v>
      </c>
      <c r="AX464" t="s">
        <v>74</v>
      </c>
      <c r="AY464" t="s">
        <v>74</v>
      </c>
      <c r="AZ464" t="s">
        <v>74</v>
      </c>
      <c r="BA464" t="s">
        <v>74</v>
      </c>
      <c r="BB464">
        <v>497</v>
      </c>
      <c r="BC464" t="s">
        <v>84</v>
      </c>
      <c r="BD464" t="s">
        <v>74</v>
      </c>
      <c r="BE464" t="s">
        <v>2660</v>
      </c>
      <c r="BF464" t="str">
        <f>HYPERLINK("http://dx.doi.org/10.1126/science.140.3566.497","http://dx.doi.org/10.1126/science.140.3566.497")</f>
        <v>http://dx.doi.org/10.1126/science.140.3566.497</v>
      </c>
      <c r="BG464" t="s">
        <v>74</v>
      </c>
      <c r="BH464" t="s">
        <v>74</v>
      </c>
      <c r="BI464">
        <v>0</v>
      </c>
      <c r="BJ464" t="s">
        <v>775</v>
      </c>
      <c r="BK464" t="s">
        <v>86</v>
      </c>
      <c r="BL464" t="s">
        <v>776</v>
      </c>
      <c r="BM464" t="s">
        <v>2661</v>
      </c>
      <c r="BN464">
        <v>17829546</v>
      </c>
      <c r="BO464" t="s">
        <v>74</v>
      </c>
      <c r="BP464" t="s">
        <v>74</v>
      </c>
      <c r="BQ464" t="s">
        <v>74</v>
      </c>
      <c r="BR464" t="s">
        <v>89</v>
      </c>
      <c r="BS464" t="s">
        <v>2662</v>
      </c>
      <c r="BT464" t="str">
        <f>HYPERLINK("https%3A%2F%2Fwww.webofscience.com%2Fwos%2Fwoscc%2Ffull-record%2FWOS:A19633048C00052","View Full Record in Web of Science")</f>
        <v>View Full Record in Web of Science</v>
      </c>
    </row>
    <row r="465" spans="1:72" x14ac:dyDescent="0.15">
      <c r="A465" t="s">
        <v>72</v>
      </c>
      <c r="B465" t="s">
        <v>2663</v>
      </c>
      <c r="C465" t="s">
        <v>74</v>
      </c>
      <c r="D465" t="s">
        <v>74</v>
      </c>
      <c r="E465" t="s">
        <v>74</v>
      </c>
      <c r="F465" t="s">
        <v>2663</v>
      </c>
      <c r="G465" t="s">
        <v>74</v>
      </c>
      <c r="H465" t="s">
        <v>74</v>
      </c>
      <c r="I465" t="s">
        <v>2664</v>
      </c>
      <c r="J465" t="s">
        <v>843</v>
      </c>
      <c r="K465" t="s">
        <v>74</v>
      </c>
      <c r="L465" t="s">
        <v>74</v>
      </c>
      <c r="M465" t="s">
        <v>77</v>
      </c>
      <c r="N465" t="s">
        <v>78</v>
      </c>
      <c r="O465" t="s">
        <v>74</v>
      </c>
      <c r="P465" t="s">
        <v>74</v>
      </c>
      <c r="Q465" t="s">
        <v>74</v>
      </c>
      <c r="R465" t="s">
        <v>74</v>
      </c>
      <c r="S465" t="s">
        <v>74</v>
      </c>
      <c r="T465" t="s">
        <v>74</v>
      </c>
      <c r="U465" t="s">
        <v>74</v>
      </c>
      <c r="V465" t="s">
        <v>74</v>
      </c>
      <c r="W465" t="s">
        <v>74</v>
      </c>
      <c r="X465" t="s">
        <v>74</v>
      </c>
      <c r="Y465" t="s">
        <v>74</v>
      </c>
      <c r="Z465" t="s">
        <v>74</v>
      </c>
      <c r="AA465" t="s">
        <v>74</v>
      </c>
      <c r="AB465" t="s">
        <v>74</v>
      </c>
      <c r="AC465" t="s">
        <v>74</v>
      </c>
      <c r="AD465" t="s">
        <v>74</v>
      </c>
      <c r="AE465" t="s">
        <v>74</v>
      </c>
      <c r="AF465" t="s">
        <v>74</v>
      </c>
      <c r="AG465">
        <v>3</v>
      </c>
      <c r="AH465">
        <v>23</v>
      </c>
      <c r="AI465">
        <v>23</v>
      </c>
      <c r="AJ465">
        <v>0</v>
      </c>
      <c r="AK465">
        <v>5</v>
      </c>
      <c r="AL465" t="s">
        <v>844</v>
      </c>
      <c r="AM465" t="s">
        <v>80</v>
      </c>
      <c r="AN465" t="s">
        <v>845</v>
      </c>
      <c r="AO465" t="s">
        <v>846</v>
      </c>
      <c r="AP465" t="s">
        <v>74</v>
      </c>
      <c r="AQ465" t="s">
        <v>74</v>
      </c>
      <c r="AR465" t="s">
        <v>843</v>
      </c>
      <c r="AS465" t="s">
        <v>847</v>
      </c>
      <c r="AT465" t="s">
        <v>74</v>
      </c>
      <c r="AU465">
        <v>1963</v>
      </c>
      <c r="AV465">
        <v>139</v>
      </c>
      <c r="AW465">
        <v>355</v>
      </c>
      <c r="AX465" t="s">
        <v>74</v>
      </c>
      <c r="AY465" t="s">
        <v>74</v>
      </c>
      <c r="AZ465" t="s">
        <v>74</v>
      </c>
      <c r="BA465" t="s">
        <v>74</v>
      </c>
      <c r="BB465">
        <v>1059</v>
      </c>
      <c r="BC465" t="s">
        <v>84</v>
      </c>
      <c r="BD465" t="s">
        <v>74</v>
      </c>
      <c r="BE465" t="s">
        <v>2665</v>
      </c>
      <c r="BF465" t="str">
        <f>HYPERLINK("http://dx.doi.org/10.1126/science.139.3559.1059","http://dx.doi.org/10.1126/science.139.3559.1059")</f>
        <v>http://dx.doi.org/10.1126/science.139.3559.1059</v>
      </c>
      <c r="BG465" t="s">
        <v>74</v>
      </c>
      <c r="BH465" t="s">
        <v>74</v>
      </c>
      <c r="BI465">
        <v>0</v>
      </c>
      <c r="BJ465" t="s">
        <v>775</v>
      </c>
      <c r="BK465" t="s">
        <v>86</v>
      </c>
      <c r="BL465" t="s">
        <v>776</v>
      </c>
      <c r="BM465" t="s">
        <v>2666</v>
      </c>
      <c r="BN465">
        <v>17812987</v>
      </c>
      <c r="BO465" t="s">
        <v>74</v>
      </c>
      <c r="BP465" t="s">
        <v>74</v>
      </c>
      <c r="BQ465" t="s">
        <v>74</v>
      </c>
      <c r="BR465" t="s">
        <v>89</v>
      </c>
      <c r="BS465" t="s">
        <v>2667</v>
      </c>
      <c r="BT465" t="str">
        <f>HYPERLINK("https%3A%2F%2Fwww.webofscience.com%2Fwos%2Fwoscc%2Ffull-record%2FWOS:A19633045C00124","View Full Record in Web of Science")</f>
        <v>View Full Record in Web of Science</v>
      </c>
    </row>
    <row r="466" spans="1:72" x14ac:dyDescent="0.15">
      <c r="A466" t="s">
        <v>72</v>
      </c>
      <c r="B466" t="s">
        <v>2668</v>
      </c>
      <c r="C466" t="s">
        <v>74</v>
      </c>
      <c r="D466" t="s">
        <v>74</v>
      </c>
      <c r="E466" t="s">
        <v>74</v>
      </c>
      <c r="F466" t="s">
        <v>2668</v>
      </c>
      <c r="G466" t="s">
        <v>74</v>
      </c>
      <c r="H466" t="s">
        <v>74</v>
      </c>
      <c r="I466" t="s">
        <v>2669</v>
      </c>
      <c r="J466" t="s">
        <v>2670</v>
      </c>
      <c r="K466" t="s">
        <v>74</v>
      </c>
      <c r="L466" t="s">
        <v>74</v>
      </c>
      <c r="M466" t="s">
        <v>77</v>
      </c>
      <c r="N466" t="s">
        <v>78</v>
      </c>
      <c r="O466" t="s">
        <v>74</v>
      </c>
      <c r="P466" t="s">
        <v>74</v>
      </c>
      <c r="Q466" t="s">
        <v>74</v>
      </c>
      <c r="R466" t="s">
        <v>74</v>
      </c>
      <c r="S466" t="s">
        <v>74</v>
      </c>
      <c r="T466" t="s">
        <v>74</v>
      </c>
      <c r="U466" t="s">
        <v>74</v>
      </c>
      <c r="V466" t="s">
        <v>74</v>
      </c>
      <c r="W466" t="s">
        <v>74</v>
      </c>
      <c r="X466" t="s">
        <v>74</v>
      </c>
      <c r="Y466" t="s">
        <v>74</v>
      </c>
      <c r="Z466" t="s">
        <v>74</v>
      </c>
      <c r="AA466" t="s">
        <v>74</v>
      </c>
      <c r="AB466" t="s">
        <v>74</v>
      </c>
      <c r="AC466" t="s">
        <v>74</v>
      </c>
      <c r="AD466" t="s">
        <v>74</v>
      </c>
      <c r="AE466" t="s">
        <v>74</v>
      </c>
      <c r="AF466" t="s">
        <v>74</v>
      </c>
      <c r="AG466">
        <v>7</v>
      </c>
      <c r="AH466">
        <v>12</v>
      </c>
      <c r="AI466">
        <v>12</v>
      </c>
      <c r="AJ466">
        <v>0</v>
      </c>
      <c r="AK466">
        <v>2</v>
      </c>
      <c r="AL466" t="s">
        <v>2671</v>
      </c>
      <c r="AM466" t="s">
        <v>1474</v>
      </c>
      <c r="AN466" t="s">
        <v>2672</v>
      </c>
      <c r="AO466" t="s">
        <v>2673</v>
      </c>
      <c r="AP466" t="s">
        <v>74</v>
      </c>
      <c r="AQ466" t="s">
        <v>74</v>
      </c>
      <c r="AR466" t="s">
        <v>2674</v>
      </c>
      <c r="AS466" t="s">
        <v>74</v>
      </c>
      <c r="AT466" t="s">
        <v>74</v>
      </c>
      <c r="AU466">
        <v>1962</v>
      </c>
      <c r="AV466">
        <v>33</v>
      </c>
      <c r="AW466">
        <v>2</v>
      </c>
      <c r="AX466" t="s">
        <v>74</v>
      </c>
      <c r="AY466" t="s">
        <v>74</v>
      </c>
      <c r="AZ466" t="s">
        <v>74</v>
      </c>
      <c r="BA466" t="s">
        <v>74</v>
      </c>
      <c r="BB466">
        <v>162</v>
      </c>
      <c r="BC466" t="s">
        <v>84</v>
      </c>
      <c r="BD466" t="s">
        <v>74</v>
      </c>
      <c r="BE466" t="s">
        <v>74</v>
      </c>
      <c r="BF466" t="s">
        <v>74</v>
      </c>
      <c r="BG466" t="s">
        <v>74</v>
      </c>
      <c r="BH466" t="s">
        <v>74</v>
      </c>
      <c r="BI466">
        <v>0</v>
      </c>
      <c r="BJ466" t="s">
        <v>74</v>
      </c>
      <c r="BK466" t="s">
        <v>86</v>
      </c>
      <c r="BL466" t="s">
        <v>74</v>
      </c>
      <c r="BM466" t="s">
        <v>2675</v>
      </c>
      <c r="BN466">
        <v>13914450</v>
      </c>
      <c r="BO466" t="s">
        <v>74</v>
      </c>
      <c r="BP466" t="s">
        <v>74</v>
      </c>
      <c r="BQ466" t="s">
        <v>74</v>
      </c>
      <c r="BR466" t="s">
        <v>89</v>
      </c>
      <c r="BS466" t="s">
        <v>2676</v>
      </c>
      <c r="BT466" t="str">
        <f>HYPERLINK("https%3A%2F%2Fwww.webofscience.com%2Fwos%2Fwoscc%2Ffull-record%2FWOS:A19622442A00013","View Full Record in Web of Science")</f>
        <v>View Full Record in Web of Science</v>
      </c>
    </row>
    <row r="467" spans="1:72" x14ac:dyDescent="0.15">
      <c r="A467" t="s">
        <v>72</v>
      </c>
      <c r="B467" t="s">
        <v>2677</v>
      </c>
      <c r="C467" t="s">
        <v>74</v>
      </c>
      <c r="D467" t="s">
        <v>74</v>
      </c>
      <c r="E467" t="s">
        <v>74</v>
      </c>
      <c r="F467" t="s">
        <v>2677</v>
      </c>
      <c r="G467" t="s">
        <v>74</v>
      </c>
      <c r="H467" t="s">
        <v>74</v>
      </c>
      <c r="I467" t="s">
        <v>2678</v>
      </c>
      <c r="J467" t="s">
        <v>2679</v>
      </c>
      <c r="K467" t="s">
        <v>74</v>
      </c>
      <c r="L467" t="s">
        <v>74</v>
      </c>
      <c r="M467" t="s">
        <v>77</v>
      </c>
      <c r="N467" t="s">
        <v>78</v>
      </c>
      <c r="O467" t="s">
        <v>74</v>
      </c>
      <c r="P467" t="s">
        <v>74</v>
      </c>
      <c r="Q467" t="s">
        <v>74</v>
      </c>
      <c r="R467" t="s">
        <v>74</v>
      </c>
      <c r="S467" t="s">
        <v>74</v>
      </c>
      <c r="T467" t="s">
        <v>74</v>
      </c>
      <c r="U467" t="s">
        <v>74</v>
      </c>
      <c r="V467" t="s">
        <v>74</v>
      </c>
      <c r="W467" t="s">
        <v>74</v>
      </c>
      <c r="X467" t="s">
        <v>74</v>
      </c>
      <c r="Y467" t="s">
        <v>74</v>
      </c>
      <c r="Z467" t="s">
        <v>74</v>
      </c>
      <c r="AA467" t="s">
        <v>74</v>
      </c>
      <c r="AB467" t="s">
        <v>74</v>
      </c>
      <c r="AC467" t="s">
        <v>74</v>
      </c>
      <c r="AD467" t="s">
        <v>74</v>
      </c>
      <c r="AE467" t="s">
        <v>74</v>
      </c>
      <c r="AF467" t="s">
        <v>74</v>
      </c>
      <c r="AG467">
        <v>4</v>
      </c>
      <c r="AH467">
        <v>27</v>
      </c>
      <c r="AI467">
        <v>27</v>
      </c>
      <c r="AJ467">
        <v>0</v>
      </c>
      <c r="AK467">
        <v>4</v>
      </c>
      <c r="AL467" t="s">
        <v>2680</v>
      </c>
      <c r="AM467" t="s">
        <v>80</v>
      </c>
      <c r="AN467" t="s">
        <v>2681</v>
      </c>
      <c r="AO467" t="s">
        <v>2682</v>
      </c>
      <c r="AP467" t="s">
        <v>74</v>
      </c>
      <c r="AQ467" t="s">
        <v>74</v>
      </c>
      <c r="AR467" t="s">
        <v>2683</v>
      </c>
      <c r="AS467" t="s">
        <v>2684</v>
      </c>
      <c r="AT467" t="s">
        <v>74</v>
      </c>
      <c r="AU467">
        <v>1962</v>
      </c>
      <c r="AV467">
        <v>119</v>
      </c>
      <c r="AW467">
        <v>2</v>
      </c>
      <c r="AX467" t="s">
        <v>74</v>
      </c>
      <c r="AY467" t="s">
        <v>74</v>
      </c>
      <c r="AZ467" t="s">
        <v>74</v>
      </c>
      <c r="BA467" t="s">
        <v>74</v>
      </c>
      <c r="BB467">
        <v>97</v>
      </c>
      <c r="BC467" t="s">
        <v>84</v>
      </c>
      <c r="BD467" t="s">
        <v>74</v>
      </c>
      <c r="BE467" t="s">
        <v>2685</v>
      </c>
      <c r="BF467" t="str">
        <f>HYPERLINK("http://dx.doi.org/10.1176/ajp.119.2.97","http://dx.doi.org/10.1176/ajp.119.2.97")</f>
        <v>http://dx.doi.org/10.1176/ajp.119.2.97</v>
      </c>
      <c r="BG467" t="s">
        <v>74</v>
      </c>
      <c r="BH467" t="s">
        <v>74</v>
      </c>
      <c r="BI467">
        <v>0</v>
      </c>
      <c r="BJ467" t="s">
        <v>2686</v>
      </c>
      <c r="BK467" t="s">
        <v>516</v>
      </c>
      <c r="BL467" t="s">
        <v>2686</v>
      </c>
      <c r="BM467" t="s">
        <v>2687</v>
      </c>
      <c r="BN467">
        <v>14478386</v>
      </c>
      <c r="BO467" t="s">
        <v>74</v>
      </c>
      <c r="BP467" t="s">
        <v>74</v>
      </c>
      <c r="BQ467" t="s">
        <v>74</v>
      </c>
      <c r="BR467" t="s">
        <v>89</v>
      </c>
      <c r="BS467" t="s">
        <v>2688</v>
      </c>
      <c r="BT467" t="str">
        <f>HYPERLINK("https%3A%2F%2Fwww.webofscience.com%2Fwos%2Fwoscc%2Ffull-record%2FWOS:A1962C387000022","View Full Record in Web of Science")</f>
        <v>View Full Record in Web of Science</v>
      </c>
    </row>
    <row r="468" spans="1:72" x14ac:dyDescent="0.15">
      <c r="A468" t="s">
        <v>72</v>
      </c>
      <c r="B468" t="s">
        <v>2689</v>
      </c>
      <c r="C468" t="s">
        <v>74</v>
      </c>
      <c r="D468" t="s">
        <v>74</v>
      </c>
      <c r="E468" t="s">
        <v>74</v>
      </c>
      <c r="F468" t="s">
        <v>2689</v>
      </c>
      <c r="G468" t="s">
        <v>74</v>
      </c>
      <c r="H468" t="s">
        <v>74</v>
      </c>
      <c r="I468" t="s">
        <v>2690</v>
      </c>
      <c r="J468" t="s">
        <v>2691</v>
      </c>
      <c r="K468" t="s">
        <v>74</v>
      </c>
      <c r="L468" t="s">
        <v>74</v>
      </c>
      <c r="M468" t="s">
        <v>77</v>
      </c>
      <c r="N468" t="s">
        <v>78</v>
      </c>
      <c r="O468" t="s">
        <v>74</v>
      </c>
      <c r="P468" t="s">
        <v>74</v>
      </c>
      <c r="Q468" t="s">
        <v>74</v>
      </c>
      <c r="R468" t="s">
        <v>74</v>
      </c>
      <c r="S468" t="s">
        <v>74</v>
      </c>
      <c r="T468" t="s">
        <v>74</v>
      </c>
      <c r="U468" t="s">
        <v>74</v>
      </c>
      <c r="V468" t="s">
        <v>74</v>
      </c>
      <c r="W468" t="s">
        <v>74</v>
      </c>
      <c r="X468" t="s">
        <v>74</v>
      </c>
      <c r="Y468" t="s">
        <v>74</v>
      </c>
      <c r="Z468" t="s">
        <v>74</v>
      </c>
      <c r="AA468" t="s">
        <v>74</v>
      </c>
      <c r="AB468" t="s">
        <v>74</v>
      </c>
      <c r="AC468" t="s">
        <v>74</v>
      </c>
      <c r="AD468" t="s">
        <v>74</v>
      </c>
      <c r="AE468" t="s">
        <v>74</v>
      </c>
      <c r="AF468" t="s">
        <v>74</v>
      </c>
      <c r="AG468">
        <v>5</v>
      </c>
      <c r="AH468">
        <v>5</v>
      </c>
      <c r="AI468">
        <v>5</v>
      </c>
      <c r="AJ468">
        <v>0</v>
      </c>
      <c r="AK468">
        <v>1</v>
      </c>
      <c r="AL468" t="s">
        <v>2563</v>
      </c>
      <c r="AM468" t="s">
        <v>509</v>
      </c>
      <c r="AN468" t="s">
        <v>2564</v>
      </c>
      <c r="AO468" t="s">
        <v>2692</v>
      </c>
      <c r="AP468" t="s">
        <v>74</v>
      </c>
      <c r="AQ468" t="s">
        <v>74</v>
      </c>
      <c r="AR468" t="s">
        <v>2693</v>
      </c>
      <c r="AS468" t="s">
        <v>2694</v>
      </c>
      <c r="AT468" t="s">
        <v>74</v>
      </c>
      <c r="AU468">
        <v>1962</v>
      </c>
      <c r="AV468">
        <v>96</v>
      </c>
      <c r="AW468">
        <v>889</v>
      </c>
      <c r="AX468" t="s">
        <v>74</v>
      </c>
      <c r="AY468" t="s">
        <v>74</v>
      </c>
      <c r="AZ468" t="s">
        <v>74</v>
      </c>
      <c r="BA468" t="s">
        <v>74</v>
      </c>
      <c r="BB468">
        <v>205</v>
      </c>
      <c r="BC468" t="s">
        <v>84</v>
      </c>
      <c r="BD468" t="s">
        <v>74</v>
      </c>
      <c r="BE468" t="s">
        <v>2695</v>
      </c>
      <c r="BF468" t="str">
        <f>HYPERLINK("http://dx.doi.org/10.1086/282226","http://dx.doi.org/10.1086/282226")</f>
        <v>http://dx.doi.org/10.1086/282226</v>
      </c>
      <c r="BG468" t="s">
        <v>74</v>
      </c>
      <c r="BH468" t="s">
        <v>74</v>
      </c>
      <c r="BI468">
        <v>0</v>
      </c>
      <c r="BJ468" t="s">
        <v>2696</v>
      </c>
      <c r="BK468" t="s">
        <v>86</v>
      </c>
      <c r="BL468" t="s">
        <v>2697</v>
      </c>
      <c r="BM468" t="s">
        <v>2698</v>
      </c>
      <c r="BN468" t="s">
        <v>74</v>
      </c>
      <c r="BO468" t="s">
        <v>74</v>
      </c>
      <c r="BP468" t="s">
        <v>74</v>
      </c>
      <c r="BQ468" t="s">
        <v>74</v>
      </c>
      <c r="BR468" t="s">
        <v>89</v>
      </c>
      <c r="BS468" t="s">
        <v>2699</v>
      </c>
      <c r="BT468" t="str">
        <f>HYPERLINK("https%3A%2F%2Fwww.webofscience.com%2Fwos%2Fwoscc%2Ffull-record%2FWOS:A19623777A00002","View Full Record in Web of Science")</f>
        <v>View Full Record in Web of Science</v>
      </c>
    </row>
    <row r="469" spans="1:72" x14ac:dyDescent="0.15">
      <c r="A469" t="s">
        <v>72</v>
      </c>
      <c r="B469" t="s">
        <v>2700</v>
      </c>
      <c r="C469" t="s">
        <v>74</v>
      </c>
      <c r="D469" t="s">
        <v>74</v>
      </c>
      <c r="E469" t="s">
        <v>74</v>
      </c>
      <c r="F469" t="s">
        <v>2700</v>
      </c>
      <c r="G469" t="s">
        <v>74</v>
      </c>
      <c r="H469" t="s">
        <v>74</v>
      </c>
      <c r="I469" t="s">
        <v>2701</v>
      </c>
      <c r="J469" t="s">
        <v>2691</v>
      </c>
      <c r="K469" t="s">
        <v>74</v>
      </c>
      <c r="L469" t="s">
        <v>74</v>
      </c>
      <c r="M469" t="s">
        <v>77</v>
      </c>
      <c r="N469" t="s">
        <v>536</v>
      </c>
      <c r="O469" t="s">
        <v>74</v>
      </c>
      <c r="P469" t="s">
        <v>74</v>
      </c>
      <c r="Q469" t="s">
        <v>74</v>
      </c>
      <c r="R469" t="s">
        <v>74</v>
      </c>
      <c r="S469" t="s">
        <v>74</v>
      </c>
      <c r="T469" t="s">
        <v>74</v>
      </c>
      <c r="U469" t="s">
        <v>74</v>
      </c>
      <c r="V469" t="s">
        <v>74</v>
      </c>
      <c r="W469" t="s">
        <v>74</v>
      </c>
      <c r="X469" t="s">
        <v>74</v>
      </c>
      <c r="Y469" t="s">
        <v>74</v>
      </c>
      <c r="Z469" t="s">
        <v>74</v>
      </c>
      <c r="AA469" t="s">
        <v>74</v>
      </c>
      <c r="AB469" t="s">
        <v>74</v>
      </c>
      <c r="AC469" t="s">
        <v>74</v>
      </c>
      <c r="AD469" t="s">
        <v>74</v>
      </c>
      <c r="AE469" t="s">
        <v>74</v>
      </c>
      <c r="AF469" t="s">
        <v>74</v>
      </c>
      <c r="AG469">
        <v>3</v>
      </c>
      <c r="AH469">
        <v>9</v>
      </c>
      <c r="AI469">
        <v>9</v>
      </c>
      <c r="AJ469">
        <v>0</v>
      </c>
      <c r="AK469">
        <v>1</v>
      </c>
      <c r="AL469" t="s">
        <v>2563</v>
      </c>
      <c r="AM469" t="s">
        <v>509</v>
      </c>
      <c r="AN469" t="s">
        <v>2564</v>
      </c>
      <c r="AO469" t="s">
        <v>2692</v>
      </c>
      <c r="AP469" t="s">
        <v>74</v>
      </c>
      <c r="AQ469" t="s">
        <v>74</v>
      </c>
      <c r="AR469" t="s">
        <v>2693</v>
      </c>
      <c r="AS469" t="s">
        <v>2694</v>
      </c>
      <c r="AT469" t="s">
        <v>74</v>
      </c>
      <c r="AU469">
        <v>1962</v>
      </c>
      <c r="AV469">
        <v>96</v>
      </c>
      <c r="AW469">
        <v>890</v>
      </c>
      <c r="AX469" t="s">
        <v>74</v>
      </c>
      <c r="AY469" t="s">
        <v>74</v>
      </c>
      <c r="AZ469" t="s">
        <v>74</v>
      </c>
      <c r="BA469" t="s">
        <v>74</v>
      </c>
      <c r="BB469">
        <v>317</v>
      </c>
      <c r="BC469" t="s">
        <v>84</v>
      </c>
      <c r="BD469" t="s">
        <v>74</v>
      </c>
      <c r="BE469" t="s">
        <v>2702</v>
      </c>
      <c r="BF469" t="str">
        <f>HYPERLINK("http://dx.doi.org/10.1086/282239","http://dx.doi.org/10.1086/282239")</f>
        <v>http://dx.doi.org/10.1086/282239</v>
      </c>
      <c r="BG469" t="s">
        <v>74</v>
      </c>
      <c r="BH469" t="s">
        <v>74</v>
      </c>
      <c r="BI469">
        <v>0</v>
      </c>
      <c r="BJ469" t="s">
        <v>2696</v>
      </c>
      <c r="BK469" t="s">
        <v>86</v>
      </c>
      <c r="BL469" t="s">
        <v>2697</v>
      </c>
      <c r="BM469" t="s">
        <v>2703</v>
      </c>
      <c r="BN469" t="s">
        <v>74</v>
      </c>
      <c r="BO469" t="s">
        <v>627</v>
      </c>
      <c r="BP469" t="s">
        <v>74</v>
      </c>
      <c r="BQ469" t="s">
        <v>74</v>
      </c>
      <c r="BR469" t="s">
        <v>89</v>
      </c>
      <c r="BS469" t="s">
        <v>2704</v>
      </c>
      <c r="BT469" t="str">
        <f>HYPERLINK("https%3A%2F%2Fwww.webofscience.com%2Fwos%2Fwoscc%2Ffull-record%2FWOS:A19623778A00004","View Full Record in Web of Science")</f>
        <v>View Full Record in Web of Science</v>
      </c>
    </row>
    <row r="470" spans="1:72" x14ac:dyDescent="0.15">
      <c r="A470" t="s">
        <v>72</v>
      </c>
      <c r="B470" t="s">
        <v>709</v>
      </c>
      <c r="C470" t="s">
        <v>74</v>
      </c>
      <c r="D470" t="s">
        <v>74</v>
      </c>
      <c r="E470" t="s">
        <v>74</v>
      </c>
      <c r="F470" t="s">
        <v>709</v>
      </c>
      <c r="G470" t="s">
        <v>74</v>
      </c>
      <c r="H470" t="s">
        <v>74</v>
      </c>
      <c r="I470" t="s">
        <v>2705</v>
      </c>
      <c r="J470" t="s">
        <v>2314</v>
      </c>
      <c r="K470" t="s">
        <v>74</v>
      </c>
      <c r="L470" t="s">
        <v>74</v>
      </c>
      <c r="M470" t="s">
        <v>77</v>
      </c>
      <c r="N470" t="s">
        <v>52</v>
      </c>
      <c r="O470" t="s">
        <v>74</v>
      </c>
      <c r="P470" t="s">
        <v>74</v>
      </c>
      <c r="Q470" t="s">
        <v>74</v>
      </c>
      <c r="R470" t="s">
        <v>74</v>
      </c>
      <c r="S470" t="s">
        <v>74</v>
      </c>
      <c r="T470" t="s">
        <v>74</v>
      </c>
      <c r="U470" t="s">
        <v>74</v>
      </c>
      <c r="V470" t="s">
        <v>74</v>
      </c>
      <c r="W470" t="s">
        <v>74</v>
      </c>
      <c r="X470" t="s">
        <v>74</v>
      </c>
      <c r="Y470" t="s">
        <v>74</v>
      </c>
      <c r="Z470" t="s">
        <v>74</v>
      </c>
      <c r="AA470" t="s">
        <v>74</v>
      </c>
      <c r="AB470" t="s">
        <v>74</v>
      </c>
      <c r="AC470" t="s">
        <v>74</v>
      </c>
      <c r="AD470" t="s">
        <v>74</v>
      </c>
      <c r="AE470" t="s">
        <v>74</v>
      </c>
      <c r="AF470" t="s">
        <v>74</v>
      </c>
      <c r="AG470">
        <v>1</v>
      </c>
      <c r="AH470">
        <v>6</v>
      </c>
      <c r="AI470">
        <v>6</v>
      </c>
      <c r="AJ470">
        <v>0</v>
      </c>
      <c r="AK470">
        <v>0</v>
      </c>
      <c r="AL470" t="s">
        <v>2315</v>
      </c>
      <c r="AM470" t="s">
        <v>633</v>
      </c>
      <c r="AN470" t="s">
        <v>2316</v>
      </c>
      <c r="AO470" t="s">
        <v>2317</v>
      </c>
      <c r="AP470" t="s">
        <v>74</v>
      </c>
      <c r="AQ470" t="s">
        <v>74</v>
      </c>
      <c r="AR470" t="s">
        <v>2318</v>
      </c>
      <c r="AS470" t="s">
        <v>2319</v>
      </c>
      <c r="AT470" t="s">
        <v>74</v>
      </c>
      <c r="AU470">
        <v>1962</v>
      </c>
      <c r="AV470">
        <v>2</v>
      </c>
      <c r="AW470">
        <v>3</v>
      </c>
      <c r="AX470" t="s">
        <v>74</v>
      </c>
      <c r="AY470" t="s">
        <v>74</v>
      </c>
      <c r="AZ470" t="s">
        <v>74</v>
      </c>
      <c r="BA470" t="s">
        <v>74</v>
      </c>
      <c r="BB470">
        <v>436</v>
      </c>
      <c r="BC470">
        <v>436</v>
      </c>
      <c r="BD470" t="s">
        <v>74</v>
      </c>
      <c r="BE470" t="s">
        <v>74</v>
      </c>
      <c r="BF470" t="s">
        <v>74</v>
      </c>
      <c r="BG470" t="s">
        <v>74</v>
      </c>
      <c r="BH470" t="s">
        <v>74</v>
      </c>
      <c r="BI470">
        <v>1</v>
      </c>
      <c r="BJ470" t="s">
        <v>1427</v>
      </c>
      <c r="BK470" t="s">
        <v>86</v>
      </c>
      <c r="BL470" t="s">
        <v>1427</v>
      </c>
      <c r="BM470" t="s">
        <v>2706</v>
      </c>
      <c r="BN470" t="s">
        <v>74</v>
      </c>
      <c r="BO470" t="s">
        <v>74</v>
      </c>
      <c r="BP470" t="s">
        <v>74</v>
      </c>
      <c r="BQ470" t="s">
        <v>74</v>
      </c>
      <c r="BR470" t="s">
        <v>89</v>
      </c>
      <c r="BS470" t="s">
        <v>2707</v>
      </c>
      <c r="BT470" t="str">
        <f>HYPERLINK("https%3A%2F%2Fwww.webofscience.com%2Fwos%2Fwoscc%2Ffull-record%2FWOS:A1962WD94300201","View Full Record in Web of Science")</f>
        <v>View Full Record in Web of Science</v>
      </c>
    </row>
    <row r="471" spans="1:72" x14ac:dyDescent="0.15">
      <c r="A471" t="s">
        <v>72</v>
      </c>
      <c r="B471" t="s">
        <v>2708</v>
      </c>
      <c r="C471" t="s">
        <v>74</v>
      </c>
      <c r="D471" t="s">
        <v>74</v>
      </c>
      <c r="E471" t="s">
        <v>74</v>
      </c>
      <c r="F471" t="s">
        <v>2708</v>
      </c>
      <c r="G471" t="s">
        <v>74</v>
      </c>
      <c r="H471" t="s">
        <v>74</v>
      </c>
      <c r="I471" t="s">
        <v>2709</v>
      </c>
      <c r="J471" t="s">
        <v>2710</v>
      </c>
      <c r="K471" t="s">
        <v>74</v>
      </c>
      <c r="L471" t="s">
        <v>74</v>
      </c>
      <c r="M471" t="s">
        <v>77</v>
      </c>
      <c r="N471" t="s">
        <v>78</v>
      </c>
      <c r="O471" t="s">
        <v>74</v>
      </c>
      <c r="P471" t="s">
        <v>74</v>
      </c>
      <c r="Q471" t="s">
        <v>74</v>
      </c>
      <c r="R471" t="s">
        <v>74</v>
      </c>
      <c r="S471" t="s">
        <v>74</v>
      </c>
      <c r="T471" t="s">
        <v>74</v>
      </c>
      <c r="U471" t="s">
        <v>74</v>
      </c>
      <c r="V471" t="s">
        <v>74</v>
      </c>
      <c r="W471" t="s">
        <v>74</v>
      </c>
      <c r="X471" t="s">
        <v>74</v>
      </c>
      <c r="Y471" t="s">
        <v>74</v>
      </c>
      <c r="Z471" t="s">
        <v>74</v>
      </c>
      <c r="AA471" t="s">
        <v>74</v>
      </c>
      <c r="AB471" t="s">
        <v>74</v>
      </c>
      <c r="AC471" t="s">
        <v>74</v>
      </c>
      <c r="AD471" t="s">
        <v>74</v>
      </c>
      <c r="AE471" t="s">
        <v>74</v>
      </c>
      <c r="AF471" t="s">
        <v>74</v>
      </c>
      <c r="AG471">
        <v>11</v>
      </c>
      <c r="AH471">
        <v>3</v>
      </c>
      <c r="AI471">
        <v>3</v>
      </c>
      <c r="AJ471">
        <v>0</v>
      </c>
      <c r="AK471">
        <v>0</v>
      </c>
      <c r="AL471" t="s">
        <v>1819</v>
      </c>
      <c r="AM471" t="s">
        <v>1820</v>
      </c>
      <c r="AN471" t="s">
        <v>1821</v>
      </c>
      <c r="AO471" t="s">
        <v>2711</v>
      </c>
      <c r="AP471" t="s">
        <v>74</v>
      </c>
      <c r="AQ471" t="s">
        <v>74</v>
      </c>
      <c r="AR471" t="s">
        <v>2712</v>
      </c>
      <c r="AS471" t="s">
        <v>2713</v>
      </c>
      <c r="AT471" t="s">
        <v>74</v>
      </c>
      <c r="AU471">
        <v>1962</v>
      </c>
      <c r="AV471">
        <v>15</v>
      </c>
      <c r="AW471">
        <v>1</v>
      </c>
      <c r="AX471" t="s">
        <v>74</v>
      </c>
      <c r="AY471" t="s">
        <v>74</v>
      </c>
      <c r="AZ471" t="s">
        <v>74</v>
      </c>
      <c r="BA471" t="s">
        <v>74</v>
      </c>
      <c r="BB471">
        <v>1</v>
      </c>
      <c r="BC471" t="s">
        <v>84</v>
      </c>
      <c r="BD471" t="s">
        <v>74</v>
      </c>
      <c r="BE471" t="s">
        <v>74</v>
      </c>
      <c r="BF471" t="s">
        <v>74</v>
      </c>
      <c r="BG471" t="s">
        <v>74</v>
      </c>
      <c r="BH471" t="s">
        <v>74</v>
      </c>
      <c r="BI471">
        <v>0</v>
      </c>
      <c r="BJ471" t="s">
        <v>1053</v>
      </c>
      <c r="BK471" t="s">
        <v>86</v>
      </c>
      <c r="BL471" t="s">
        <v>899</v>
      </c>
      <c r="BM471" t="s">
        <v>2714</v>
      </c>
      <c r="BN471" t="s">
        <v>74</v>
      </c>
      <c r="BO471" t="s">
        <v>74</v>
      </c>
      <c r="BP471" t="s">
        <v>74</v>
      </c>
      <c r="BQ471" t="s">
        <v>74</v>
      </c>
      <c r="BR471" t="s">
        <v>89</v>
      </c>
      <c r="BS471" t="s">
        <v>2715</v>
      </c>
      <c r="BT471" t="str">
        <f>HYPERLINK("https%3A%2F%2Fwww.webofscience.com%2Fwos%2Fwoscc%2Ffull-record%2FWOS:A19626150A00012","View Full Record in Web of Science")</f>
        <v>View Full Record in Web of Science</v>
      </c>
    </row>
    <row r="472" spans="1:72" x14ac:dyDescent="0.15">
      <c r="A472" t="s">
        <v>72</v>
      </c>
      <c r="B472" t="s">
        <v>2716</v>
      </c>
      <c r="C472" t="s">
        <v>74</v>
      </c>
      <c r="D472" t="s">
        <v>74</v>
      </c>
      <c r="E472" t="s">
        <v>74</v>
      </c>
      <c r="F472" t="s">
        <v>2716</v>
      </c>
      <c r="G472" t="s">
        <v>74</v>
      </c>
      <c r="H472" t="s">
        <v>74</v>
      </c>
      <c r="I472" t="s">
        <v>2717</v>
      </c>
      <c r="J472" t="s">
        <v>2718</v>
      </c>
      <c r="K472" t="s">
        <v>74</v>
      </c>
      <c r="L472" t="s">
        <v>74</v>
      </c>
      <c r="M472" t="s">
        <v>77</v>
      </c>
      <c r="N472" t="s">
        <v>817</v>
      </c>
      <c r="O472" t="s">
        <v>74</v>
      </c>
      <c r="P472" t="s">
        <v>74</v>
      </c>
      <c r="Q472" t="s">
        <v>74</v>
      </c>
      <c r="R472" t="s">
        <v>74</v>
      </c>
      <c r="S472" t="s">
        <v>74</v>
      </c>
      <c r="T472" t="s">
        <v>74</v>
      </c>
      <c r="U472" t="s">
        <v>74</v>
      </c>
      <c r="V472" t="s">
        <v>74</v>
      </c>
      <c r="W472" t="s">
        <v>74</v>
      </c>
      <c r="X472" t="s">
        <v>74</v>
      </c>
      <c r="Y472" t="s">
        <v>74</v>
      </c>
      <c r="Z472" t="s">
        <v>74</v>
      </c>
      <c r="AA472" t="s">
        <v>74</v>
      </c>
      <c r="AB472" t="s">
        <v>74</v>
      </c>
      <c r="AC472" t="s">
        <v>74</v>
      </c>
      <c r="AD472" t="s">
        <v>74</v>
      </c>
      <c r="AE472" t="s">
        <v>74</v>
      </c>
      <c r="AF472" t="s">
        <v>74</v>
      </c>
      <c r="AG472">
        <v>1</v>
      </c>
      <c r="AH472">
        <v>0</v>
      </c>
      <c r="AI472">
        <v>0</v>
      </c>
      <c r="AJ472">
        <v>0</v>
      </c>
      <c r="AK472">
        <v>0</v>
      </c>
      <c r="AL472" t="s">
        <v>2719</v>
      </c>
      <c r="AM472" t="s">
        <v>2720</v>
      </c>
      <c r="AN472" t="s">
        <v>2721</v>
      </c>
      <c r="AO472" t="s">
        <v>2722</v>
      </c>
      <c r="AP472" t="s">
        <v>74</v>
      </c>
      <c r="AQ472" t="s">
        <v>74</v>
      </c>
      <c r="AR472" t="s">
        <v>2723</v>
      </c>
      <c r="AS472" t="s">
        <v>74</v>
      </c>
      <c r="AT472" t="s">
        <v>74</v>
      </c>
      <c r="AU472">
        <v>1962</v>
      </c>
      <c r="AV472">
        <v>16</v>
      </c>
      <c r="AW472">
        <v>2</v>
      </c>
      <c r="AX472" t="s">
        <v>74</v>
      </c>
      <c r="AY472" t="s">
        <v>74</v>
      </c>
      <c r="AZ472" t="s">
        <v>74</v>
      </c>
      <c r="BA472" t="s">
        <v>74</v>
      </c>
      <c r="BB472">
        <v>220</v>
      </c>
      <c r="BC472">
        <v>223</v>
      </c>
      <c r="BD472" t="s">
        <v>74</v>
      </c>
      <c r="BE472" t="s">
        <v>74</v>
      </c>
      <c r="BF472" t="s">
        <v>74</v>
      </c>
      <c r="BG472" t="s">
        <v>74</v>
      </c>
      <c r="BH472" t="s">
        <v>74</v>
      </c>
      <c r="BI472">
        <v>4</v>
      </c>
      <c r="BJ472" t="s">
        <v>2724</v>
      </c>
      <c r="BK472" t="s">
        <v>826</v>
      </c>
      <c r="BL472" t="s">
        <v>2724</v>
      </c>
      <c r="BM472" t="s">
        <v>2725</v>
      </c>
      <c r="BN472" t="s">
        <v>74</v>
      </c>
      <c r="BO472" t="s">
        <v>74</v>
      </c>
      <c r="BP472" t="s">
        <v>74</v>
      </c>
      <c r="BQ472" t="s">
        <v>74</v>
      </c>
      <c r="BR472" t="s">
        <v>89</v>
      </c>
      <c r="BS472" t="s">
        <v>2726</v>
      </c>
      <c r="BT472" t="str">
        <f>HYPERLINK("https%3A%2F%2Fwww.webofscience.com%2Fwos%2Fwoscc%2Ffull-record%2FWOS:A1962CEV4700014","View Full Record in Web of Science")</f>
        <v>View Full Record in Web of Science</v>
      </c>
    </row>
    <row r="473" spans="1:72" x14ac:dyDescent="0.15">
      <c r="A473" t="s">
        <v>72</v>
      </c>
      <c r="B473" t="s">
        <v>2716</v>
      </c>
      <c r="C473" t="s">
        <v>74</v>
      </c>
      <c r="D473" t="s">
        <v>74</v>
      </c>
      <c r="E473" t="s">
        <v>74</v>
      </c>
      <c r="F473" t="s">
        <v>2716</v>
      </c>
      <c r="G473" t="s">
        <v>74</v>
      </c>
      <c r="H473" t="s">
        <v>74</v>
      </c>
      <c r="I473" t="s">
        <v>2472</v>
      </c>
      <c r="J473" t="s">
        <v>2718</v>
      </c>
      <c r="K473" t="s">
        <v>74</v>
      </c>
      <c r="L473" t="s">
        <v>74</v>
      </c>
      <c r="M473" t="s">
        <v>77</v>
      </c>
      <c r="N473" t="s">
        <v>817</v>
      </c>
      <c r="O473" t="s">
        <v>74</v>
      </c>
      <c r="P473" t="s">
        <v>74</v>
      </c>
      <c r="Q473" t="s">
        <v>74</v>
      </c>
      <c r="R473" t="s">
        <v>74</v>
      </c>
      <c r="S473" t="s">
        <v>74</v>
      </c>
      <c r="T473" t="s">
        <v>74</v>
      </c>
      <c r="U473" t="s">
        <v>74</v>
      </c>
      <c r="V473" t="s">
        <v>74</v>
      </c>
      <c r="W473" t="s">
        <v>74</v>
      </c>
      <c r="X473" t="s">
        <v>74</v>
      </c>
      <c r="Y473" t="s">
        <v>74</v>
      </c>
      <c r="Z473" t="s">
        <v>74</v>
      </c>
      <c r="AA473" t="s">
        <v>74</v>
      </c>
      <c r="AB473" t="s">
        <v>74</v>
      </c>
      <c r="AC473" t="s">
        <v>74</v>
      </c>
      <c r="AD473" t="s">
        <v>74</v>
      </c>
      <c r="AE473" t="s">
        <v>74</v>
      </c>
      <c r="AF473" t="s">
        <v>74</v>
      </c>
      <c r="AG473">
        <v>1</v>
      </c>
      <c r="AH473">
        <v>0</v>
      </c>
      <c r="AI473">
        <v>0</v>
      </c>
      <c r="AJ473">
        <v>0</v>
      </c>
      <c r="AK473">
        <v>0</v>
      </c>
      <c r="AL473" t="s">
        <v>2719</v>
      </c>
      <c r="AM473" t="s">
        <v>2720</v>
      </c>
      <c r="AN473" t="s">
        <v>2721</v>
      </c>
      <c r="AO473" t="s">
        <v>2722</v>
      </c>
      <c r="AP473" t="s">
        <v>74</v>
      </c>
      <c r="AQ473" t="s">
        <v>74</v>
      </c>
      <c r="AR473" t="s">
        <v>2723</v>
      </c>
      <c r="AS473" t="s">
        <v>74</v>
      </c>
      <c r="AT473" t="s">
        <v>74</v>
      </c>
      <c r="AU473">
        <v>1962</v>
      </c>
      <c r="AV473">
        <v>16</v>
      </c>
      <c r="AW473">
        <v>2</v>
      </c>
      <c r="AX473" t="s">
        <v>74</v>
      </c>
      <c r="AY473" t="s">
        <v>74</v>
      </c>
      <c r="AZ473" t="s">
        <v>74</v>
      </c>
      <c r="BA473" t="s">
        <v>74</v>
      </c>
      <c r="BB473">
        <v>220</v>
      </c>
      <c r="BC473">
        <v>223</v>
      </c>
      <c r="BD473" t="s">
        <v>74</v>
      </c>
      <c r="BE473" t="s">
        <v>74</v>
      </c>
      <c r="BF473" t="s">
        <v>74</v>
      </c>
      <c r="BG473" t="s">
        <v>74</v>
      </c>
      <c r="BH473" t="s">
        <v>74</v>
      </c>
      <c r="BI473">
        <v>4</v>
      </c>
      <c r="BJ473" t="s">
        <v>2724</v>
      </c>
      <c r="BK473" t="s">
        <v>826</v>
      </c>
      <c r="BL473" t="s">
        <v>2724</v>
      </c>
      <c r="BM473" t="s">
        <v>2725</v>
      </c>
      <c r="BN473" t="s">
        <v>74</v>
      </c>
      <c r="BO473" t="s">
        <v>74</v>
      </c>
      <c r="BP473" t="s">
        <v>74</v>
      </c>
      <c r="BQ473" t="s">
        <v>74</v>
      </c>
      <c r="BR473" t="s">
        <v>89</v>
      </c>
      <c r="BS473" t="s">
        <v>2727</v>
      </c>
      <c r="BT473" t="str">
        <f>HYPERLINK("https%3A%2F%2Fwww.webofscience.com%2Fwos%2Fwoscc%2Ffull-record%2FWOS:A1962CEV4700013","View Full Record in Web of Science")</f>
        <v>View Full Record in Web of Science</v>
      </c>
    </row>
    <row r="474" spans="1:72" x14ac:dyDescent="0.15">
      <c r="A474" t="s">
        <v>72</v>
      </c>
      <c r="B474" t="s">
        <v>2728</v>
      </c>
      <c r="C474" t="s">
        <v>74</v>
      </c>
      <c r="D474" t="s">
        <v>74</v>
      </c>
      <c r="E474" t="s">
        <v>74</v>
      </c>
      <c r="F474" t="s">
        <v>2728</v>
      </c>
      <c r="G474" t="s">
        <v>74</v>
      </c>
      <c r="H474" t="s">
        <v>74</v>
      </c>
      <c r="I474" t="s">
        <v>2729</v>
      </c>
      <c r="J474" t="s">
        <v>1033</v>
      </c>
      <c r="K474" t="s">
        <v>74</v>
      </c>
      <c r="L474" t="s">
        <v>74</v>
      </c>
      <c r="M474" t="s">
        <v>77</v>
      </c>
      <c r="N474" t="s">
        <v>52</v>
      </c>
      <c r="O474" t="s">
        <v>74</v>
      </c>
      <c r="P474" t="s">
        <v>74</v>
      </c>
      <c r="Q474" t="s">
        <v>74</v>
      </c>
      <c r="R474" t="s">
        <v>74</v>
      </c>
      <c r="S474" t="s">
        <v>74</v>
      </c>
      <c r="T474" t="s">
        <v>74</v>
      </c>
      <c r="U474" t="s">
        <v>74</v>
      </c>
      <c r="V474" t="s">
        <v>74</v>
      </c>
      <c r="W474" t="s">
        <v>74</v>
      </c>
      <c r="X474" t="s">
        <v>74</v>
      </c>
      <c r="Y474" t="s">
        <v>74</v>
      </c>
      <c r="Z474" t="s">
        <v>74</v>
      </c>
      <c r="AA474" t="s">
        <v>74</v>
      </c>
      <c r="AB474" t="s">
        <v>74</v>
      </c>
      <c r="AC474" t="s">
        <v>74</v>
      </c>
      <c r="AD474" t="s">
        <v>74</v>
      </c>
      <c r="AE474" t="s">
        <v>74</v>
      </c>
      <c r="AF474" t="s">
        <v>74</v>
      </c>
      <c r="AG474">
        <v>0</v>
      </c>
      <c r="AH474">
        <v>0</v>
      </c>
      <c r="AI474">
        <v>0</v>
      </c>
      <c r="AJ474">
        <v>0</v>
      </c>
      <c r="AK474">
        <v>6</v>
      </c>
      <c r="AL474" t="s">
        <v>657</v>
      </c>
      <c r="AM474" t="s">
        <v>658</v>
      </c>
      <c r="AN474" t="s">
        <v>659</v>
      </c>
      <c r="AO474" t="s">
        <v>1034</v>
      </c>
      <c r="AP474" t="s">
        <v>74</v>
      </c>
      <c r="AQ474" t="s">
        <v>74</v>
      </c>
      <c r="AR474" t="s">
        <v>1035</v>
      </c>
      <c r="AS474" t="s">
        <v>1036</v>
      </c>
      <c r="AT474" t="s">
        <v>74</v>
      </c>
      <c r="AU474">
        <v>1962</v>
      </c>
      <c r="AV474">
        <v>43</v>
      </c>
      <c r="AW474">
        <v>4</v>
      </c>
      <c r="AX474" t="s">
        <v>74</v>
      </c>
      <c r="AY474" t="s">
        <v>74</v>
      </c>
      <c r="AZ474" t="s">
        <v>74</v>
      </c>
      <c r="BA474" t="s">
        <v>74</v>
      </c>
      <c r="BB474">
        <v>141</v>
      </c>
      <c r="BC474" t="s">
        <v>84</v>
      </c>
      <c r="BD474" t="s">
        <v>74</v>
      </c>
      <c r="BE474" t="s">
        <v>74</v>
      </c>
      <c r="BF474" t="s">
        <v>74</v>
      </c>
      <c r="BG474" t="s">
        <v>74</v>
      </c>
      <c r="BH474" t="s">
        <v>74</v>
      </c>
      <c r="BI474">
        <v>0</v>
      </c>
      <c r="BJ474" t="s">
        <v>592</v>
      </c>
      <c r="BK474" t="s">
        <v>86</v>
      </c>
      <c r="BL474" t="s">
        <v>592</v>
      </c>
      <c r="BM474" t="s">
        <v>2730</v>
      </c>
      <c r="BN474" t="s">
        <v>74</v>
      </c>
      <c r="BO474" t="s">
        <v>74</v>
      </c>
      <c r="BP474" t="s">
        <v>74</v>
      </c>
      <c r="BQ474" t="s">
        <v>74</v>
      </c>
      <c r="BR474" t="s">
        <v>89</v>
      </c>
      <c r="BS474" t="s">
        <v>2731</v>
      </c>
      <c r="BT474" t="str">
        <f>HYPERLINK("https%3A%2F%2Fwww.webofscience.com%2Fwos%2Fwoscc%2Ffull-record%2FWOS:A19626254A00020","View Full Record in Web of Science")</f>
        <v>View Full Record in Web of Science</v>
      </c>
    </row>
    <row r="475" spans="1:72" x14ac:dyDescent="0.15">
      <c r="A475" t="s">
        <v>72</v>
      </c>
      <c r="B475" t="s">
        <v>2504</v>
      </c>
      <c r="C475" t="s">
        <v>74</v>
      </c>
      <c r="D475" t="s">
        <v>74</v>
      </c>
      <c r="E475" t="s">
        <v>74</v>
      </c>
      <c r="F475" t="s">
        <v>2504</v>
      </c>
      <c r="G475" t="s">
        <v>74</v>
      </c>
      <c r="H475" t="s">
        <v>74</v>
      </c>
      <c r="I475" t="s">
        <v>2732</v>
      </c>
      <c r="J475" t="s">
        <v>2506</v>
      </c>
      <c r="K475" t="s">
        <v>74</v>
      </c>
      <c r="L475" t="s">
        <v>74</v>
      </c>
      <c r="M475" t="s">
        <v>77</v>
      </c>
      <c r="N475" t="s">
        <v>78</v>
      </c>
      <c r="O475" t="s">
        <v>74</v>
      </c>
      <c r="P475" t="s">
        <v>74</v>
      </c>
      <c r="Q475" t="s">
        <v>74</v>
      </c>
      <c r="R475" t="s">
        <v>74</v>
      </c>
      <c r="S475" t="s">
        <v>74</v>
      </c>
      <c r="T475" t="s">
        <v>74</v>
      </c>
      <c r="U475" t="s">
        <v>74</v>
      </c>
      <c r="V475" t="s">
        <v>74</v>
      </c>
      <c r="W475" t="s">
        <v>74</v>
      </c>
      <c r="X475" t="s">
        <v>74</v>
      </c>
      <c r="Y475" t="s">
        <v>74</v>
      </c>
      <c r="Z475" t="s">
        <v>74</v>
      </c>
      <c r="AA475" t="s">
        <v>74</v>
      </c>
      <c r="AB475" t="s">
        <v>74</v>
      </c>
      <c r="AC475" t="s">
        <v>74</v>
      </c>
      <c r="AD475" t="s">
        <v>74</v>
      </c>
      <c r="AE475" t="s">
        <v>74</v>
      </c>
      <c r="AF475" t="s">
        <v>74</v>
      </c>
      <c r="AG475">
        <v>19</v>
      </c>
      <c r="AH475">
        <v>12</v>
      </c>
      <c r="AI475">
        <v>12</v>
      </c>
      <c r="AJ475">
        <v>0</v>
      </c>
      <c r="AK475">
        <v>1</v>
      </c>
      <c r="AL475" t="s">
        <v>2507</v>
      </c>
      <c r="AM475" t="s">
        <v>80</v>
      </c>
      <c r="AN475" t="s">
        <v>2508</v>
      </c>
      <c r="AO475" t="s">
        <v>2509</v>
      </c>
      <c r="AP475" t="s">
        <v>74</v>
      </c>
      <c r="AQ475" t="s">
        <v>74</v>
      </c>
      <c r="AR475" t="s">
        <v>2506</v>
      </c>
      <c r="AS475" t="s">
        <v>2510</v>
      </c>
      <c r="AT475" t="s">
        <v>74</v>
      </c>
      <c r="AU475">
        <v>1962</v>
      </c>
      <c r="AV475">
        <v>43</v>
      </c>
      <c r="AW475">
        <v>4</v>
      </c>
      <c r="AX475" t="s">
        <v>74</v>
      </c>
      <c r="AY475" t="s">
        <v>74</v>
      </c>
      <c r="AZ475" t="s">
        <v>74</v>
      </c>
      <c r="BA475" t="s">
        <v>74</v>
      </c>
      <c r="BB475">
        <v>489</v>
      </c>
      <c r="BC475" t="s">
        <v>84</v>
      </c>
      <c r="BD475" t="s">
        <v>74</v>
      </c>
      <c r="BE475" t="s">
        <v>74</v>
      </c>
      <c r="BF475" t="s">
        <v>74</v>
      </c>
      <c r="BG475" t="s">
        <v>74</v>
      </c>
      <c r="BH475" t="s">
        <v>74</v>
      </c>
      <c r="BI475">
        <v>0</v>
      </c>
      <c r="BJ475" t="s">
        <v>2510</v>
      </c>
      <c r="BK475" t="s">
        <v>516</v>
      </c>
      <c r="BL475" t="s">
        <v>2512</v>
      </c>
      <c r="BM475" t="s">
        <v>2733</v>
      </c>
      <c r="BN475" t="s">
        <v>74</v>
      </c>
      <c r="BO475" t="s">
        <v>74</v>
      </c>
      <c r="BP475" t="s">
        <v>74</v>
      </c>
      <c r="BQ475" t="s">
        <v>74</v>
      </c>
      <c r="BR475" t="s">
        <v>89</v>
      </c>
      <c r="BS475" t="s">
        <v>2734</v>
      </c>
      <c r="BT475" t="str">
        <f>HYPERLINK("https%3A%2F%2Fwww.webofscience.com%2Fwos%2Fwoscc%2Ffull-record%2FWOS:A1962C689900035","View Full Record in Web of Science")</f>
        <v>View Full Record in Web of Science</v>
      </c>
    </row>
    <row r="476" spans="1:72" x14ac:dyDescent="0.15">
      <c r="A476" t="s">
        <v>72</v>
      </c>
      <c r="B476" t="s">
        <v>208</v>
      </c>
      <c r="C476" t="s">
        <v>74</v>
      </c>
      <c r="D476" t="s">
        <v>74</v>
      </c>
      <c r="E476" t="s">
        <v>74</v>
      </c>
      <c r="F476" t="s">
        <v>208</v>
      </c>
      <c r="G476" t="s">
        <v>74</v>
      </c>
      <c r="H476" t="s">
        <v>74</v>
      </c>
      <c r="I476" t="s">
        <v>2472</v>
      </c>
      <c r="J476" t="s">
        <v>2735</v>
      </c>
      <c r="K476" t="s">
        <v>74</v>
      </c>
      <c r="L476" t="s">
        <v>74</v>
      </c>
      <c r="M476" t="s">
        <v>77</v>
      </c>
      <c r="N476" t="s">
        <v>817</v>
      </c>
      <c r="O476" t="s">
        <v>74</v>
      </c>
      <c r="P476" t="s">
        <v>74</v>
      </c>
      <c r="Q476" t="s">
        <v>74</v>
      </c>
      <c r="R476" t="s">
        <v>74</v>
      </c>
      <c r="S476" t="s">
        <v>74</v>
      </c>
      <c r="T476" t="s">
        <v>74</v>
      </c>
      <c r="U476" t="s">
        <v>74</v>
      </c>
      <c r="V476" t="s">
        <v>74</v>
      </c>
      <c r="W476" t="s">
        <v>74</v>
      </c>
      <c r="X476" t="s">
        <v>74</v>
      </c>
      <c r="Y476" t="s">
        <v>74</v>
      </c>
      <c r="Z476" t="s">
        <v>74</v>
      </c>
      <c r="AA476" t="s">
        <v>74</v>
      </c>
      <c r="AB476" t="s">
        <v>74</v>
      </c>
      <c r="AC476" t="s">
        <v>74</v>
      </c>
      <c r="AD476" t="s">
        <v>74</v>
      </c>
      <c r="AE476" t="s">
        <v>74</v>
      </c>
      <c r="AF476" t="s">
        <v>74</v>
      </c>
      <c r="AG476">
        <v>1</v>
      </c>
      <c r="AH476">
        <v>0</v>
      </c>
      <c r="AI476">
        <v>0</v>
      </c>
      <c r="AJ476">
        <v>0</v>
      </c>
      <c r="AK476">
        <v>0</v>
      </c>
      <c r="AL476" t="s">
        <v>1790</v>
      </c>
      <c r="AM476" t="s">
        <v>1791</v>
      </c>
      <c r="AN476" t="s">
        <v>1792</v>
      </c>
      <c r="AO476" t="s">
        <v>2736</v>
      </c>
      <c r="AP476" t="s">
        <v>74</v>
      </c>
      <c r="AQ476" t="s">
        <v>74</v>
      </c>
      <c r="AR476" t="s">
        <v>2735</v>
      </c>
      <c r="AS476" t="s">
        <v>2737</v>
      </c>
      <c r="AT476" t="s">
        <v>74</v>
      </c>
      <c r="AU476">
        <v>1962</v>
      </c>
      <c r="AV476">
        <v>204</v>
      </c>
      <c r="AW476">
        <v>9</v>
      </c>
      <c r="AX476" t="s">
        <v>74</v>
      </c>
      <c r="AY476" t="s">
        <v>74</v>
      </c>
      <c r="AZ476" t="s">
        <v>74</v>
      </c>
      <c r="BA476" t="s">
        <v>74</v>
      </c>
      <c r="BB476">
        <v>767</v>
      </c>
      <c r="BC476">
        <v>767</v>
      </c>
      <c r="BD476" t="s">
        <v>74</v>
      </c>
      <c r="BE476" t="s">
        <v>74</v>
      </c>
      <c r="BF476" t="s">
        <v>74</v>
      </c>
      <c r="BG476" t="s">
        <v>74</v>
      </c>
      <c r="BH476" t="s">
        <v>74</v>
      </c>
      <c r="BI476">
        <v>1</v>
      </c>
      <c r="BJ476" t="s">
        <v>2738</v>
      </c>
      <c r="BK476" t="s">
        <v>826</v>
      </c>
      <c r="BL476" t="s">
        <v>2739</v>
      </c>
      <c r="BM476" t="s">
        <v>2740</v>
      </c>
      <c r="BN476" t="s">
        <v>74</v>
      </c>
      <c r="BO476" t="s">
        <v>74</v>
      </c>
      <c r="BP476" t="s">
        <v>74</v>
      </c>
      <c r="BQ476" t="s">
        <v>74</v>
      </c>
      <c r="BR476" t="s">
        <v>89</v>
      </c>
      <c r="BS476" t="s">
        <v>2741</v>
      </c>
      <c r="BT476" t="str">
        <f>HYPERLINK("https%3A%2F%2Fwww.webofscience.com%2Fwos%2Fwoscc%2Ffull-record%2FWOS:A1962CKQ7000006","View Full Record in Web of Science")</f>
        <v>View Full Record in Web of Science</v>
      </c>
    </row>
    <row r="477" spans="1:72" x14ac:dyDescent="0.15">
      <c r="A477" t="s">
        <v>72</v>
      </c>
      <c r="B477" t="s">
        <v>2742</v>
      </c>
      <c r="C477" t="s">
        <v>74</v>
      </c>
      <c r="D477" t="s">
        <v>74</v>
      </c>
      <c r="E477" t="s">
        <v>74</v>
      </c>
      <c r="F477" t="s">
        <v>2742</v>
      </c>
      <c r="G477" t="s">
        <v>74</v>
      </c>
      <c r="H477" t="s">
        <v>74</v>
      </c>
      <c r="I477" t="s">
        <v>2743</v>
      </c>
      <c r="J477" t="s">
        <v>1118</v>
      </c>
      <c r="K477" t="s">
        <v>74</v>
      </c>
      <c r="L477" t="s">
        <v>74</v>
      </c>
      <c r="M477" t="s">
        <v>77</v>
      </c>
      <c r="N477" t="s">
        <v>817</v>
      </c>
      <c r="O477" t="s">
        <v>74</v>
      </c>
      <c r="P477" t="s">
        <v>74</v>
      </c>
      <c r="Q477" t="s">
        <v>74</v>
      </c>
      <c r="R477" t="s">
        <v>74</v>
      </c>
      <c r="S477" t="s">
        <v>74</v>
      </c>
      <c r="T477" t="s">
        <v>74</v>
      </c>
      <c r="U477" t="s">
        <v>74</v>
      </c>
      <c r="V477" t="s">
        <v>74</v>
      </c>
      <c r="W477" t="s">
        <v>74</v>
      </c>
      <c r="X477" t="s">
        <v>74</v>
      </c>
      <c r="Y477" t="s">
        <v>74</v>
      </c>
      <c r="Z477" t="s">
        <v>74</v>
      </c>
      <c r="AA477" t="s">
        <v>74</v>
      </c>
      <c r="AB477" t="s">
        <v>74</v>
      </c>
      <c r="AC477" t="s">
        <v>74</v>
      </c>
      <c r="AD477" t="s">
        <v>74</v>
      </c>
      <c r="AE477" t="s">
        <v>74</v>
      </c>
      <c r="AF477" t="s">
        <v>74</v>
      </c>
      <c r="AG477">
        <v>1</v>
      </c>
      <c r="AH477">
        <v>0</v>
      </c>
      <c r="AI477">
        <v>0</v>
      </c>
      <c r="AJ477">
        <v>0</v>
      </c>
      <c r="AK477">
        <v>0</v>
      </c>
      <c r="AL477" t="s">
        <v>1119</v>
      </c>
      <c r="AM477" t="s">
        <v>782</v>
      </c>
      <c r="AN477" t="s">
        <v>1120</v>
      </c>
      <c r="AO477" t="s">
        <v>1121</v>
      </c>
      <c r="AP477" t="s">
        <v>74</v>
      </c>
      <c r="AQ477" t="s">
        <v>74</v>
      </c>
      <c r="AR477" t="s">
        <v>1122</v>
      </c>
      <c r="AS477" t="s">
        <v>1123</v>
      </c>
      <c r="AT477" t="s">
        <v>74</v>
      </c>
      <c r="AU477">
        <v>1962</v>
      </c>
      <c r="AV477">
        <v>128</v>
      </c>
      <c r="AW477">
        <v>1</v>
      </c>
      <c r="AX477" t="s">
        <v>74</v>
      </c>
      <c r="AY477" t="s">
        <v>74</v>
      </c>
      <c r="AZ477" t="s">
        <v>74</v>
      </c>
      <c r="BA477" t="s">
        <v>74</v>
      </c>
      <c r="BB477">
        <v>98</v>
      </c>
      <c r="BC477">
        <v>99</v>
      </c>
      <c r="BD477" t="s">
        <v>74</v>
      </c>
      <c r="BE477" t="s">
        <v>2744</v>
      </c>
      <c r="BF477" t="str">
        <f>HYPERLINK("http://dx.doi.org/10.2307/1794149","http://dx.doi.org/10.2307/1794149")</f>
        <v>http://dx.doi.org/10.2307/1794149</v>
      </c>
      <c r="BG477" t="s">
        <v>74</v>
      </c>
      <c r="BH477" t="s">
        <v>74</v>
      </c>
      <c r="BI477">
        <v>2</v>
      </c>
      <c r="BJ477" t="s">
        <v>825</v>
      </c>
      <c r="BK477" t="s">
        <v>826</v>
      </c>
      <c r="BL477" t="s">
        <v>825</v>
      </c>
      <c r="BM477" t="s">
        <v>2745</v>
      </c>
      <c r="BN477" t="s">
        <v>74</v>
      </c>
      <c r="BO477" t="s">
        <v>74</v>
      </c>
      <c r="BP477" t="s">
        <v>74</v>
      </c>
      <c r="BQ477" t="s">
        <v>74</v>
      </c>
      <c r="BR477" t="s">
        <v>89</v>
      </c>
      <c r="BS477" t="s">
        <v>2746</v>
      </c>
      <c r="BT477" t="str">
        <f>HYPERLINK("https%3A%2F%2Fwww.webofscience.com%2Fwos%2Fwoscc%2Ffull-record%2FWOS:A1962CAU8900047","View Full Record in Web of Science")</f>
        <v>View Full Record in Web of Science</v>
      </c>
    </row>
    <row r="478" spans="1:72" x14ac:dyDescent="0.15">
      <c r="A478" t="s">
        <v>72</v>
      </c>
      <c r="B478" t="s">
        <v>1429</v>
      </c>
      <c r="C478" t="s">
        <v>74</v>
      </c>
      <c r="D478" t="s">
        <v>74</v>
      </c>
      <c r="E478" t="s">
        <v>74</v>
      </c>
      <c r="F478" t="s">
        <v>1429</v>
      </c>
      <c r="G478" t="s">
        <v>74</v>
      </c>
      <c r="H478" t="s">
        <v>74</v>
      </c>
      <c r="I478" t="s">
        <v>2747</v>
      </c>
      <c r="J478" t="s">
        <v>1118</v>
      </c>
      <c r="K478" t="s">
        <v>74</v>
      </c>
      <c r="L478" t="s">
        <v>74</v>
      </c>
      <c r="M478" t="s">
        <v>77</v>
      </c>
      <c r="N478" t="s">
        <v>78</v>
      </c>
      <c r="O478" t="s">
        <v>74</v>
      </c>
      <c r="P478" t="s">
        <v>74</v>
      </c>
      <c r="Q478" t="s">
        <v>74</v>
      </c>
      <c r="R478" t="s">
        <v>74</v>
      </c>
      <c r="S478" t="s">
        <v>74</v>
      </c>
      <c r="T478" t="s">
        <v>74</v>
      </c>
      <c r="U478" t="s">
        <v>74</v>
      </c>
      <c r="V478" t="s">
        <v>74</v>
      </c>
      <c r="W478" t="s">
        <v>74</v>
      </c>
      <c r="X478" t="s">
        <v>74</v>
      </c>
      <c r="Y478" t="s">
        <v>74</v>
      </c>
      <c r="Z478" t="s">
        <v>74</v>
      </c>
      <c r="AA478" t="s">
        <v>74</v>
      </c>
      <c r="AB478" t="s">
        <v>74</v>
      </c>
      <c r="AC478" t="s">
        <v>74</v>
      </c>
      <c r="AD478" t="s">
        <v>74</v>
      </c>
      <c r="AE478" t="s">
        <v>74</v>
      </c>
      <c r="AF478" t="s">
        <v>74</v>
      </c>
      <c r="AG478">
        <v>2</v>
      </c>
      <c r="AH478">
        <v>5</v>
      </c>
      <c r="AI478">
        <v>5</v>
      </c>
      <c r="AJ478">
        <v>0</v>
      </c>
      <c r="AK478">
        <v>1</v>
      </c>
      <c r="AL478" t="s">
        <v>1119</v>
      </c>
      <c r="AM478" t="s">
        <v>782</v>
      </c>
      <c r="AN478" t="s">
        <v>1120</v>
      </c>
      <c r="AO478" t="s">
        <v>1121</v>
      </c>
      <c r="AP478" t="s">
        <v>74</v>
      </c>
      <c r="AQ478" t="s">
        <v>74</v>
      </c>
      <c r="AR478" t="s">
        <v>1122</v>
      </c>
      <c r="AS478" t="s">
        <v>1123</v>
      </c>
      <c r="AT478" t="s">
        <v>74</v>
      </c>
      <c r="AU478">
        <v>1962</v>
      </c>
      <c r="AV478">
        <v>128</v>
      </c>
      <c r="AW478">
        <v>2</v>
      </c>
      <c r="AX478" t="s">
        <v>74</v>
      </c>
      <c r="AY478" t="s">
        <v>74</v>
      </c>
      <c r="AZ478" t="s">
        <v>74</v>
      </c>
      <c r="BA478" t="s">
        <v>74</v>
      </c>
      <c r="BB478">
        <v>174</v>
      </c>
      <c r="BC478">
        <v>183</v>
      </c>
      <c r="BD478" t="s">
        <v>74</v>
      </c>
      <c r="BE478" t="s">
        <v>2748</v>
      </c>
      <c r="BF478" t="str">
        <f>HYPERLINK("http://dx.doi.org/10.2307/1793468","http://dx.doi.org/10.2307/1793468")</f>
        <v>http://dx.doi.org/10.2307/1793468</v>
      </c>
      <c r="BG478" t="s">
        <v>74</v>
      </c>
      <c r="BH478" t="s">
        <v>74</v>
      </c>
      <c r="BI478">
        <v>10</v>
      </c>
      <c r="BJ478" t="s">
        <v>825</v>
      </c>
      <c r="BK478" t="s">
        <v>826</v>
      </c>
      <c r="BL478" t="s">
        <v>825</v>
      </c>
      <c r="BM478" t="s">
        <v>2749</v>
      </c>
      <c r="BN478" t="s">
        <v>74</v>
      </c>
      <c r="BO478" t="s">
        <v>74</v>
      </c>
      <c r="BP478" t="s">
        <v>74</v>
      </c>
      <c r="BQ478" t="s">
        <v>74</v>
      </c>
      <c r="BR478" t="s">
        <v>89</v>
      </c>
      <c r="BS478" t="s">
        <v>2750</v>
      </c>
      <c r="BT478" t="str">
        <f>HYPERLINK("https%3A%2F%2Fwww.webofscience.com%2Fwos%2Fwoscc%2Ffull-record%2FWOS:A1962CAU9000004","View Full Record in Web of Science")</f>
        <v>View Full Record in Web of Science</v>
      </c>
    </row>
    <row r="479" spans="1:72" x14ac:dyDescent="0.15">
      <c r="A479" t="s">
        <v>72</v>
      </c>
      <c r="B479" t="s">
        <v>1480</v>
      </c>
      <c r="C479" t="s">
        <v>74</v>
      </c>
      <c r="D479" t="s">
        <v>74</v>
      </c>
      <c r="E479" t="s">
        <v>74</v>
      </c>
      <c r="F479" t="s">
        <v>1480</v>
      </c>
      <c r="G479" t="s">
        <v>74</v>
      </c>
      <c r="H479" t="s">
        <v>74</v>
      </c>
      <c r="I479" t="s">
        <v>2472</v>
      </c>
      <c r="J479" t="s">
        <v>1118</v>
      </c>
      <c r="K479" t="s">
        <v>74</v>
      </c>
      <c r="L479" t="s">
        <v>74</v>
      </c>
      <c r="M479" t="s">
        <v>77</v>
      </c>
      <c r="N479" t="s">
        <v>817</v>
      </c>
      <c r="O479" t="s">
        <v>74</v>
      </c>
      <c r="P479" t="s">
        <v>74</v>
      </c>
      <c r="Q479" t="s">
        <v>74</v>
      </c>
      <c r="R479" t="s">
        <v>74</v>
      </c>
      <c r="S479" t="s">
        <v>74</v>
      </c>
      <c r="T479" t="s">
        <v>74</v>
      </c>
      <c r="U479" t="s">
        <v>74</v>
      </c>
      <c r="V479" t="s">
        <v>74</v>
      </c>
      <c r="W479" t="s">
        <v>74</v>
      </c>
      <c r="X479" t="s">
        <v>74</v>
      </c>
      <c r="Y479" t="s">
        <v>74</v>
      </c>
      <c r="Z479" t="s">
        <v>74</v>
      </c>
      <c r="AA479" t="s">
        <v>74</v>
      </c>
      <c r="AB479" t="s">
        <v>74</v>
      </c>
      <c r="AC479" t="s">
        <v>74</v>
      </c>
      <c r="AD479" t="s">
        <v>74</v>
      </c>
      <c r="AE479" t="s">
        <v>74</v>
      </c>
      <c r="AF479" t="s">
        <v>74</v>
      </c>
      <c r="AG479">
        <v>1</v>
      </c>
      <c r="AH479">
        <v>0</v>
      </c>
      <c r="AI479">
        <v>0</v>
      </c>
      <c r="AJ479">
        <v>0</v>
      </c>
      <c r="AK479">
        <v>0</v>
      </c>
      <c r="AL479" t="s">
        <v>747</v>
      </c>
      <c r="AM479" t="s">
        <v>748</v>
      </c>
      <c r="AN479" t="s">
        <v>749</v>
      </c>
      <c r="AO479" t="s">
        <v>1121</v>
      </c>
      <c r="AP479" t="s">
        <v>1482</v>
      </c>
      <c r="AQ479" t="s">
        <v>74</v>
      </c>
      <c r="AR479" t="s">
        <v>1122</v>
      </c>
      <c r="AS479" t="s">
        <v>1123</v>
      </c>
      <c r="AT479" t="s">
        <v>74</v>
      </c>
      <c r="AU479">
        <v>1962</v>
      </c>
      <c r="AV479">
        <v>128</v>
      </c>
      <c r="AW479">
        <v>4</v>
      </c>
      <c r="AX479" t="s">
        <v>74</v>
      </c>
      <c r="AY479" t="s">
        <v>74</v>
      </c>
      <c r="AZ479" t="s">
        <v>74</v>
      </c>
      <c r="BA479" t="s">
        <v>74</v>
      </c>
      <c r="BB479">
        <v>546</v>
      </c>
      <c r="BC479">
        <v>546</v>
      </c>
      <c r="BD479" t="s">
        <v>74</v>
      </c>
      <c r="BE479" t="s">
        <v>74</v>
      </c>
      <c r="BF479" t="s">
        <v>74</v>
      </c>
      <c r="BG479" t="s">
        <v>74</v>
      </c>
      <c r="BH479" t="s">
        <v>74</v>
      </c>
      <c r="BI479">
        <v>1</v>
      </c>
      <c r="BJ479" t="s">
        <v>825</v>
      </c>
      <c r="BK479" t="s">
        <v>826</v>
      </c>
      <c r="BL479" t="s">
        <v>825</v>
      </c>
      <c r="BM479" t="s">
        <v>2751</v>
      </c>
      <c r="BN479" t="s">
        <v>74</v>
      </c>
      <c r="BO479" t="s">
        <v>74</v>
      </c>
      <c r="BP479" t="s">
        <v>74</v>
      </c>
      <c r="BQ479" t="s">
        <v>74</v>
      </c>
      <c r="BR479" t="s">
        <v>89</v>
      </c>
      <c r="BS479" t="s">
        <v>2752</v>
      </c>
      <c r="BT479" t="str">
        <f>HYPERLINK("https%3A%2F%2Fwww.webofscience.com%2Fwos%2Fwoscc%2Ffull-record%2FWOS:A1962CAU9200068","View Full Record in Web of Science")</f>
        <v>View Full Record in Web of Science</v>
      </c>
    </row>
    <row r="480" spans="1:72" x14ac:dyDescent="0.15">
      <c r="A480" t="s">
        <v>72</v>
      </c>
      <c r="B480" t="s">
        <v>208</v>
      </c>
      <c r="C480" t="s">
        <v>74</v>
      </c>
      <c r="D480" t="s">
        <v>74</v>
      </c>
      <c r="E480" t="s">
        <v>74</v>
      </c>
      <c r="F480" t="s">
        <v>208</v>
      </c>
      <c r="G480" t="s">
        <v>74</v>
      </c>
      <c r="H480" t="s">
        <v>74</v>
      </c>
      <c r="I480" t="s">
        <v>2753</v>
      </c>
      <c r="J480" t="s">
        <v>1488</v>
      </c>
      <c r="K480" t="s">
        <v>74</v>
      </c>
      <c r="L480" t="s">
        <v>74</v>
      </c>
      <c r="M480" t="s">
        <v>77</v>
      </c>
      <c r="N480" t="s">
        <v>817</v>
      </c>
      <c r="O480" t="s">
        <v>74</v>
      </c>
      <c r="P480" t="s">
        <v>74</v>
      </c>
      <c r="Q480" t="s">
        <v>74</v>
      </c>
      <c r="R480" t="s">
        <v>74</v>
      </c>
      <c r="S480" t="s">
        <v>74</v>
      </c>
      <c r="T480" t="s">
        <v>74</v>
      </c>
      <c r="U480" t="s">
        <v>74</v>
      </c>
      <c r="V480" t="s">
        <v>74</v>
      </c>
      <c r="W480" t="s">
        <v>74</v>
      </c>
      <c r="X480" t="s">
        <v>74</v>
      </c>
      <c r="Y480" t="s">
        <v>74</v>
      </c>
      <c r="Z480" t="s">
        <v>74</v>
      </c>
      <c r="AA480" t="s">
        <v>74</v>
      </c>
      <c r="AB480" t="s">
        <v>74</v>
      </c>
      <c r="AC480" t="s">
        <v>74</v>
      </c>
      <c r="AD480" t="s">
        <v>74</v>
      </c>
      <c r="AE480" t="s">
        <v>74</v>
      </c>
      <c r="AF480" t="s">
        <v>74</v>
      </c>
      <c r="AG480">
        <v>1</v>
      </c>
      <c r="AH480">
        <v>0</v>
      </c>
      <c r="AI480">
        <v>0</v>
      </c>
      <c r="AJ480">
        <v>0</v>
      </c>
      <c r="AK480">
        <v>0</v>
      </c>
      <c r="AL480" t="s">
        <v>1489</v>
      </c>
      <c r="AM480" t="s">
        <v>1490</v>
      </c>
      <c r="AN480" t="s">
        <v>1491</v>
      </c>
      <c r="AO480" t="s">
        <v>1492</v>
      </c>
      <c r="AP480" t="s">
        <v>74</v>
      </c>
      <c r="AQ480" t="s">
        <v>74</v>
      </c>
      <c r="AR480" t="s">
        <v>1488</v>
      </c>
      <c r="AS480" t="s">
        <v>825</v>
      </c>
      <c r="AT480" t="s">
        <v>74</v>
      </c>
      <c r="AU480">
        <v>1962</v>
      </c>
      <c r="AV480">
        <v>47</v>
      </c>
      <c r="AW480">
        <v>3</v>
      </c>
      <c r="AX480" t="s">
        <v>74</v>
      </c>
      <c r="AY480" t="s">
        <v>74</v>
      </c>
      <c r="AZ480" t="s">
        <v>74</v>
      </c>
      <c r="BA480" t="s">
        <v>74</v>
      </c>
      <c r="BB480">
        <v>326</v>
      </c>
      <c r="BC480">
        <v>326</v>
      </c>
      <c r="BD480" t="s">
        <v>74</v>
      </c>
      <c r="BE480" t="s">
        <v>74</v>
      </c>
      <c r="BF480" t="s">
        <v>74</v>
      </c>
      <c r="BG480" t="s">
        <v>74</v>
      </c>
      <c r="BH480" t="s">
        <v>74</v>
      </c>
      <c r="BI480">
        <v>1</v>
      </c>
      <c r="BJ480" t="s">
        <v>825</v>
      </c>
      <c r="BK480" t="s">
        <v>826</v>
      </c>
      <c r="BL480" t="s">
        <v>825</v>
      </c>
      <c r="BM480" t="s">
        <v>2754</v>
      </c>
      <c r="BN480" t="s">
        <v>74</v>
      </c>
      <c r="BO480" t="s">
        <v>74</v>
      </c>
      <c r="BP480" t="s">
        <v>74</v>
      </c>
      <c r="BQ480" t="s">
        <v>74</v>
      </c>
      <c r="BR480" t="s">
        <v>89</v>
      </c>
      <c r="BS480" t="s">
        <v>2755</v>
      </c>
      <c r="BT480" t="str">
        <f>HYPERLINK("https%3A%2F%2Fwww.webofscience.com%2Fwos%2Fwoscc%2Ffull-record%2FWOS:A1962CBQ8600030","View Full Record in Web of Science")</f>
        <v>View Full Record in Web of Science</v>
      </c>
    </row>
    <row r="481" spans="1:72" x14ac:dyDescent="0.15">
      <c r="A481" t="s">
        <v>72</v>
      </c>
      <c r="B481" t="s">
        <v>208</v>
      </c>
      <c r="C481" t="s">
        <v>74</v>
      </c>
      <c r="D481" t="s">
        <v>74</v>
      </c>
      <c r="E481" t="s">
        <v>74</v>
      </c>
      <c r="F481" t="s">
        <v>208</v>
      </c>
      <c r="G481" t="s">
        <v>74</v>
      </c>
      <c r="H481" t="s">
        <v>74</v>
      </c>
      <c r="I481" t="s">
        <v>2756</v>
      </c>
      <c r="J481" t="s">
        <v>1488</v>
      </c>
      <c r="K481" t="s">
        <v>74</v>
      </c>
      <c r="L481" t="s">
        <v>74</v>
      </c>
      <c r="M481" t="s">
        <v>77</v>
      </c>
      <c r="N481" t="s">
        <v>817</v>
      </c>
      <c r="O481" t="s">
        <v>74</v>
      </c>
      <c r="P481" t="s">
        <v>74</v>
      </c>
      <c r="Q481" t="s">
        <v>74</v>
      </c>
      <c r="R481" t="s">
        <v>74</v>
      </c>
      <c r="S481" t="s">
        <v>74</v>
      </c>
      <c r="T481" t="s">
        <v>74</v>
      </c>
      <c r="U481" t="s">
        <v>74</v>
      </c>
      <c r="V481" t="s">
        <v>74</v>
      </c>
      <c r="W481" t="s">
        <v>74</v>
      </c>
      <c r="X481" t="s">
        <v>74</v>
      </c>
      <c r="Y481" t="s">
        <v>74</v>
      </c>
      <c r="Z481" t="s">
        <v>74</v>
      </c>
      <c r="AA481" t="s">
        <v>74</v>
      </c>
      <c r="AB481" t="s">
        <v>74</v>
      </c>
      <c r="AC481" t="s">
        <v>74</v>
      </c>
      <c r="AD481" t="s">
        <v>74</v>
      </c>
      <c r="AE481" t="s">
        <v>74</v>
      </c>
      <c r="AF481" t="s">
        <v>74</v>
      </c>
      <c r="AG481">
        <v>1</v>
      </c>
      <c r="AH481">
        <v>0</v>
      </c>
      <c r="AI481">
        <v>0</v>
      </c>
      <c r="AJ481">
        <v>0</v>
      </c>
      <c r="AK481">
        <v>0</v>
      </c>
      <c r="AL481" t="s">
        <v>1489</v>
      </c>
      <c r="AM481" t="s">
        <v>1490</v>
      </c>
      <c r="AN481" t="s">
        <v>1491</v>
      </c>
      <c r="AO481" t="s">
        <v>1492</v>
      </c>
      <c r="AP481" t="s">
        <v>74</v>
      </c>
      <c r="AQ481" t="s">
        <v>74</v>
      </c>
      <c r="AR481" t="s">
        <v>1488</v>
      </c>
      <c r="AS481" t="s">
        <v>825</v>
      </c>
      <c r="AT481" t="s">
        <v>74</v>
      </c>
      <c r="AU481">
        <v>1962</v>
      </c>
      <c r="AV481">
        <v>47</v>
      </c>
      <c r="AW481">
        <v>4</v>
      </c>
      <c r="AX481" t="s">
        <v>74</v>
      </c>
      <c r="AY481" t="s">
        <v>74</v>
      </c>
      <c r="AZ481" t="s">
        <v>74</v>
      </c>
      <c r="BA481" t="s">
        <v>74</v>
      </c>
      <c r="BB481">
        <v>441</v>
      </c>
      <c r="BC481">
        <v>441</v>
      </c>
      <c r="BD481" t="s">
        <v>74</v>
      </c>
      <c r="BE481" t="s">
        <v>74</v>
      </c>
      <c r="BF481" t="s">
        <v>74</v>
      </c>
      <c r="BG481" t="s">
        <v>74</v>
      </c>
      <c r="BH481" t="s">
        <v>74</v>
      </c>
      <c r="BI481">
        <v>1</v>
      </c>
      <c r="BJ481" t="s">
        <v>825</v>
      </c>
      <c r="BK481" t="s">
        <v>826</v>
      </c>
      <c r="BL481" t="s">
        <v>825</v>
      </c>
      <c r="BM481" t="s">
        <v>2757</v>
      </c>
      <c r="BN481" t="s">
        <v>74</v>
      </c>
      <c r="BO481" t="s">
        <v>74</v>
      </c>
      <c r="BP481" t="s">
        <v>74</v>
      </c>
      <c r="BQ481" t="s">
        <v>74</v>
      </c>
      <c r="BR481" t="s">
        <v>89</v>
      </c>
      <c r="BS481" t="s">
        <v>2758</v>
      </c>
      <c r="BT481" t="str">
        <f>HYPERLINK("https%3A%2F%2Fwww.webofscience.com%2Fwos%2Fwoscc%2Ffull-record%2FWOS:A1962CBQ8700034","View Full Record in Web of Science")</f>
        <v>View Full Record in Web of Science</v>
      </c>
    </row>
    <row r="482" spans="1:72" x14ac:dyDescent="0.15">
      <c r="A482" t="s">
        <v>72</v>
      </c>
      <c r="B482" t="s">
        <v>2759</v>
      </c>
      <c r="C482" t="s">
        <v>74</v>
      </c>
      <c r="D482" t="s">
        <v>74</v>
      </c>
      <c r="E482" t="s">
        <v>74</v>
      </c>
      <c r="F482" t="s">
        <v>2759</v>
      </c>
      <c r="G482" t="s">
        <v>74</v>
      </c>
      <c r="H482" t="s">
        <v>74</v>
      </c>
      <c r="I482" t="s">
        <v>2760</v>
      </c>
      <c r="J482" t="s">
        <v>2761</v>
      </c>
      <c r="K482" t="s">
        <v>74</v>
      </c>
      <c r="L482" t="s">
        <v>74</v>
      </c>
      <c r="M482" t="s">
        <v>77</v>
      </c>
      <c r="N482" t="s">
        <v>817</v>
      </c>
      <c r="O482" t="s">
        <v>74</v>
      </c>
      <c r="P482" t="s">
        <v>74</v>
      </c>
      <c r="Q482" t="s">
        <v>74</v>
      </c>
      <c r="R482" t="s">
        <v>74</v>
      </c>
      <c r="S482" t="s">
        <v>74</v>
      </c>
      <c r="T482" t="s">
        <v>74</v>
      </c>
      <c r="U482" t="s">
        <v>74</v>
      </c>
      <c r="V482" t="s">
        <v>74</v>
      </c>
      <c r="W482" t="s">
        <v>74</v>
      </c>
      <c r="X482" t="s">
        <v>74</v>
      </c>
      <c r="Y482" t="s">
        <v>74</v>
      </c>
      <c r="Z482" t="s">
        <v>74</v>
      </c>
      <c r="AA482" t="s">
        <v>74</v>
      </c>
      <c r="AB482" t="s">
        <v>74</v>
      </c>
      <c r="AC482" t="s">
        <v>74</v>
      </c>
      <c r="AD482" t="s">
        <v>74</v>
      </c>
      <c r="AE482" t="s">
        <v>74</v>
      </c>
      <c r="AF482" t="s">
        <v>74</v>
      </c>
      <c r="AG482">
        <v>1</v>
      </c>
      <c r="AH482">
        <v>1</v>
      </c>
      <c r="AI482">
        <v>1</v>
      </c>
      <c r="AJ482">
        <v>0</v>
      </c>
      <c r="AK482">
        <v>1</v>
      </c>
      <c r="AL482" t="s">
        <v>2563</v>
      </c>
      <c r="AM482" t="s">
        <v>509</v>
      </c>
      <c r="AN482" t="s">
        <v>2564</v>
      </c>
      <c r="AO482" t="s">
        <v>2762</v>
      </c>
      <c r="AP482" t="s">
        <v>74</v>
      </c>
      <c r="AQ482" t="s">
        <v>74</v>
      </c>
      <c r="AR482" t="s">
        <v>2761</v>
      </c>
      <c r="AS482" t="s">
        <v>2763</v>
      </c>
      <c r="AT482" t="s">
        <v>74</v>
      </c>
      <c r="AU482">
        <v>1962</v>
      </c>
      <c r="AV482">
        <v>53</v>
      </c>
      <c r="AW482">
        <v>172</v>
      </c>
      <c r="AX482" t="s">
        <v>74</v>
      </c>
      <c r="AY482" t="s">
        <v>74</v>
      </c>
      <c r="AZ482" t="s">
        <v>74</v>
      </c>
      <c r="BA482" t="s">
        <v>74</v>
      </c>
      <c r="BB482">
        <v>239</v>
      </c>
      <c r="BC482">
        <v>240</v>
      </c>
      <c r="BD482" t="s">
        <v>74</v>
      </c>
      <c r="BE482" t="s">
        <v>2764</v>
      </c>
      <c r="BF482" t="str">
        <f>HYPERLINK("http://dx.doi.org/10.1086/349559","http://dx.doi.org/10.1086/349559")</f>
        <v>http://dx.doi.org/10.1086/349559</v>
      </c>
      <c r="BG482" t="s">
        <v>74</v>
      </c>
      <c r="BH482" t="s">
        <v>74</v>
      </c>
      <c r="BI482">
        <v>2</v>
      </c>
      <c r="BJ482" t="s">
        <v>2765</v>
      </c>
      <c r="BK482" t="s">
        <v>826</v>
      </c>
      <c r="BL482" t="s">
        <v>2766</v>
      </c>
      <c r="BM482" t="s">
        <v>2767</v>
      </c>
      <c r="BN482" t="s">
        <v>74</v>
      </c>
      <c r="BO482" t="s">
        <v>74</v>
      </c>
      <c r="BP482" t="s">
        <v>74</v>
      </c>
      <c r="BQ482" t="s">
        <v>74</v>
      </c>
      <c r="BR482" t="s">
        <v>89</v>
      </c>
      <c r="BS482" t="s">
        <v>2768</v>
      </c>
      <c r="BT482" t="str">
        <f>HYPERLINK("https%3A%2F%2Fwww.webofscience.com%2Fwos%2Fwoscc%2Ffull-record%2FWOS:A1962CFV9800014","View Full Record in Web of Science")</f>
        <v>View Full Record in Web of Science</v>
      </c>
    </row>
    <row r="483" spans="1:72" x14ac:dyDescent="0.15">
      <c r="A483" t="s">
        <v>72</v>
      </c>
      <c r="B483" t="s">
        <v>2769</v>
      </c>
      <c r="C483" t="s">
        <v>74</v>
      </c>
      <c r="D483" t="s">
        <v>74</v>
      </c>
      <c r="E483" t="s">
        <v>74</v>
      </c>
      <c r="F483" t="s">
        <v>2769</v>
      </c>
      <c r="G483" t="s">
        <v>74</v>
      </c>
      <c r="H483" t="s">
        <v>74</v>
      </c>
      <c r="I483" t="s">
        <v>2770</v>
      </c>
      <c r="J483" t="s">
        <v>612</v>
      </c>
      <c r="K483" t="s">
        <v>74</v>
      </c>
      <c r="L483" t="s">
        <v>74</v>
      </c>
      <c r="M483" t="s">
        <v>77</v>
      </c>
      <c r="N483" t="s">
        <v>78</v>
      </c>
      <c r="O483" t="s">
        <v>74</v>
      </c>
      <c r="P483" t="s">
        <v>74</v>
      </c>
      <c r="Q483" t="s">
        <v>74</v>
      </c>
      <c r="R483" t="s">
        <v>74</v>
      </c>
      <c r="S483" t="s">
        <v>74</v>
      </c>
      <c r="T483" t="s">
        <v>74</v>
      </c>
      <c r="U483" t="s">
        <v>74</v>
      </c>
      <c r="V483" t="s">
        <v>74</v>
      </c>
      <c r="W483" t="s">
        <v>74</v>
      </c>
      <c r="X483" t="s">
        <v>74</v>
      </c>
      <c r="Y483" t="s">
        <v>74</v>
      </c>
      <c r="Z483" t="s">
        <v>74</v>
      </c>
      <c r="AA483" t="s">
        <v>74</v>
      </c>
      <c r="AB483" t="s">
        <v>74</v>
      </c>
      <c r="AC483" t="s">
        <v>74</v>
      </c>
      <c r="AD483" t="s">
        <v>74</v>
      </c>
      <c r="AE483" t="s">
        <v>74</v>
      </c>
      <c r="AF483" t="s">
        <v>74</v>
      </c>
      <c r="AG483">
        <v>9</v>
      </c>
      <c r="AH483">
        <v>67</v>
      </c>
      <c r="AI483">
        <v>68</v>
      </c>
      <c r="AJ483">
        <v>0</v>
      </c>
      <c r="AK483">
        <v>0</v>
      </c>
      <c r="AL483" t="s">
        <v>613</v>
      </c>
      <c r="AM483" t="s">
        <v>80</v>
      </c>
      <c r="AN483" t="s">
        <v>614</v>
      </c>
      <c r="AO483" t="s">
        <v>615</v>
      </c>
      <c r="AP483" t="s">
        <v>74</v>
      </c>
      <c r="AQ483" t="s">
        <v>74</v>
      </c>
      <c r="AR483" t="s">
        <v>616</v>
      </c>
      <c r="AS483" t="s">
        <v>617</v>
      </c>
      <c r="AT483" t="s">
        <v>74</v>
      </c>
      <c r="AU483">
        <v>1962</v>
      </c>
      <c r="AV483">
        <v>67</v>
      </c>
      <c r="AW483">
        <v>5</v>
      </c>
      <c r="AX483" t="s">
        <v>74</v>
      </c>
      <c r="AY483" t="s">
        <v>74</v>
      </c>
      <c r="AZ483" t="s">
        <v>74</v>
      </c>
      <c r="BA483" t="s">
        <v>74</v>
      </c>
      <c r="BB483">
        <v>1823</v>
      </c>
      <c r="BC483" t="s">
        <v>95</v>
      </c>
      <c r="BD483" t="s">
        <v>74</v>
      </c>
      <c r="BE483" t="s">
        <v>2771</v>
      </c>
      <c r="BF483" t="str">
        <f>HYPERLINK("http://dx.doi.org/10.1029/JZ067i005p01823","http://dx.doi.org/10.1029/JZ067i005p01823")</f>
        <v>http://dx.doi.org/10.1029/JZ067i005p01823</v>
      </c>
      <c r="BG483" t="s">
        <v>74</v>
      </c>
      <c r="BH483" t="s">
        <v>74</v>
      </c>
      <c r="BI483">
        <v>1</v>
      </c>
      <c r="BJ483" t="s">
        <v>619</v>
      </c>
      <c r="BK483" t="s">
        <v>86</v>
      </c>
      <c r="BL483" t="s">
        <v>620</v>
      </c>
      <c r="BM483" t="s">
        <v>2772</v>
      </c>
      <c r="BN483" t="s">
        <v>74</v>
      </c>
      <c r="BO483" t="s">
        <v>74</v>
      </c>
      <c r="BP483" t="s">
        <v>74</v>
      </c>
      <c r="BQ483" t="s">
        <v>74</v>
      </c>
      <c r="BR483" t="s">
        <v>89</v>
      </c>
      <c r="BS483" t="s">
        <v>2773</v>
      </c>
      <c r="BT483" t="str">
        <f>HYPERLINK("https%3A%2F%2Fwww.webofscience.com%2Fwos%2Fwoscc%2Ffull-record%2FWOS:A19625176B00013","View Full Record in Web of Science")</f>
        <v>View Full Record in Web of Science</v>
      </c>
    </row>
    <row r="484" spans="1:72" x14ac:dyDescent="0.15">
      <c r="A484" t="s">
        <v>72</v>
      </c>
      <c r="B484" t="s">
        <v>2774</v>
      </c>
      <c r="C484" t="s">
        <v>74</v>
      </c>
      <c r="D484" t="s">
        <v>74</v>
      </c>
      <c r="E484" t="s">
        <v>74</v>
      </c>
      <c r="F484" t="s">
        <v>2774</v>
      </c>
      <c r="G484" t="s">
        <v>74</v>
      </c>
      <c r="H484" t="s">
        <v>74</v>
      </c>
      <c r="I484" t="s">
        <v>2775</v>
      </c>
      <c r="J484" t="s">
        <v>612</v>
      </c>
      <c r="K484" t="s">
        <v>74</v>
      </c>
      <c r="L484" t="s">
        <v>74</v>
      </c>
      <c r="M484" t="s">
        <v>77</v>
      </c>
      <c r="N484" t="s">
        <v>52</v>
      </c>
      <c r="O484" t="s">
        <v>74</v>
      </c>
      <c r="P484" t="s">
        <v>74</v>
      </c>
      <c r="Q484" t="s">
        <v>74</v>
      </c>
      <c r="R484" t="s">
        <v>74</v>
      </c>
      <c r="S484" t="s">
        <v>74</v>
      </c>
      <c r="T484" t="s">
        <v>74</v>
      </c>
      <c r="U484" t="s">
        <v>74</v>
      </c>
      <c r="V484" t="s">
        <v>74</v>
      </c>
      <c r="W484" t="s">
        <v>74</v>
      </c>
      <c r="X484" t="s">
        <v>74</v>
      </c>
      <c r="Y484" t="s">
        <v>74</v>
      </c>
      <c r="Z484" t="s">
        <v>74</v>
      </c>
      <c r="AA484" t="s">
        <v>74</v>
      </c>
      <c r="AB484" t="s">
        <v>74</v>
      </c>
      <c r="AC484" t="s">
        <v>74</v>
      </c>
      <c r="AD484" t="s">
        <v>74</v>
      </c>
      <c r="AE484" t="s">
        <v>74</v>
      </c>
      <c r="AF484" t="s">
        <v>74</v>
      </c>
      <c r="AG484">
        <v>0</v>
      </c>
      <c r="AH484">
        <v>0</v>
      </c>
      <c r="AI484">
        <v>0</v>
      </c>
      <c r="AJ484">
        <v>0</v>
      </c>
      <c r="AK484">
        <v>0</v>
      </c>
      <c r="AL484" t="s">
        <v>613</v>
      </c>
      <c r="AM484" t="s">
        <v>80</v>
      </c>
      <c r="AN484" t="s">
        <v>614</v>
      </c>
      <c r="AO484" t="s">
        <v>615</v>
      </c>
      <c r="AP484" t="s">
        <v>74</v>
      </c>
      <c r="AQ484" t="s">
        <v>74</v>
      </c>
      <c r="AR484" t="s">
        <v>616</v>
      </c>
      <c r="AS484" t="s">
        <v>617</v>
      </c>
      <c r="AT484" t="s">
        <v>74</v>
      </c>
      <c r="AU484">
        <v>1962</v>
      </c>
      <c r="AV484">
        <v>67</v>
      </c>
      <c r="AW484">
        <v>9</v>
      </c>
      <c r="AX484" t="s">
        <v>74</v>
      </c>
      <c r="AY484" t="s">
        <v>74</v>
      </c>
      <c r="AZ484" t="s">
        <v>74</v>
      </c>
      <c r="BA484" t="s">
        <v>74</v>
      </c>
      <c r="BB484">
        <v>3572</v>
      </c>
      <c r="BC484" t="s">
        <v>95</v>
      </c>
      <c r="BD484" t="s">
        <v>74</v>
      </c>
      <c r="BE484" t="s">
        <v>74</v>
      </c>
      <c r="BF484" t="s">
        <v>74</v>
      </c>
      <c r="BG484" t="s">
        <v>74</v>
      </c>
      <c r="BH484" t="s">
        <v>74</v>
      </c>
      <c r="BI484">
        <v>0</v>
      </c>
      <c r="BJ484" t="s">
        <v>619</v>
      </c>
      <c r="BK484" t="s">
        <v>86</v>
      </c>
      <c r="BL484" t="s">
        <v>620</v>
      </c>
      <c r="BM484" t="s">
        <v>2776</v>
      </c>
      <c r="BN484" t="s">
        <v>74</v>
      </c>
      <c r="BO484" t="s">
        <v>74</v>
      </c>
      <c r="BP484" t="s">
        <v>74</v>
      </c>
      <c r="BQ484" t="s">
        <v>74</v>
      </c>
      <c r="BR484" t="s">
        <v>89</v>
      </c>
      <c r="BS484" t="s">
        <v>2777</v>
      </c>
      <c r="BT484" t="str">
        <f>HYPERLINK("https%3A%2F%2Fwww.webofscience.com%2Fwos%2Fwoscc%2Ffull-record%2FWOS:A19625180B00212","View Full Record in Web of Science")</f>
        <v>View Full Record in Web of Science</v>
      </c>
    </row>
    <row r="485" spans="1:72" x14ac:dyDescent="0.15">
      <c r="A485" t="s">
        <v>72</v>
      </c>
      <c r="B485" t="s">
        <v>2778</v>
      </c>
      <c r="C485" t="s">
        <v>74</v>
      </c>
      <c r="D485" t="s">
        <v>74</v>
      </c>
      <c r="E485" t="s">
        <v>74</v>
      </c>
      <c r="F485" t="s">
        <v>2778</v>
      </c>
      <c r="G485" t="s">
        <v>74</v>
      </c>
      <c r="H485" t="s">
        <v>74</v>
      </c>
      <c r="I485" t="s">
        <v>2779</v>
      </c>
      <c r="J485" t="s">
        <v>612</v>
      </c>
      <c r="K485" t="s">
        <v>74</v>
      </c>
      <c r="L485" t="s">
        <v>74</v>
      </c>
      <c r="M485" t="s">
        <v>77</v>
      </c>
      <c r="N485" t="s">
        <v>52</v>
      </c>
      <c r="O485" t="s">
        <v>74</v>
      </c>
      <c r="P485" t="s">
        <v>74</v>
      </c>
      <c r="Q485" t="s">
        <v>74</v>
      </c>
      <c r="R485" t="s">
        <v>74</v>
      </c>
      <c r="S485" t="s">
        <v>74</v>
      </c>
      <c r="T485" t="s">
        <v>74</v>
      </c>
      <c r="U485" t="s">
        <v>74</v>
      </c>
      <c r="V485" t="s">
        <v>74</v>
      </c>
      <c r="W485" t="s">
        <v>74</v>
      </c>
      <c r="X485" t="s">
        <v>74</v>
      </c>
      <c r="Y485" t="s">
        <v>74</v>
      </c>
      <c r="Z485" t="s">
        <v>74</v>
      </c>
      <c r="AA485" t="s">
        <v>74</v>
      </c>
      <c r="AB485" t="s">
        <v>74</v>
      </c>
      <c r="AC485" t="s">
        <v>74</v>
      </c>
      <c r="AD485" t="s">
        <v>74</v>
      </c>
      <c r="AE485" t="s">
        <v>74</v>
      </c>
      <c r="AF485" t="s">
        <v>74</v>
      </c>
      <c r="AG485">
        <v>0</v>
      </c>
      <c r="AH485">
        <v>1</v>
      </c>
      <c r="AI485">
        <v>1</v>
      </c>
      <c r="AJ485">
        <v>0</v>
      </c>
      <c r="AK485">
        <v>0</v>
      </c>
      <c r="AL485" t="s">
        <v>613</v>
      </c>
      <c r="AM485" t="s">
        <v>80</v>
      </c>
      <c r="AN485" t="s">
        <v>805</v>
      </c>
      <c r="AO485" t="s">
        <v>615</v>
      </c>
      <c r="AP485" t="s">
        <v>74</v>
      </c>
      <c r="AQ485" t="s">
        <v>74</v>
      </c>
      <c r="AR485" t="s">
        <v>616</v>
      </c>
      <c r="AS485" t="s">
        <v>74</v>
      </c>
      <c r="AT485" t="s">
        <v>74</v>
      </c>
      <c r="AU485">
        <v>1962</v>
      </c>
      <c r="AV485">
        <v>67</v>
      </c>
      <c r="AW485">
        <v>9</v>
      </c>
      <c r="AX485" t="s">
        <v>74</v>
      </c>
      <c r="AY485" t="s">
        <v>74</v>
      </c>
      <c r="AZ485" t="s">
        <v>74</v>
      </c>
      <c r="BA485" t="s">
        <v>74</v>
      </c>
      <c r="BB485">
        <v>3585</v>
      </c>
      <c r="BC485" t="s">
        <v>84</v>
      </c>
      <c r="BD485" t="s">
        <v>74</v>
      </c>
      <c r="BE485" t="s">
        <v>74</v>
      </c>
      <c r="BF485" t="s">
        <v>74</v>
      </c>
      <c r="BG485" t="s">
        <v>74</v>
      </c>
      <c r="BH485" t="s">
        <v>74</v>
      </c>
      <c r="BI485">
        <v>0</v>
      </c>
      <c r="BJ485" t="s">
        <v>619</v>
      </c>
      <c r="BK485" t="s">
        <v>86</v>
      </c>
      <c r="BL485" t="s">
        <v>620</v>
      </c>
      <c r="BM485" t="s">
        <v>2776</v>
      </c>
      <c r="BN485" t="s">
        <v>74</v>
      </c>
      <c r="BO485" t="s">
        <v>74</v>
      </c>
      <c r="BP485" t="s">
        <v>74</v>
      </c>
      <c r="BQ485" t="s">
        <v>74</v>
      </c>
      <c r="BR485" t="s">
        <v>89</v>
      </c>
      <c r="BS485" t="s">
        <v>2780</v>
      </c>
      <c r="BT485" t="str">
        <f>HYPERLINK("https%3A%2F%2Fwww.webofscience.com%2Fwos%2Fwoscc%2Ffull-record%2FWOS:A19625180B00282","View Full Record in Web of Science")</f>
        <v>View Full Record in Web of Science</v>
      </c>
    </row>
    <row r="486" spans="1:72" x14ac:dyDescent="0.15">
      <c r="A486" t="s">
        <v>72</v>
      </c>
      <c r="B486" t="s">
        <v>2781</v>
      </c>
      <c r="C486" t="s">
        <v>74</v>
      </c>
      <c r="D486" t="s">
        <v>74</v>
      </c>
      <c r="E486" t="s">
        <v>74</v>
      </c>
      <c r="F486" t="s">
        <v>2781</v>
      </c>
      <c r="G486" t="s">
        <v>74</v>
      </c>
      <c r="H486" t="s">
        <v>74</v>
      </c>
      <c r="I486" t="s">
        <v>2782</v>
      </c>
      <c r="J486" t="s">
        <v>612</v>
      </c>
      <c r="K486" t="s">
        <v>74</v>
      </c>
      <c r="L486" t="s">
        <v>74</v>
      </c>
      <c r="M486" t="s">
        <v>77</v>
      </c>
      <c r="N486" t="s">
        <v>78</v>
      </c>
      <c r="O486" t="s">
        <v>74</v>
      </c>
      <c r="P486" t="s">
        <v>74</v>
      </c>
      <c r="Q486" t="s">
        <v>74</v>
      </c>
      <c r="R486" t="s">
        <v>74</v>
      </c>
      <c r="S486" t="s">
        <v>74</v>
      </c>
      <c r="T486" t="s">
        <v>74</v>
      </c>
      <c r="U486" t="s">
        <v>74</v>
      </c>
      <c r="V486" t="s">
        <v>74</v>
      </c>
      <c r="W486" t="s">
        <v>74</v>
      </c>
      <c r="X486" t="s">
        <v>74</v>
      </c>
      <c r="Y486" t="s">
        <v>74</v>
      </c>
      <c r="Z486" t="s">
        <v>74</v>
      </c>
      <c r="AA486" t="s">
        <v>74</v>
      </c>
      <c r="AB486" t="s">
        <v>74</v>
      </c>
      <c r="AC486" t="s">
        <v>74</v>
      </c>
      <c r="AD486" t="s">
        <v>74</v>
      </c>
      <c r="AE486" t="s">
        <v>74</v>
      </c>
      <c r="AF486" t="s">
        <v>74</v>
      </c>
      <c r="AG486">
        <v>9</v>
      </c>
      <c r="AH486">
        <v>6</v>
      </c>
      <c r="AI486">
        <v>6</v>
      </c>
      <c r="AJ486">
        <v>0</v>
      </c>
      <c r="AK486">
        <v>0</v>
      </c>
      <c r="AL486" t="s">
        <v>613</v>
      </c>
      <c r="AM486" t="s">
        <v>80</v>
      </c>
      <c r="AN486" t="s">
        <v>614</v>
      </c>
      <c r="AO486" t="s">
        <v>615</v>
      </c>
      <c r="AP486" t="s">
        <v>74</v>
      </c>
      <c r="AQ486" t="s">
        <v>74</v>
      </c>
      <c r="AR486" t="s">
        <v>616</v>
      </c>
      <c r="AS486" t="s">
        <v>617</v>
      </c>
      <c r="AT486" t="s">
        <v>74</v>
      </c>
      <c r="AU486">
        <v>1962</v>
      </c>
      <c r="AV486">
        <v>67</v>
      </c>
      <c r="AW486">
        <v>11</v>
      </c>
      <c r="AX486" t="s">
        <v>74</v>
      </c>
      <c r="AY486" t="s">
        <v>74</v>
      </c>
      <c r="AZ486" t="s">
        <v>74</v>
      </c>
      <c r="BA486" t="s">
        <v>74</v>
      </c>
      <c r="BB486">
        <v>4293</v>
      </c>
      <c r="BC486" t="s">
        <v>95</v>
      </c>
      <c r="BD486" t="s">
        <v>74</v>
      </c>
      <c r="BE486" t="s">
        <v>2783</v>
      </c>
      <c r="BF486" t="str">
        <f>HYPERLINK("http://dx.doi.org/10.1029/JZ067i011p04293","http://dx.doi.org/10.1029/JZ067i011p04293")</f>
        <v>http://dx.doi.org/10.1029/JZ067i011p04293</v>
      </c>
      <c r="BG486" t="s">
        <v>74</v>
      </c>
      <c r="BH486" t="s">
        <v>74</v>
      </c>
      <c r="BI486">
        <v>1</v>
      </c>
      <c r="BJ486" t="s">
        <v>619</v>
      </c>
      <c r="BK486" t="s">
        <v>86</v>
      </c>
      <c r="BL486" t="s">
        <v>620</v>
      </c>
      <c r="BM486" t="s">
        <v>2784</v>
      </c>
      <c r="BN486" t="s">
        <v>74</v>
      </c>
      <c r="BO486" t="s">
        <v>74</v>
      </c>
      <c r="BP486" t="s">
        <v>74</v>
      </c>
      <c r="BQ486" t="s">
        <v>74</v>
      </c>
      <c r="BR486" t="s">
        <v>89</v>
      </c>
      <c r="BS486" t="s">
        <v>2785</v>
      </c>
      <c r="BT486" t="str">
        <f>HYPERLINK("https%3A%2F%2Fwww.webofscience.com%2Fwos%2Fwoscc%2Ffull-record%2FWOS:A19625170B00044","View Full Record in Web of Science")</f>
        <v>View Full Record in Web of Science</v>
      </c>
    </row>
    <row r="487" spans="1:72" x14ac:dyDescent="0.15">
      <c r="A487" t="s">
        <v>72</v>
      </c>
      <c r="B487" t="s">
        <v>1667</v>
      </c>
      <c r="C487" t="s">
        <v>74</v>
      </c>
      <c r="D487" t="s">
        <v>74</v>
      </c>
      <c r="E487" t="s">
        <v>74</v>
      </c>
      <c r="F487" t="s">
        <v>1667</v>
      </c>
      <c r="G487" t="s">
        <v>74</v>
      </c>
      <c r="H487" t="s">
        <v>74</v>
      </c>
      <c r="I487" t="s">
        <v>2786</v>
      </c>
      <c r="J487" t="s">
        <v>612</v>
      </c>
      <c r="K487" t="s">
        <v>74</v>
      </c>
      <c r="L487" t="s">
        <v>74</v>
      </c>
      <c r="M487" t="s">
        <v>77</v>
      </c>
      <c r="N487" t="s">
        <v>78</v>
      </c>
      <c r="O487" t="s">
        <v>74</v>
      </c>
      <c r="P487" t="s">
        <v>74</v>
      </c>
      <c r="Q487" t="s">
        <v>74</v>
      </c>
      <c r="R487" t="s">
        <v>74</v>
      </c>
      <c r="S487" t="s">
        <v>74</v>
      </c>
      <c r="T487" t="s">
        <v>74</v>
      </c>
      <c r="U487" t="s">
        <v>74</v>
      </c>
      <c r="V487" t="s">
        <v>74</v>
      </c>
      <c r="W487" t="s">
        <v>74</v>
      </c>
      <c r="X487" t="s">
        <v>74</v>
      </c>
      <c r="Y487" t="s">
        <v>74</v>
      </c>
      <c r="Z487" t="s">
        <v>74</v>
      </c>
      <c r="AA487" t="s">
        <v>74</v>
      </c>
      <c r="AB487" t="s">
        <v>74</v>
      </c>
      <c r="AC487" t="s">
        <v>74</v>
      </c>
      <c r="AD487" t="s">
        <v>74</v>
      </c>
      <c r="AE487" t="s">
        <v>74</v>
      </c>
      <c r="AF487" t="s">
        <v>74</v>
      </c>
      <c r="AG487">
        <v>27</v>
      </c>
      <c r="AH487">
        <v>8</v>
      </c>
      <c r="AI487">
        <v>8</v>
      </c>
      <c r="AJ487">
        <v>0</v>
      </c>
      <c r="AK487">
        <v>1</v>
      </c>
      <c r="AL487" t="s">
        <v>613</v>
      </c>
      <c r="AM487" t="s">
        <v>80</v>
      </c>
      <c r="AN487" t="s">
        <v>614</v>
      </c>
      <c r="AO487" t="s">
        <v>615</v>
      </c>
      <c r="AP487" t="s">
        <v>74</v>
      </c>
      <c r="AQ487" t="s">
        <v>74</v>
      </c>
      <c r="AR487" t="s">
        <v>616</v>
      </c>
      <c r="AS487" t="s">
        <v>617</v>
      </c>
      <c r="AT487" t="s">
        <v>74</v>
      </c>
      <c r="AU487">
        <v>1962</v>
      </c>
      <c r="AV487">
        <v>67</v>
      </c>
      <c r="AW487">
        <v>13</v>
      </c>
      <c r="AX487" t="s">
        <v>74</v>
      </c>
      <c r="AY487" t="s">
        <v>74</v>
      </c>
      <c r="AZ487" t="s">
        <v>74</v>
      </c>
      <c r="BA487" t="s">
        <v>74</v>
      </c>
      <c r="BB487">
        <v>5171</v>
      </c>
      <c r="BC487" t="s">
        <v>95</v>
      </c>
      <c r="BD487" t="s">
        <v>74</v>
      </c>
      <c r="BE487" t="s">
        <v>2787</v>
      </c>
      <c r="BF487" t="str">
        <f>HYPERLINK("http://dx.doi.org/10.1029/JZ067i013p05171","http://dx.doi.org/10.1029/JZ067i013p05171")</f>
        <v>http://dx.doi.org/10.1029/JZ067i013p05171</v>
      </c>
      <c r="BG487" t="s">
        <v>74</v>
      </c>
      <c r="BH487" t="s">
        <v>74</v>
      </c>
      <c r="BI487">
        <v>1</v>
      </c>
      <c r="BJ487" t="s">
        <v>619</v>
      </c>
      <c r="BK487" t="s">
        <v>86</v>
      </c>
      <c r="BL487" t="s">
        <v>620</v>
      </c>
      <c r="BM487" t="s">
        <v>2788</v>
      </c>
      <c r="BN487" t="s">
        <v>74</v>
      </c>
      <c r="BO487" t="s">
        <v>74</v>
      </c>
      <c r="BP487" t="s">
        <v>74</v>
      </c>
      <c r="BQ487" t="s">
        <v>74</v>
      </c>
      <c r="BR487" t="s">
        <v>89</v>
      </c>
      <c r="BS487" t="s">
        <v>2789</v>
      </c>
      <c r="BT487" t="str">
        <f>HYPERLINK("https%3A%2F%2Fwww.webofscience.com%2Fwos%2Fwoscc%2Ffull-record%2FWOS:A19625172B00026","View Full Record in Web of Science")</f>
        <v>View Full Record in Web of Science</v>
      </c>
    </row>
    <row r="488" spans="1:72" x14ac:dyDescent="0.15">
      <c r="A488" t="s">
        <v>72</v>
      </c>
      <c r="B488" t="s">
        <v>2790</v>
      </c>
      <c r="C488" t="s">
        <v>74</v>
      </c>
      <c r="D488" t="s">
        <v>74</v>
      </c>
      <c r="E488" t="s">
        <v>74</v>
      </c>
      <c r="F488" t="s">
        <v>2790</v>
      </c>
      <c r="G488" t="s">
        <v>74</v>
      </c>
      <c r="H488" t="s">
        <v>74</v>
      </c>
      <c r="I488" t="s">
        <v>2791</v>
      </c>
      <c r="J488" t="s">
        <v>1229</v>
      </c>
      <c r="K488" t="s">
        <v>74</v>
      </c>
      <c r="L488" t="s">
        <v>74</v>
      </c>
      <c r="M488" t="s">
        <v>77</v>
      </c>
      <c r="N488" t="s">
        <v>78</v>
      </c>
      <c r="O488" t="s">
        <v>74</v>
      </c>
      <c r="P488" t="s">
        <v>74</v>
      </c>
      <c r="Q488" t="s">
        <v>74</v>
      </c>
      <c r="R488" t="s">
        <v>74</v>
      </c>
      <c r="S488" t="s">
        <v>74</v>
      </c>
      <c r="T488" t="s">
        <v>74</v>
      </c>
      <c r="U488" t="s">
        <v>74</v>
      </c>
      <c r="V488" t="s">
        <v>74</v>
      </c>
      <c r="W488" t="s">
        <v>74</v>
      </c>
      <c r="X488" t="s">
        <v>74</v>
      </c>
      <c r="Y488" t="s">
        <v>74</v>
      </c>
      <c r="Z488" t="s">
        <v>74</v>
      </c>
      <c r="AA488" t="s">
        <v>74</v>
      </c>
      <c r="AB488" t="s">
        <v>74</v>
      </c>
      <c r="AC488" t="s">
        <v>74</v>
      </c>
      <c r="AD488" t="s">
        <v>74</v>
      </c>
      <c r="AE488" t="s">
        <v>74</v>
      </c>
      <c r="AF488" t="s">
        <v>74</v>
      </c>
      <c r="AG488">
        <v>3</v>
      </c>
      <c r="AH488">
        <v>9</v>
      </c>
      <c r="AI488">
        <v>9</v>
      </c>
      <c r="AJ488">
        <v>0</v>
      </c>
      <c r="AK488">
        <v>6</v>
      </c>
      <c r="AL488" t="s">
        <v>1230</v>
      </c>
      <c r="AM488" t="s">
        <v>1231</v>
      </c>
      <c r="AN488" t="s">
        <v>1232</v>
      </c>
      <c r="AO488" t="s">
        <v>1233</v>
      </c>
      <c r="AP488" t="s">
        <v>74</v>
      </c>
      <c r="AQ488" t="s">
        <v>74</v>
      </c>
      <c r="AR488" t="s">
        <v>1234</v>
      </c>
      <c r="AS488" t="s">
        <v>1235</v>
      </c>
      <c r="AT488" t="s">
        <v>74</v>
      </c>
      <c r="AU488">
        <v>1962</v>
      </c>
      <c r="AV488">
        <v>20</v>
      </c>
      <c r="AW488">
        <v>1</v>
      </c>
      <c r="AX488" t="s">
        <v>74</v>
      </c>
      <c r="AY488" t="s">
        <v>74</v>
      </c>
      <c r="AZ488" t="s">
        <v>74</v>
      </c>
      <c r="BA488" t="s">
        <v>74</v>
      </c>
      <c r="BB488">
        <v>92</v>
      </c>
      <c r="BC488">
        <v>96</v>
      </c>
      <c r="BD488" t="s">
        <v>74</v>
      </c>
      <c r="BE488" t="s">
        <v>74</v>
      </c>
      <c r="BF488" t="s">
        <v>74</v>
      </c>
      <c r="BG488" t="s">
        <v>74</v>
      </c>
      <c r="BH488" t="s">
        <v>74</v>
      </c>
      <c r="BI488">
        <v>5</v>
      </c>
      <c r="BJ488" t="s">
        <v>806</v>
      </c>
      <c r="BK488" t="s">
        <v>86</v>
      </c>
      <c r="BL488" t="s">
        <v>806</v>
      </c>
      <c r="BM488" t="s">
        <v>2792</v>
      </c>
      <c r="BN488" t="s">
        <v>74</v>
      </c>
      <c r="BO488" t="s">
        <v>74</v>
      </c>
      <c r="BP488" t="s">
        <v>74</v>
      </c>
      <c r="BQ488" t="s">
        <v>74</v>
      </c>
      <c r="BR488" t="s">
        <v>89</v>
      </c>
      <c r="BS488" t="s">
        <v>2793</v>
      </c>
      <c r="BT488" t="str">
        <f>HYPERLINK("https%3A%2F%2Fwww.webofscience.com%2Fwos%2Fwoscc%2Ffull-record%2FWOS:A1962WW16400006","View Full Record in Web of Science")</f>
        <v>View Full Record in Web of Science</v>
      </c>
    </row>
    <row r="489" spans="1:72" x14ac:dyDescent="0.15">
      <c r="A489" t="s">
        <v>72</v>
      </c>
      <c r="B489" t="s">
        <v>2794</v>
      </c>
      <c r="C489" t="s">
        <v>74</v>
      </c>
      <c r="D489" t="s">
        <v>74</v>
      </c>
      <c r="E489" t="s">
        <v>74</v>
      </c>
      <c r="F489" t="s">
        <v>2794</v>
      </c>
      <c r="G489" t="s">
        <v>74</v>
      </c>
      <c r="H489" t="s">
        <v>74</v>
      </c>
      <c r="I489" t="s">
        <v>2795</v>
      </c>
      <c r="J489" t="s">
        <v>2796</v>
      </c>
      <c r="K489" t="s">
        <v>74</v>
      </c>
      <c r="L489" t="s">
        <v>74</v>
      </c>
      <c r="M489" t="s">
        <v>77</v>
      </c>
      <c r="N489" t="s">
        <v>78</v>
      </c>
      <c r="O489" t="s">
        <v>74</v>
      </c>
      <c r="P489" t="s">
        <v>74</v>
      </c>
      <c r="Q489" t="s">
        <v>74</v>
      </c>
      <c r="R489" t="s">
        <v>74</v>
      </c>
      <c r="S489" t="s">
        <v>74</v>
      </c>
      <c r="T489" t="s">
        <v>74</v>
      </c>
      <c r="U489" t="s">
        <v>74</v>
      </c>
      <c r="V489" t="s">
        <v>74</v>
      </c>
      <c r="W489" t="s">
        <v>74</v>
      </c>
      <c r="X489" t="s">
        <v>74</v>
      </c>
      <c r="Y489" t="s">
        <v>74</v>
      </c>
      <c r="Z489" t="s">
        <v>74</v>
      </c>
      <c r="AA489" t="s">
        <v>74</v>
      </c>
      <c r="AB489" t="s">
        <v>74</v>
      </c>
      <c r="AC489" t="s">
        <v>74</v>
      </c>
      <c r="AD489" t="s">
        <v>74</v>
      </c>
      <c r="AE489" t="s">
        <v>74</v>
      </c>
      <c r="AF489" t="s">
        <v>74</v>
      </c>
      <c r="AG489">
        <v>13</v>
      </c>
      <c r="AH489">
        <v>3</v>
      </c>
      <c r="AI489">
        <v>3</v>
      </c>
      <c r="AJ489">
        <v>0</v>
      </c>
      <c r="AK489">
        <v>1</v>
      </c>
      <c r="AL489" t="s">
        <v>747</v>
      </c>
      <c r="AM489" t="s">
        <v>748</v>
      </c>
      <c r="AN489" t="s">
        <v>749</v>
      </c>
      <c r="AO489" t="s">
        <v>2797</v>
      </c>
      <c r="AP489" t="s">
        <v>2798</v>
      </c>
      <c r="AQ489" t="s">
        <v>74</v>
      </c>
      <c r="AR489" t="s">
        <v>2799</v>
      </c>
      <c r="AS489" t="s">
        <v>2800</v>
      </c>
      <c r="AT489" t="s">
        <v>74</v>
      </c>
      <c r="AU489">
        <v>1962</v>
      </c>
      <c r="AV489">
        <v>33</v>
      </c>
      <c r="AW489">
        <v>4</v>
      </c>
      <c r="AX489" t="s">
        <v>74</v>
      </c>
      <c r="AY489" t="s">
        <v>74</v>
      </c>
      <c r="AZ489" t="s">
        <v>74</v>
      </c>
      <c r="BA489" t="s">
        <v>74</v>
      </c>
      <c r="BB489">
        <v>315</v>
      </c>
      <c r="BC489" t="s">
        <v>95</v>
      </c>
      <c r="BD489" t="s">
        <v>74</v>
      </c>
      <c r="BE489" t="s">
        <v>2801</v>
      </c>
      <c r="BF489" t="str">
        <f>HYPERLINK("http://dx.doi.org/10.1902/jop.1962.33.4.315","http://dx.doi.org/10.1902/jop.1962.33.4.315")</f>
        <v>http://dx.doi.org/10.1902/jop.1962.33.4.315</v>
      </c>
      <c r="BG489" t="s">
        <v>74</v>
      </c>
      <c r="BH489" t="s">
        <v>74</v>
      </c>
      <c r="BI489">
        <v>1</v>
      </c>
      <c r="BJ489" t="s">
        <v>2802</v>
      </c>
      <c r="BK489" t="s">
        <v>86</v>
      </c>
      <c r="BL489" t="s">
        <v>2802</v>
      </c>
      <c r="BM489" t="s">
        <v>2803</v>
      </c>
      <c r="BN489" t="s">
        <v>74</v>
      </c>
      <c r="BO489" t="s">
        <v>74</v>
      </c>
      <c r="BP489" t="s">
        <v>74</v>
      </c>
      <c r="BQ489" t="s">
        <v>74</v>
      </c>
      <c r="BR489" t="s">
        <v>89</v>
      </c>
      <c r="BS489" t="s">
        <v>2804</v>
      </c>
      <c r="BT489" t="str">
        <f>HYPERLINK("https%3A%2F%2Fwww.webofscience.com%2Fwos%2Fwoscc%2Ffull-record%2FWOS:A19626402B00007","View Full Record in Web of Science")</f>
        <v>View Full Record in Web of Science</v>
      </c>
    </row>
    <row r="490" spans="1:72" x14ac:dyDescent="0.15">
      <c r="A490" t="s">
        <v>72</v>
      </c>
      <c r="B490" t="s">
        <v>2805</v>
      </c>
      <c r="C490" t="s">
        <v>74</v>
      </c>
      <c r="D490" t="s">
        <v>74</v>
      </c>
      <c r="E490" t="s">
        <v>74</v>
      </c>
      <c r="F490" t="s">
        <v>2805</v>
      </c>
      <c r="G490" t="s">
        <v>74</v>
      </c>
      <c r="H490" t="s">
        <v>74</v>
      </c>
      <c r="I490" t="s">
        <v>2806</v>
      </c>
      <c r="J490" t="s">
        <v>2807</v>
      </c>
      <c r="K490" t="s">
        <v>74</v>
      </c>
      <c r="L490" t="s">
        <v>74</v>
      </c>
      <c r="M490" t="s">
        <v>77</v>
      </c>
      <c r="N490" t="s">
        <v>536</v>
      </c>
      <c r="O490" t="s">
        <v>74</v>
      </c>
      <c r="P490" t="s">
        <v>74</v>
      </c>
      <c r="Q490" t="s">
        <v>74</v>
      </c>
      <c r="R490" t="s">
        <v>74</v>
      </c>
      <c r="S490" t="s">
        <v>74</v>
      </c>
      <c r="T490" t="s">
        <v>74</v>
      </c>
      <c r="U490" t="s">
        <v>74</v>
      </c>
      <c r="V490" t="s">
        <v>74</v>
      </c>
      <c r="W490" t="s">
        <v>74</v>
      </c>
      <c r="X490" t="s">
        <v>74</v>
      </c>
      <c r="Y490" t="s">
        <v>74</v>
      </c>
      <c r="Z490" t="s">
        <v>74</v>
      </c>
      <c r="AA490" t="s">
        <v>74</v>
      </c>
      <c r="AB490" t="s">
        <v>74</v>
      </c>
      <c r="AC490" t="s">
        <v>74</v>
      </c>
      <c r="AD490" t="s">
        <v>74</v>
      </c>
      <c r="AE490" t="s">
        <v>74</v>
      </c>
      <c r="AF490" t="s">
        <v>74</v>
      </c>
      <c r="AG490">
        <v>0</v>
      </c>
      <c r="AH490">
        <v>0</v>
      </c>
      <c r="AI490">
        <v>0</v>
      </c>
      <c r="AJ490">
        <v>0</v>
      </c>
      <c r="AK490">
        <v>0</v>
      </c>
      <c r="AL490" t="s">
        <v>2808</v>
      </c>
      <c r="AM490" t="s">
        <v>671</v>
      </c>
      <c r="AN490" t="s">
        <v>2809</v>
      </c>
      <c r="AO490" t="s">
        <v>2810</v>
      </c>
      <c r="AP490" t="s">
        <v>74</v>
      </c>
      <c r="AQ490" t="s">
        <v>74</v>
      </c>
      <c r="AR490" t="s">
        <v>2811</v>
      </c>
      <c r="AS490" t="s">
        <v>2812</v>
      </c>
      <c r="AT490" t="s">
        <v>74</v>
      </c>
      <c r="AU490">
        <v>1962</v>
      </c>
      <c r="AV490">
        <v>87</v>
      </c>
      <c r="AW490">
        <v>3</v>
      </c>
      <c r="AX490" t="s">
        <v>74</v>
      </c>
      <c r="AY490" t="s">
        <v>74</v>
      </c>
      <c r="AZ490" t="s">
        <v>74</v>
      </c>
      <c r="BA490" t="s">
        <v>74</v>
      </c>
      <c r="BB490">
        <v>358</v>
      </c>
      <c r="BC490" t="s">
        <v>84</v>
      </c>
      <c r="BD490" t="s">
        <v>74</v>
      </c>
      <c r="BE490" t="s">
        <v>74</v>
      </c>
      <c r="BF490" t="s">
        <v>74</v>
      </c>
      <c r="BG490" t="s">
        <v>74</v>
      </c>
      <c r="BH490" t="s">
        <v>74</v>
      </c>
      <c r="BI490">
        <v>0</v>
      </c>
      <c r="BJ490" t="s">
        <v>2813</v>
      </c>
      <c r="BK490" t="s">
        <v>826</v>
      </c>
      <c r="BL490" t="s">
        <v>2813</v>
      </c>
      <c r="BM490" t="s">
        <v>2814</v>
      </c>
      <c r="BN490" t="s">
        <v>74</v>
      </c>
      <c r="BO490" t="s">
        <v>74</v>
      </c>
      <c r="BP490" t="s">
        <v>74</v>
      </c>
      <c r="BQ490" t="s">
        <v>74</v>
      </c>
      <c r="BR490" t="s">
        <v>89</v>
      </c>
      <c r="BS490" t="s">
        <v>2815</v>
      </c>
      <c r="BT490" t="str">
        <f>HYPERLINK("https%3A%2F%2Fwww.webofscience.com%2Fwos%2Fwoscc%2Ffull-record%2FWOS:A1962CEZ6000005","View Full Record in Web of Science")</f>
        <v>View Full Record in Web of Science</v>
      </c>
    </row>
    <row r="491" spans="1:72" x14ac:dyDescent="0.15">
      <c r="A491" t="s">
        <v>72</v>
      </c>
      <c r="B491" t="s">
        <v>2816</v>
      </c>
      <c r="C491" t="s">
        <v>74</v>
      </c>
      <c r="D491" t="s">
        <v>74</v>
      </c>
      <c r="E491" t="s">
        <v>74</v>
      </c>
      <c r="F491" t="s">
        <v>2816</v>
      </c>
      <c r="G491" t="s">
        <v>74</v>
      </c>
      <c r="H491" t="s">
        <v>74</v>
      </c>
      <c r="I491" t="s">
        <v>2817</v>
      </c>
      <c r="J491" t="s">
        <v>1260</v>
      </c>
      <c r="K491" t="s">
        <v>74</v>
      </c>
      <c r="L491" t="s">
        <v>74</v>
      </c>
      <c r="M491" t="s">
        <v>77</v>
      </c>
      <c r="N491" t="s">
        <v>78</v>
      </c>
      <c r="O491" t="s">
        <v>74</v>
      </c>
      <c r="P491" t="s">
        <v>74</v>
      </c>
      <c r="Q491" t="s">
        <v>74</v>
      </c>
      <c r="R491" t="s">
        <v>74</v>
      </c>
      <c r="S491" t="s">
        <v>74</v>
      </c>
      <c r="T491" t="s">
        <v>74</v>
      </c>
      <c r="U491" t="s">
        <v>74</v>
      </c>
      <c r="V491" t="s">
        <v>74</v>
      </c>
      <c r="W491" t="s">
        <v>74</v>
      </c>
      <c r="X491" t="s">
        <v>74</v>
      </c>
      <c r="Y491" t="s">
        <v>74</v>
      </c>
      <c r="Z491" t="s">
        <v>74</v>
      </c>
      <c r="AA491" t="s">
        <v>74</v>
      </c>
      <c r="AB491" t="s">
        <v>74</v>
      </c>
      <c r="AC491" t="s">
        <v>74</v>
      </c>
      <c r="AD491" t="s">
        <v>74</v>
      </c>
      <c r="AE491" t="s">
        <v>74</v>
      </c>
      <c r="AF491" t="s">
        <v>74</v>
      </c>
      <c r="AG491">
        <v>5</v>
      </c>
      <c r="AH491">
        <v>1</v>
      </c>
      <c r="AI491">
        <v>1</v>
      </c>
      <c r="AJ491">
        <v>0</v>
      </c>
      <c r="AK491">
        <v>0</v>
      </c>
      <c r="AL491" t="s">
        <v>1271</v>
      </c>
      <c r="AM491" t="s">
        <v>555</v>
      </c>
      <c r="AN491" t="s">
        <v>1272</v>
      </c>
      <c r="AO491" t="s">
        <v>1263</v>
      </c>
      <c r="AP491" t="s">
        <v>74</v>
      </c>
      <c r="AQ491" t="s">
        <v>74</v>
      </c>
      <c r="AR491" t="s">
        <v>1265</v>
      </c>
      <c r="AS491" t="s">
        <v>1266</v>
      </c>
      <c r="AT491" t="s">
        <v>74</v>
      </c>
      <c r="AU491">
        <v>1962</v>
      </c>
      <c r="AV491">
        <v>127</v>
      </c>
      <c r="AW491">
        <v>9</v>
      </c>
      <c r="AX491" t="s">
        <v>74</v>
      </c>
      <c r="AY491" t="s">
        <v>74</v>
      </c>
      <c r="AZ491" t="s">
        <v>74</v>
      </c>
      <c r="BA491" t="s">
        <v>74</v>
      </c>
      <c r="BB491">
        <v>719</v>
      </c>
      <c r="BC491" t="s">
        <v>84</v>
      </c>
      <c r="BD491" t="s">
        <v>74</v>
      </c>
      <c r="BE491" t="s">
        <v>2818</v>
      </c>
      <c r="BF491" t="str">
        <f>HYPERLINK("http://dx.doi.org/10.1093/milmed/127.9.719","http://dx.doi.org/10.1093/milmed/127.9.719")</f>
        <v>http://dx.doi.org/10.1093/milmed/127.9.719</v>
      </c>
      <c r="BG491" t="s">
        <v>74</v>
      </c>
      <c r="BH491" t="s">
        <v>74</v>
      </c>
      <c r="BI491">
        <v>0</v>
      </c>
      <c r="BJ491" t="s">
        <v>741</v>
      </c>
      <c r="BK491" t="s">
        <v>86</v>
      </c>
      <c r="BL491" t="s">
        <v>742</v>
      </c>
      <c r="BM491" t="s">
        <v>2819</v>
      </c>
      <c r="BN491">
        <v>13865356</v>
      </c>
      <c r="BO491" t="s">
        <v>74</v>
      </c>
      <c r="BP491" t="s">
        <v>74</v>
      </c>
      <c r="BQ491" t="s">
        <v>74</v>
      </c>
      <c r="BR491" t="s">
        <v>89</v>
      </c>
      <c r="BS491" t="s">
        <v>2820</v>
      </c>
      <c r="BT491" t="str">
        <f>HYPERLINK("https%3A%2F%2Fwww.webofscience.com%2Fwos%2Fwoscc%2Ffull-record%2FWOS:A19628318B00002","View Full Record in Web of Science")</f>
        <v>View Full Record in Web of Science</v>
      </c>
    </row>
    <row r="492" spans="1:72" x14ac:dyDescent="0.15">
      <c r="A492" t="s">
        <v>72</v>
      </c>
      <c r="B492" t="s">
        <v>2821</v>
      </c>
      <c r="C492" t="s">
        <v>74</v>
      </c>
      <c r="D492" t="s">
        <v>74</v>
      </c>
      <c r="E492" t="s">
        <v>74</v>
      </c>
      <c r="F492" t="s">
        <v>2821</v>
      </c>
      <c r="G492" t="s">
        <v>74</v>
      </c>
      <c r="H492" t="s">
        <v>74</v>
      </c>
      <c r="I492" t="s">
        <v>2822</v>
      </c>
      <c r="J492" t="s">
        <v>767</v>
      </c>
      <c r="K492" t="s">
        <v>74</v>
      </c>
      <c r="L492" t="s">
        <v>74</v>
      </c>
      <c r="M492" t="s">
        <v>77</v>
      </c>
      <c r="N492" t="s">
        <v>78</v>
      </c>
      <c r="O492" t="s">
        <v>74</v>
      </c>
      <c r="P492" t="s">
        <v>74</v>
      </c>
      <c r="Q492" t="s">
        <v>74</v>
      </c>
      <c r="R492" t="s">
        <v>74</v>
      </c>
      <c r="S492" t="s">
        <v>74</v>
      </c>
      <c r="T492" t="s">
        <v>74</v>
      </c>
      <c r="U492" t="s">
        <v>74</v>
      </c>
      <c r="V492" t="s">
        <v>74</v>
      </c>
      <c r="W492" t="s">
        <v>74</v>
      </c>
      <c r="X492" t="s">
        <v>74</v>
      </c>
      <c r="Y492" t="s">
        <v>74</v>
      </c>
      <c r="Z492" t="s">
        <v>74</v>
      </c>
      <c r="AA492" t="s">
        <v>74</v>
      </c>
      <c r="AB492" t="s">
        <v>74</v>
      </c>
      <c r="AC492" t="s">
        <v>74</v>
      </c>
      <c r="AD492" t="s">
        <v>74</v>
      </c>
      <c r="AE492" t="s">
        <v>74</v>
      </c>
      <c r="AF492" t="s">
        <v>74</v>
      </c>
      <c r="AG492">
        <v>5</v>
      </c>
      <c r="AH492">
        <v>83</v>
      </c>
      <c r="AI492">
        <v>83</v>
      </c>
      <c r="AJ492">
        <v>0</v>
      </c>
      <c r="AK492">
        <v>5</v>
      </c>
      <c r="AL492" t="s">
        <v>781</v>
      </c>
      <c r="AM492" t="s">
        <v>782</v>
      </c>
      <c r="AN492" t="s">
        <v>783</v>
      </c>
      <c r="AO492" t="s">
        <v>771</v>
      </c>
      <c r="AP492" t="s">
        <v>74</v>
      </c>
      <c r="AQ492" t="s">
        <v>74</v>
      </c>
      <c r="AR492" t="s">
        <v>767</v>
      </c>
      <c r="AS492" t="s">
        <v>773</v>
      </c>
      <c r="AT492" t="s">
        <v>74</v>
      </c>
      <c r="AU492">
        <v>1962</v>
      </c>
      <c r="AV492">
        <v>196</v>
      </c>
      <c r="AW492">
        <v>4860</v>
      </c>
      <c r="AX492" t="s">
        <v>74</v>
      </c>
      <c r="AY492" t="s">
        <v>74</v>
      </c>
      <c r="AZ492" t="s">
        <v>74</v>
      </c>
      <c r="BA492" t="s">
        <v>74</v>
      </c>
      <c r="BB492">
        <v>1171</v>
      </c>
      <c r="BC492" t="s">
        <v>84</v>
      </c>
      <c r="BD492" t="s">
        <v>74</v>
      </c>
      <c r="BE492" t="s">
        <v>2823</v>
      </c>
      <c r="BF492" t="str">
        <f>HYPERLINK("http://dx.doi.org/10.1038/1961171a0","http://dx.doi.org/10.1038/1961171a0")</f>
        <v>http://dx.doi.org/10.1038/1961171a0</v>
      </c>
      <c r="BG492" t="s">
        <v>74</v>
      </c>
      <c r="BH492" t="s">
        <v>74</v>
      </c>
      <c r="BI492">
        <v>0</v>
      </c>
      <c r="BJ492" t="s">
        <v>775</v>
      </c>
      <c r="BK492" t="s">
        <v>86</v>
      </c>
      <c r="BL492" t="s">
        <v>776</v>
      </c>
      <c r="BM492" t="s">
        <v>2824</v>
      </c>
      <c r="BN492" t="s">
        <v>74</v>
      </c>
      <c r="BO492" t="s">
        <v>74</v>
      </c>
      <c r="BP492" t="s">
        <v>74</v>
      </c>
      <c r="BQ492" t="s">
        <v>74</v>
      </c>
      <c r="BR492" t="s">
        <v>89</v>
      </c>
      <c r="BS492" t="s">
        <v>2825</v>
      </c>
      <c r="BT492" t="str">
        <f>HYPERLINK("https%3A%2F%2Fwww.webofscience.com%2Fwos%2Fwoscc%2Ffull-record%2FWOS:A19628804B00090","View Full Record in Web of Science")</f>
        <v>View Full Record in Web of Science</v>
      </c>
    </row>
    <row r="493" spans="1:72" x14ac:dyDescent="0.15">
      <c r="A493" t="s">
        <v>72</v>
      </c>
      <c r="B493" t="s">
        <v>208</v>
      </c>
      <c r="C493" t="s">
        <v>74</v>
      </c>
      <c r="D493" t="s">
        <v>74</v>
      </c>
      <c r="E493" t="s">
        <v>74</v>
      </c>
      <c r="F493" t="s">
        <v>208</v>
      </c>
      <c r="G493" t="s">
        <v>74</v>
      </c>
      <c r="H493" t="s">
        <v>74</v>
      </c>
      <c r="I493" t="s">
        <v>2826</v>
      </c>
      <c r="J493" t="s">
        <v>767</v>
      </c>
      <c r="K493" t="s">
        <v>74</v>
      </c>
      <c r="L493" t="s">
        <v>74</v>
      </c>
      <c r="M493" t="s">
        <v>77</v>
      </c>
      <c r="N493" t="s">
        <v>220</v>
      </c>
      <c r="O493" t="s">
        <v>74</v>
      </c>
      <c r="P493" t="s">
        <v>74</v>
      </c>
      <c r="Q493" t="s">
        <v>74</v>
      </c>
      <c r="R493" t="s">
        <v>74</v>
      </c>
      <c r="S493" t="s">
        <v>74</v>
      </c>
      <c r="T493" t="s">
        <v>74</v>
      </c>
      <c r="U493" t="s">
        <v>74</v>
      </c>
      <c r="V493" t="s">
        <v>74</v>
      </c>
      <c r="W493" t="s">
        <v>74</v>
      </c>
      <c r="X493" t="s">
        <v>74</v>
      </c>
      <c r="Y493" t="s">
        <v>74</v>
      </c>
      <c r="Z493" t="s">
        <v>74</v>
      </c>
      <c r="AA493" t="s">
        <v>74</v>
      </c>
      <c r="AB493" t="s">
        <v>74</v>
      </c>
      <c r="AC493" t="s">
        <v>74</v>
      </c>
      <c r="AD493" t="s">
        <v>74</v>
      </c>
      <c r="AE493" t="s">
        <v>74</v>
      </c>
      <c r="AF493" t="s">
        <v>74</v>
      </c>
      <c r="AG493">
        <v>0</v>
      </c>
      <c r="AH493">
        <v>0</v>
      </c>
      <c r="AI493">
        <v>0</v>
      </c>
      <c r="AJ493">
        <v>0</v>
      </c>
      <c r="AK493">
        <v>0</v>
      </c>
      <c r="AL493" t="s">
        <v>2046</v>
      </c>
      <c r="AM493" t="s">
        <v>782</v>
      </c>
      <c r="AN493" t="s">
        <v>2047</v>
      </c>
      <c r="AO493" t="s">
        <v>771</v>
      </c>
      <c r="AP493" t="s">
        <v>772</v>
      </c>
      <c r="AQ493" t="s">
        <v>74</v>
      </c>
      <c r="AR493" t="s">
        <v>767</v>
      </c>
      <c r="AS493" t="s">
        <v>773</v>
      </c>
      <c r="AT493" t="s">
        <v>74</v>
      </c>
      <c r="AU493">
        <v>1962</v>
      </c>
      <c r="AV493">
        <v>195</v>
      </c>
      <c r="AW493">
        <v>4844</v>
      </c>
      <c r="AX493" t="s">
        <v>74</v>
      </c>
      <c r="AY493" t="s">
        <v>74</v>
      </c>
      <c r="AZ493" t="s">
        <v>74</v>
      </c>
      <c r="BA493" t="s">
        <v>74</v>
      </c>
      <c r="BB493">
        <v>858</v>
      </c>
      <c r="BC493" t="s">
        <v>95</v>
      </c>
      <c r="BD493" t="s">
        <v>74</v>
      </c>
      <c r="BE493" t="s">
        <v>74</v>
      </c>
      <c r="BF493" t="s">
        <v>74</v>
      </c>
      <c r="BG493" t="s">
        <v>74</v>
      </c>
      <c r="BH493" t="s">
        <v>74</v>
      </c>
      <c r="BI493">
        <v>1</v>
      </c>
      <c r="BJ493" t="s">
        <v>775</v>
      </c>
      <c r="BK493" t="s">
        <v>86</v>
      </c>
      <c r="BL493" t="s">
        <v>776</v>
      </c>
      <c r="BM493" t="s">
        <v>2827</v>
      </c>
      <c r="BN493" t="s">
        <v>74</v>
      </c>
      <c r="BO493" t="s">
        <v>74</v>
      </c>
      <c r="BP493" t="s">
        <v>74</v>
      </c>
      <c r="BQ493" t="s">
        <v>74</v>
      </c>
      <c r="BR493" t="s">
        <v>89</v>
      </c>
      <c r="BS493" t="s">
        <v>2828</v>
      </c>
      <c r="BT493" t="str">
        <f>HYPERLINK("https%3A%2F%2Fwww.webofscience.com%2Fwos%2Fwoscc%2Ffull-record%2FWOS:A19628788B00002","View Full Record in Web of Science")</f>
        <v>View Full Record in Web of Science</v>
      </c>
    </row>
    <row r="494" spans="1:72" x14ac:dyDescent="0.15">
      <c r="A494" t="s">
        <v>72</v>
      </c>
      <c r="B494" t="s">
        <v>2829</v>
      </c>
      <c r="C494" t="s">
        <v>74</v>
      </c>
      <c r="D494" t="s">
        <v>74</v>
      </c>
      <c r="E494" t="s">
        <v>74</v>
      </c>
      <c r="F494" t="s">
        <v>2829</v>
      </c>
      <c r="G494" t="s">
        <v>74</v>
      </c>
      <c r="H494" t="s">
        <v>74</v>
      </c>
      <c r="I494" t="s">
        <v>2830</v>
      </c>
      <c r="J494" t="s">
        <v>767</v>
      </c>
      <c r="K494" t="s">
        <v>74</v>
      </c>
      <c r="L494" t="s">
        <v>74</v>
      </c>
      <c r="M494" t="s">
        <v>77</v>
      </c>
      <c r="N494" t="s">
        <v>78</v>
      </c>
      <c r="O494" t="s">
        <v>74</v>
      </c>
      <c r="P494" t="s">
        <v>74</v>
      </c>
      <c r="Q494" t="s">
        <v>74</v>
      </c>
      <c r="R494" t="s">
        <v>74</v>
      </c>
      <c r="S494" t="s">
        <v>74</v>
      </c>
      <c r="T494" t="s">
        <v>74</v>
      </c>
      <c r="U494" t="s">
        <v>74</v>
      </c>
      <c r="V494" t="s">
        <v>74</v>
      </c>
      <c r="W494" t="s">
        <v>74</v>
      </c>
      <c r="X494" t="s">
        <v>74</v>
      </c>
      <c r="Y494" t="s">
        <v>74</v>
      </c>
      <c r="Z494" t="s">
        <v>74</v>
      </c>
      <c r="AA494" t="s">
        <v>74</v>
      </c>
      <c r="AB494" t="s">
        <v>74</v>
      </c>
      <c r="AC494" t="s">
        <v>74</v>
      </c>
      <c r="AD494" t="s">
        <v>74</v>
      </c>
      <c r="AE494" t="s">
        <v>74</v>
      </c>
      <c r="AF494" t="s">
        <v>74</v>
      </c>
      <c r="AG494">
        <v>10</v>
      </c>
      <c r="AH494">
        <v>10</v>
      </c>
      <c r="AI494">
        <v>11</v>
      </c>
      <c r="AJ494">
        <v>0</v>
      </c>
      <c r="AK494">
        <v>0</v>
      </c>
      <c r="AL494" t="s">
        <v>781</v>
      </c>
      <c r="AM494" t="s">
        <v>782</v>
      </c>
      <c r="AN494" t="s">
        <v>783</v>
      </c>
      <c r="AO494" t="s">
        <v>771</v>
      </c>
      <c r="AP494" t="s">
        <v>74</v>
      </c>
      <c r="AQ494" t="s">
        <v>74</v>
      </c>
      <c r="AR494" t="s">
        <v>767</v>
      </c>
      <c r="AS494" t="s">
        <v>773</v>
      </c>
      <c r="AT494" t="s">
        <v>74</v>
      </c>
      <c r="AU494">
        <v>1962</v>
      </c>
      <c r="AV494">
        <v>194</v>
      </c>
      <c r="AW494">
        <v>4828</v>
      </c>
      <c r="AX494" t="s">
        <v>74</v>
      </c>
      <c r="AY494" t="s">
        <v>74</v>
      </c>
      <c r="AZ494" t="s">
        <v>74</v>
      </c>
      <c r="BA494" t="s">
        <v>74</v>
      </c>
      <c r="BB494">
        <v>567</v>
      </c>
      <c r="BC494" t="s">
        <v>84</v>
      </c>
      <c r="BD494" t="s">
        <v>74</v>
      </c>
      <c r="BE494" t="s">
        <v>2831</v>
      </c>
      <c r="BF494" t="str">
        <f>HYPERLINK("http://dx.doi.org/10.1038/194567b0","http://dx.doi.org/10.1038/194567b0")</f>
        <v>http://dx.doi.org/10.1038/194567b0</v>
      </c>
      <c r="BG494" t="s">
        <v>74</v>
      </c>
      <c r="BH494" t="s">
        <v>74</v>
      </c>
      <c r="BI494">
        <v>0</v>
      </c>
      <c r="BJ494" t="s">
        <v>775</v>
      </c>
      <c r="BK494" t="s">
        <v>86</v>
      </c>
      <c r="BL494" t="s">
        <v>776</v>
      </c>
      <c r="BM494" t="s">
        <v>2832</v>
      </c>
      <c r="BN494" t="s">
        <v>74</v>
      </c>
      <c r="BO494" t="s">
        <v>74</v>
      </c>
      <c r="BP494" t="s">
        <v>74</v>
      </c>
      <c r="BQ494" t="s">
        <v>74</v>
      </c>
      <c r="BR494" t="s">
        <v>89</v>
      </c>
      <c r="BS494" t="s">
        <v>2833</v>
      </c>
      <c r="BT494" t="str">
        <f>HYPERLINK("https%3A%2F%2Fwww.webofscience.com%2Fwos%2Fwoscc%2Ffull-record%2FWOS:A19628772B00049","View Full Record in Web of Science")</f>
        <v>View Full Record in Web of Science</v>
      </c>
    </row>
    <row r="495" spans="1:72" x14ac:dyDescent="0.15">
      <c r="A495" t="s">
        <v>72</v>
      </c>
      <c r="B495" t="s">
        <v>2834</v>
      </c>
      <c r="C495" t="s">
        <v>74</v>
      </c>
      <c r="D495" t="s">
        <v>74</v>
      </c>
      <c r="E495" t="s">
        <v>74</v>
      </c>
      <c r="F495" t="s">
        <v>2834</v>
      </c>
      <c r="G495" t="s">
        <v>74</v>
      </c>
      <c r="H495" t="s">
        <v>74</v>
      </c>
      <c r="I495" t="s">
        <v>2835</v>
      </c>
      <c r="J495" t="s">
        <v>767</v>
      </c>
      <c r="K495" t="s">
        <v>74</v>
      </c>
      <c r="L495" t="s">
        <v>74</v>
      </c>
      <c r="M495" t="s">
        <v>77</v>
      </c>
      <c r="N495" t="s">
        <v>78</v>
      </c>
      <c r="O495" t="s">
        <v>74</v>
      </c>
      <c r="P495" t="s">
        <v>74</v>
      </c>
      <c r="Q495" t="s">
        <v>74</v>
      </c>
      <c r="R495" t="s">
        <v>74</v>
      </c>
      <c r="S495" t="s">
        <v>74</v>
      </c>
      <c r="T495" t="s">
        <v>74</v>
      </c>
      <c r="U495" t="s">
        <v>74</v>
      </c>
      <c r="V495" t="s">
        <v>74</v>
      </c>
      <c r="W495" t="s">
        <v>74</v>
      </c>
      <c r="X495" t="s">
        <v>74</v>
      </c>
      <c r="Y495" t="s">
        <v>74</v>
      </c>
      <c r="Z495" t="s">
        <v>74</v>
      </c>
      <c r="AA495" t="s">
        <v>74</v>
      </c>
      <c r="AB495" t="s">
        <v>74</v>
      </c>
      <c r="AC495" t="s">
        <v>74</v>
      </c>
      <c r="AD495" t="s">
        <v>74</v>
      </c>
      <c r="AE495" t="s">
        <v>74</v>
      </c>
      <c r="AF495" t="s">
        <v>74</v>
      </c>
      <c r="AG495">
        <v>1</v>
      </c>
      <c r="AH495">
        <v>0</v>
      </c>
      <c r="AI495">
        <v>0</v>
      </c>
      <c r="AJ495">
        <v>0</v>
      </c>
      <c r="AK495">
        <v>0</v>
      </c>
      <c r="AL495" t="s">
        <v>781</v>
      </c>
      <c r="AM495" t="s">
        <v>782</v>
      </c>
      <c r="AN495" t="s">
        <v>783</v>
      </c>
      <c r="AO495" t="s">
        <v>771</v>
      </c>
      <c r="AP495" t="s">
        <v>74</v>
      </c>
      <c r="AQ495" t="s">
        <v>74</v>
      </c>
      <c r="AR495" t="s">
        <v>767</v>
      </c>
      <c r="AS495" t="s">
        <v>773</v>
      </c>
      <c r="AT495" t="s">
        <v>74</v>
      </c>
      <c r="AU495">
        <v>1962</v>
      </c>
      <c r="AV495">
        <v>194</v>
      </c>
      <c r="AW495">
        <v>4835</v>
      </c>
      <c r="AX495" t="s">
        <v>74</v>
      </c>
      <c r="AY495" t="s">
        <v>74</v>
      </c>
      <c r="AZ495" t="s">
        <v>74</v>
      </c>
      <c r="BA495" t="s">
        <v>74</v>
      </c>
      <c r="BB495">
        <v>1230</v>
      </c>
      <c r="BC495" t="s">
        <v>84</v>
      </c>
      <c r="BD495" t="s">
        <v>74</v>
      </c>
      <c r="BE495" t="s">
        <v>74</v>
      </c>
      <c r="BF495" t="s">
        <v>74</v>
      </c>
      <c r="BG495" t="s">
        <v>74</v>
      </c>
      <c r="BH495" t="s">
        <v>74</v>
      </c>
      <c r="BI495">
        <v>0</v>
      </c>
      <c r="BJ495" t="s">
        <v>775</v>
      </c>
      <c r="BK495" t="s">
        <v>86</v>
      </c>
      <c r="BL495" t="s">
        <v>776</v>
      </c>
      <c r="BM495" t="s">
        <v>2836</v>
      </c>
      <c r="BN495" t="s">
        <v>74</v>
      </c>
      <c r="BO495" t="s">
        <v>74</v>
      </c>
      <c r="BP495" t="s">
        <v>74</v>
      </c>
      <c r="BQ495" t="s">
        <v>74</v>
      </c>
      <c r="BR495" t="s">
        <v>89</v>
      </c>
      <c r="BS495" t="s">
        <v>2837</v>
      </c>
      <c r="BT495" t="str">
        <f>HYPERLINK("https%3A%2F%2Fwww.webofscience.com%2Fwos%2Fwoscc%2Ffull-record%2FWOS:A19628779B00067","View Full Record in Web of Science")</f>
        <v>View Full Record in Web of Science</v>
      </c>
    </row>
    <row r="496" spans="1:72" x14ac:dyDescent="0.15">
      <c r="A496" t="s">
        <v>72</v>
      </c>
      <c r="B496" t="s">
        <v>2838</v>
      </c>
      <c r="C496" t="s">
        <v>74</v>
      </c>
      <c r="D496" t="s">
        <v>74</v>
      </c>
      <c r="E496" t="s">
        <v>74</v>
      </c>
      <c r="F496" t="s">
        <v>2838</v>
      </c>
      <c r="G496" t="s">
        <v>74</v>
      </c>
      <c r="H496" t="s">
        <v>74</v>
      </c>
      <c r="I496" t="s">
        <v>2839</v>
      </c>
      <c r="J496" t="s">
        <v>843</v>
      </c>
      <c r="K496" t="s">
        <v>74</v>
      </c>
      <c r="L496" t="s">
        <v>74</v>
      </c>
      <c r="M496" t="s">
        <v>77</v>
      </c>
      <c r="N496" t="s">
        <v>78</v>
      </c>
      <c r="O496" t="s">
        <v>74</v>
      </c>
      <c r="P496" t="s">
        <v>74</v>
      </c>
      <c r="Q496" t="s">
        <v>74</v>
      </c>
      <c r="R496" t="s">
        <v>74</v>
      </c>
      <c r="S496" t="s">
        <v>74</v>
      </c>
      <c r="T496" t="s">
        <v>74</v>
      </c>
      <c r="U496" t="s">
        <v>74</v>
      </c>
      <c r="V496" t="s">
        <v>74</v>
      </c>
      <c r="W496" t="s">
        <v>74</v>
      </c>
      <c r="X496" t="s">
        <v>74</v>
      </c>
      <c r="Y496" t="s">
        <v>74</v>
      </c>
      <c r="Z496" t="s">
        <v>74</v>
      </c>
      <c r="AA496" t="s">
        <v>74</v>
      </c>
      <c r="AB496" t="s">
        <v>74</v>
      </c>
      <c r="AC496" t="s">
        <v>74</v>
      </c>
      <c r="AD496" t="s">
        <v>74</v>
      </c>
      <c r="AE496" t="s">
        <v>74</v>
      </c>
      <c r="AF496" t="s">
        <v>74</v>
      </c>
      <c r="AG496">
        <v>3</v>
      </c>
      <c r="AH496">
        <v>5</v>
      </c>
      <c r="AI496">
        <v>5</v>
      </c>
      <c r="AJ496">
        <v>0</v>
      </c>
      <c r="AK496">
        <v>1</v>
      </c>
      <c r="AL496" t="s">
        <v>844</v>
      </c>
      <c r="AM496" t="s">
        <v>80</v>
      </c>
      <c r="AN496" t="s">
        <v>845</v>
      </c>
      <c r="AO496" t="s">
        <v>846</v>
      </c>
      <c r="AP496" t="s">
        <v>74</v>
      </c>
      <c r="AQ496" t="s">
        <v>74</v>
      </c>
      <c r="AR496" t="s">
        <v>843</v>
      </c>
      <c r="AS496" t="s">
        <v>847</v>
      </c>
      <c r="AT496" t="s">
        <v>74</v>
      </c>
      <c r="AU496">
        <v>1962</v>
      </c>
      <c r="AV496">
        <v>137</v>
      </c>
      <c r="AW496">
        <v>3530</v>
      </c>
      <c r="AX496" t="s">
        <v>74</v>
      </c>
      <c r="AY496" t="s">
        <v>74</v>
      </c>
      <c r="AZ496" t="s">
        <v>74</v>
      </c>
      <c r="BA496" t="s">
        <v>74</v>
      </c>
      <c r="BB496">
        <v>601</v>
      </c>
      <c r="BC496" t="s">
        <v>84</v>
      </c>
      <c r="BD496" t="s">
        <v>74</v>
      </c>
      <c r="BE496" t="s">
        <v>2840</v>
      </c>
      <c r="BF496" t="str">
        <f>HYPERLINK("http://dx.doi.org/10.1126/science.137.3530.601-a","http://dx.doi.org/10.1126/science.137.3530.601-a")</f>
        <v>http://dx.doi.org/10.1126/science.137.3530.601-a</v>
      </c>
      <c r="BG496" t="s">
        <v>74</v>
      </c>
      <c r="BH496" t="s">
        <v>74</v>
      </c>
      <c r="BI496">
        <v>0</v>
      </c>
      <c r="BJ496" t="s">
        <v>775</v>
      </c>
      <c r="BK496" t="s">
        <v>86</v>
      </c>
      <c r="BL496" t="s">
        <v>776</v>
      </c>
      <c r="BM496" t="s">
        <v>2841</v>
      </c>
      <c r="BN496" t="s">
        <v>74</v>
      </c>
      <c r="BO496" t="s">
        <v>74</v>
      </c>
      <c r="BP496" t="s">
        <v>74</v>
      </c>
      <c r="BQ496" t="s">
        <v>74</v>
      </c>
      <c r="BR496" t="s">
        <v>89</v>
      </c>
      <c r="BS496" t="s">
        <v>2842</v>
      </c>
      <c r="BT496" t="str">
        <f>HYPERLINK("https%3A%2F%2Fwww.webofscience.com%2Fwos%2Fwoscc%2Ffull-record%2FWOS:A19623025C00002","View Full Record in Web of Science")</f>
        <v>View Full Record in Web of Science</v>
      </c>
    </row>
    <row r="497" spans="1:72" x14ac:dyDescent="0.15">
      <c r="A497" t="s">
        <v>72</v>
      </c>
      <c r="B497" t="s">
        <v>2843</v>
      </c>
      <c r="C497" t="s">
        <v>74</v>
      </c>
      <c r="D497" t="s">
        <v>74</v>
      </c>
      <c r="E497" t="s">
        <v>74</v>
      </c>
      <c r="F497" t="s">
        <v>2843</v>
      </c>
      <c r="G497" t="s">
        <v>74</v>
      </c>
      <c r="H497" t="s">
        <v>74</v>
      </c>
      <c r="I497" t="s">
        <v>2844</v>
      </c>
      <c r="J497" t="s">
        <v>843</v>
      </c>
      <c r="K497" t="s">
        <v>74</v>
      </c>
      <c r="L497" t="s">
        <v>74</v>
      </c>
      <c r="M497" t="s">
        <v>77</v>
      </c>
      <c r="N497" t="s">
        <v>78</v>
      </c>
      <c r="O497" t="s">
        <v>74</v>
      </c>
      <c r="P497" t="s">
        <v>74</v>
      </c>
      <c r="Q497" t="s">
        <v>74</v>
      </c>
      <c r="R497" t="s">
        <v>74</v>
      </c>
      <c r="S497" t="s">
        <v>74</v>
      </c>
      <c r="T497" t="s">
        <v>74</v>
      </c>
      <c r="U497" t="s">
        <v>74</v>
      </c>
      <c r="V497" t="s">
        <v>74</v>
      </c>
      <c r="W497" t="s">
        <v>74</v>
      </c>
      <c r="X497" t="s">
        <v>74</v>
      </c>
      <c r="Y497" t="s">
        <v>74</v>
      </c>
      <c r="Z497" t="s">
        <v>74</v>
      </c>
      <c r="AA497" t="s">
        <v>74</v>
      </c>
      <c r="AB497" t="s">
        <v>74</v>
      </c>
      <c r="AC497" t="s">
        <v>74</v>
      </c>
      <c r="AD497" t="s">
        <v>74</v>
      </c>
      <c r="AE497" t="s">
        <v>74</v>
      </c>
      <c r="AF497" t="s">
        <v>74</v>
      </c>
      <c r="AG497">
        <v>2</v>
      </c>
      <c r="AH497">
        <v>43</v>
      </c>
      <c r="AI497">
        <v>46</v>
      </c>
      <c r="AJ497">
        <v>0</v>
      </c>
      <c r="AK497">
        <v>6</v>
      </c>
      <c r="AL497" t="s">
        <v>844</v>
      </c>
      <c r="AM497" t="s">
        <v>80</v>
      </c>
      <c r="AN497" t="s">
        <v>845</v>
      </c>
      <c r="AO497" t="s">
        <v>846</v>
      </c>
      <c r="AP497" t="s">
        <v>74</v>
      </c>
      <c r="AQ497" t="s">
        <v>74</v>
      </c>
      <c r="AR497" t="s">
        <v>843</v>
      </c>
      <c r="AS497" t="s">
        <v>847</v>
      </c>
      <c r="AT497" t="s">
        <v>74</v>
      </c>
      <c r="AU497">
        <v>1962</v>
      </c>
      <c r="AV497">
        <v>137</v>
      </c>
      <c r="AW497">
        <v>3531</v>
      </c>
      <c r="AX497" t="s">
        <v>74</v>
      </c>
      <c r="AY497" t="s">
        <v>74</v>
      </c>
      <c r="AZ497" t="s">
        <v>74</v>
      </c>
      <c r="BA497" t="s">
        <v>74</v>
      </c>
      <c r="BB497">
        <v>679</v>
      </c>
      <c r="BC497" t="s">
        <v>84</v>
      </c>
      <c r="BD497" t="s">
        <v>74</v>
      </c>
      <c r="BE497" t="s">
        <v>2845</v>
      </c>
      <c r="BF497" t="str">
        <f>HYPERLINK("http://dx.doi.org/10.1126/science.137.3531.679","http://dx.doi.org/10.1126/science.137.3531.679")</f>
        <v>http://dx.doi.org/10.1126/science.137.3531.679</v>
      </c>
      <c r="BG497" t="s">
        <v>74</v>
      </c>
      <c r="BH497" t="s">
        <v>74</v>
      </c>
      <c r="BI497">
        <v>0</v>
      </c>
      <c r="BJ497" t="s">
        <v>775</v>
      </c>
      <c r="BK497" t="s">
        <v>86</v>
      </c>
      <c r="BL497" t="s">
        <v>776</v>
      </c>
      <c r="BM497" t="s">
        <v>2846</v>
      </c>
      <c r="BN497">
        <v>17770952</v>
      </c>
      <c r="BO497" t="s">
        <v>74</v>
      </c>
      <c r="BP497" t="s">
        <v>74</v>
      </c>
      <c r="BQ497" t="s">
        <v>74</v>
      </c>
      <c r="BR497" t="s">
        <v>89</v>
      </c>
      <c r="BS497" t="s">
        <v>2847</v>
      </c>
      <c r="BT497" t="str">
        <f>HYPERLINK("https%3A%2F%2Fwww.webofscience.com%2Fwos%2Fwoscc%2Ffull-record%2FWOS:A19623026C00016","View Full Record in Web of Science")</f>
        <v>View Full Record in Web of Science</v>
      </c>
    </row>
    <row r="498" spans="1:72" x14ac:dyDescent="0.15">
      <c r="A498" t="s">
        <v>72</v>
      </c>
      <c r="B498" t="s">
        <v>2504</v>
      </c>
      <c r="C498" t="s">
        <v>74</v>
      </c>
      <c r="D498" t="s">
        <v>74</v>
      </c>
      <c r="E498" t="s">
        <v>74</v>
      </c>
      <c r="F498" t="s">
        <v>2504</v>
      </c>
      <c r="G498" t="s">
        <v>74</v>
      </c>
      <c r="H498" t="s">
        <v>74</v>
      </c>
      <c r="I498" t="s">
        <v>2848</v>
      </c>
      <c r="J498" t="s">
        <v>843</v>
      </c>
      <c r="K498" t="s">
        <v>74</v>
      </c>
      <c r="L498" t="s">
        <v>74</v>
      </c>
      <c r="M498" t="s">
        <v>77</v>
      </c>
      <c r="N498" t="s">
        <v>78</v>
      </c>
      <c r="O498" t="s">
        <v>74</v>
      </c>
      <c r="P498" t="s">
        <v>74</v>
      </c>
      <c r="Q498" t="s">
        <v>74</v>
      </c>
      <c r="R498" t="s">
        <v>74</v>
      </c>
      <c r="S498" t="s">
        <v>74</v>
      </c>
      <c r="T498" t="s">
        <v>74</v>
      </c>
      <c r="U498" t="s">
        <v>74</v>
      </c>
      <c r="V498" t="s">
        <v>74</v>
      </c>
      <c r="W498" t="s">
        <v>74</v>
      </c>
      <c r="X498" t="s">
        <v>74</v>
      </c>
      <c r="Y498" t="s">
        <v>74</v>
      </c>
      <c r="Z498" t="s">
        <v>74</v>
      </c>
      <c r="AA498" t="s">
        <v>74</v>
      </c>
      <c r="AB498" t="s">
        <v>74</v>
      </c>
      <c r="AC498" t="s">
        <v>74</v>
      </c>
      <c r="AD498" t="s">
        <v>74</v>
      </c>
      <c r="AE498" t="s">
        <v>74</v>
      </c>
      <c r="AF498" t="s">
        <v>74</v>
      </c>
      <c r="AG498">
        <v>10</v>
      </c>
      <c r="AH498">
        <v>15</v>
      </c>
      <c r="AI498">
        <v>15</v>
      </c>
      <c r="AJ498">
        <v>0</v>
      </c>
      <c r="AK498">
        <v>2</v>
      </c>
      <c r="AL498" t="s">
        <v>844</v>
      </c>
      <c r="AM498" t="s">
        <v>80</v>
      </c>
      <c r="AN498" t="s">
        <v>845</v>
      </c>
      <c r="AO498" t="s">
        <v>846</v>
      </c>
      <c r="AP498" t="s">
        <v>74</v>
      </c>
      <c r="AQ498" t="s">
        <v>74</v>
      </c>
      <c r="AR498" t="s">
        <v>843</v>
      </c>
      <c r="AS498" t="s">
        <v>847</v>
      </c>
      <c r="AT498" t="s">
        <v>74</v>
      </c>
      <c r="AU498">
        <v>1962</v>
      </c>
      <c r="AV498">
        <v>137</v>
      </c>
      <c r="AW498">
        <v>3535</v>
      </c>
      <c r="AX498" t="s">
        <v>74</v>
      </c>
      <c r="AY498" t="s">
        <v>74</v>
      </c>
      <c r="AZ498" t="s">
        <v>74</v>
      </c>
      <c r="BA498" t="s">
        <v>74</v>
      </c>
      <c r="BB498">
        <v>1050</v>
      </c>
      <c r="BC498" t="s">
        <v>84</v>
      </c>
      <c r="BD498" t="s">
        <v>74</v>
      </c>
      <c r="BE498" t="s">
        <v>2849</v>
      </c>
      <c r="BF498" t="str">
        <f>HYPERLINK("http://dx.doi.org/10.1126/science.137.3535.1050","http://dx.doi.org/10.1126/science.137.3535.1050")</f>
        <v>http://dx.doi.org/10.1126/science.137.3535.1050</v>
      </c>
      <c r="BG498" t="s">
        <v>74</v>
      </c>
      <c r="BH498" t="s">
        <v>74</v>
      </c>
      <c r="BI498">
        <v>0</v>
      </c>
      <c r="BJ498" t="s">
        <v>775</v>
      </c>
      <c r="BK498" t="s">
        <v>86</v>
      </c>
      <c r="BL498" t="s">
        <v>776</v>
      </c>
      <c r="BM498" t="s">
        <v>2850</v>
      </c>
      <c r="BN498">
        <v>17774417</v>
      </c>
      <c r="BO498" t="s">
        <v>74</v>
      </c>
      <c r="BP498" t="s">
        <v>74</v>
      </c>
      <c r="BQ498" t="s">
        <v>74</v>
      </c>
      <c r="BR498" t="s">
        <v>89</v>
      </c>
      <c r="BS498" t="s">
        <v>2851</v>
      </c>
      <c r="BT498" t="str">
        <f>HYPERLINK("https%3A%2F%2Fwww.webofscience.com%2Fwos%2Fwoscc%2Ffull-record%2FWOS:A19623030C00016","View Full Record in Web of Science")</f>
        <v>View Full Record in Web of Science</v>
      </c>
    </row>
    <row r="499" spans="1:72" x14ac:dyDescent="0.15">
      <c r="A499" t="s">
        <v>72</v>
      </c>
      <c r="B499" t="s">
        <v>2852</v>
      </c>
      <c r="C499" t="s">
        <v>74</v>
      </c>
      <c r="D499" t="s">
        <v>74</v>
      </c>
      <c r="E499" t="s">
        <v>74</v>
      </c>
      <c r="F499" t="s">
        <v>2852</v>
      </c>
      <c r="G499" t="s">
        <v>74</v>
      </c>
      <c r="H499" t="s">
        <v>74</v>
      </c>
      <c r="I499" t="s">
        <v>2853</v>
      </c>
      <c r="J499" t="s">
        <v>843</v>
      </c>
      <c r="K499" t="s">
        <v>74</v>
      </c>
      <c r="L499" t="s">
        <v>74</v>
      </c>
      <c r="M499" t="s">
        <v>77</v>
      </c>
      <c r="N499" t="s">
        <v>78</v>
      </c>
      <c r="O499" t="s">
        <v>74</v>
      </c>
      <c r="P499" t="s">
        <v>74</v>
      </c>
      <c r="Q499" t="s">
        <v>74</v>
      </c>
      <c r="R499" t="s">
        <v>74</v>
      </c>
      <c r="S499" t="s">
        <v>74</v>
      </c>
      <c r="T499" t="s">
        <v>74</v>
      </c>
      <c r="U499" t="s">
        <v>74</v>
      </c>
      <c r="V499" t="s">
        <v>74</v>
      </c>
      <c r="W499" t="s">
        <v>74</v>
      </c>
      <c r="X499" t="s">
        <v>74</v>
      </c>
      <c r="Y499" t="s">
        <v>74</v>
      </c>
      <c r="Z499" t="s">
        <v>74</v>
      </c>
      <c r="AA499" t="s">
        <v>74</v>
      </c>
      <c r="AB499" t="s">
        <v>74</v>
      </c>
      <c r="AC499" t="s">
        <v>74</v>
      </c>
      <c r="AD499" t="s">
        <v>74</v>
      </c>
      <c r="AE499" t="s">
        <v>74</v>
      </c>
      <c r="AF499" t="s">
        <v>74</v>
      </c>
      <c r="AG499">
        <v>0</v>
      </c>
      <c r="AH499">
        <v>3</v>
      </c>
      <c r="AI499">
        <v>3</v>
      </c>
      <c r="AJ499">
        <v>0</v>
      </c>
      <c r="AK499">
        <v>0</v>
      </c>
      <c r="AL499" t="s">
        <v>844</v>
      </c>
      <c r="AM499" t="s">
        <v>80</v>
      </c>
      <c r="AN499" t="s">
        <v>845</v>
      </c>
      <c r="AO499" t="s">
        <v>846</v>
      </c>
      <c r="AP499" t="s">
        <v>74</v>
      </c>
      <c r="AQ499" t="s">
        <v>74</v>
      </c>
      <c r="AR499" t="s">
        <v>843</v>
      </c>
      <c r="AS499" t="s">
        <v>847</v>
      </c>
      <c r="AT499" t="s">
        <v>74</v>
      </c>
      <c r="AU499">
        <v>1962</v>
      </c>
      <c r="AV499">
        <v>135</v>
      </c>
      <c r="AW499">
        <v>3499</v>
      </c>
      <c r="AX499" t="s">
        <v>74</v>
      </c>
      <c r="AY499" t="s">
        <v>74</v>
      </c>
      <c r="AZ499" t="s">
        <v>74</v>
      </c>
      <c r="BA499" t="s">
        <v>74</v>
      </c>
      <c r="BB499">
        <v>194</v>
      </c>
      <c r="BC499" t="s">
        <v>84</v>
      </c>
      <c r="BD499" t="s">
        <v>74</v>
      </c>
      <c r="BE499" t="s">
        <v>2854</v>
      </c>
      <c r="BF499" t="str">
        <f>HYPERLINK("http://dx.doi.org/10.1126/science.135.3499.194","http://dx.doi.org/10.1126/science.135.3499.194")</f>
        <v>http://dx.doi.org/10.1126/science.135.3499.194</v>
      </c>
      <c r="BG499" t="s">
        <v>74</v>
      </c>
      <c r="BH499" t="s">
        <v>74</v>
      </c>
      <c r="BI499">
        <v>0</v>
      </c>
      <c r="BJ499" t="s">
        <v>775</v>
      </c>
      <c r="BK499" t="s">
        <v>86</v>
      </c>
      <c r="BL499" t="s">
        <v>776</v>
      </c>
      <c r="BM499" t="s">
        <v>2855</v>
      </c>
      <c r="BN499">
        <v>17821239</v>
      </c>
      <c r="BO499" t="s">
        <v>74</v>
      </c>
      <c r="BP499" t="s">
        <v>74</v>
      </c>
      <c r="BQ499" t="s">
        <v>74</v>
      </c>
      <c r="BR499" t="s">
        <v>89</v>
      </c>
      <c r="BS499" t="s">
        <v>2856</v>
      </c>
      <c r="BT499" t="str">
        <f>HYPERLINK("https%3A%2F%2Fwww.webofscience.com%2Fwos%2Fwoscc%2Ffull-record%2FWOS:A19622994C00014","View Full Record in Web of Science")</f>
        <v>View Full Record in Web of Science</v>
      </c>
    </row>
    <row r="500" spans="1:72" x14ac:dyDescent="0.15">
      <c r="A500" t="s">
        <v>72</v>
      </c>
      <c r="B500" t="s">
        <v>1908</v>
      </c>
      <c r="C500" t="s">
        <v>74</v>
      </c>
      <c r="D500" t="s">
        <v>74</v>
      </c>
      <c r="E500" t="s">
        <v>74</v>
      </c>
      <c r="F500" t="s">
        <v>1908</v>
      </c>
      <c r="G500" t="s">
        <v>74</v>
      </c>
      <c r="H500" t="s">
        <v>74</v>
      </c>
      <c r="I500" t="s">
        <v>2857</v>
      </c>
      <c r="J500" t="s">
        <v>2297</v>
      </c>
      <c r="K500" t="s">
        <v>74</v>
      </c>
      <c r="L500" t="s">
        <v>74</v>
      </c>
      <c r="M500" t="s">
        <v>77</v>
      </c>
      <c r="N500" t="s">
        <v>78</v>
      </c>
      <c r="O500" t="s">
        <v>74</v>
      </c>
      <c r="P500" t="s">
        <v>74</v>
      </c>
      <c r="Q500" t="s">
        <v>74</v>
      </c>
      <c r="R500" t="s">
        <v>74</v>
      </c>
      <c r="S500" t="s">
        <v>74</v>
      </c>
      <c r="T500" t="s">
        <v>74</v>
      </c>
      <c r="U500" t="s">
        <v>74</v>
      </c>
      <c r="V500" t="s">
        <v>74</v>
      </c>
      <c r="W500" t="s">
        <v>74</v>
      </c>
      <c r="X500" t="s">
        <v>74</v>
      </c>
      <c r="Y500" t="s">
        <v>74</v>
      </c>
      <c r="Z500" t="s">
        <v>74</v>
      </c>
      <c r="AA500" t="s">
        <v>74</v>
      </c>
      <c r="AB500" t="s">
        <v>74</v>
      </c>
      <c r="AC500" t="s">
        <v>74</v>
      </c>
      <c r="AD500" t="s">
        <v>74</v>
      </c>
      <c r="AE500" t="s">
        <v>74</v>
      </c>
      <c r="AF500" t="s">
        <v>74</v>
      </c>
      <c r="AG500">
        <v>5</v>
      </c>
      <c r="AH500">
        <v>3</v>
      </c>
      <c r="AI500">
        <v>3</v>
      </c>
      <c r="AJ500">
        <v>0</v>
      </c>
      <c r="AK500">
        <v>0</v>
      </c>
      <c r="AL500" t="s">
        <v>2298</v>
      </c>
      <c r="AM500" t="s">
        <v>671</v>
      </c>
      <c r="AN500" t="s">
        <v>2299</v>
      </c>
      <c r="AO500" t="s">
        <v>2300</v>
      </c>
      <c r="AP500" t="s">
        <v>74</v>
      </c>
      <c r="AQ500" t="s">
        <v>74</v>
      </c>
      <c r="AR500" t="s">
        <v>2301</v>
      </c>
      <c r="AS500" t="s">
        <v>2302</v>
      </c>
      <c r="AT500" t="s">
        <v>74</v>
      </c>
      <c r="AU500">
        <v>1962</v>
      </c>
      <c r="AV500">
        <v>207</v>
      </c>
      <c r="AW500">
        <v>3</v>
      </c>
      <c r="AX500" t="s">
        <v>74</v>
      </c>
      <c r="AY500" t="s">
        <v>74</v>
      </c>
      <c r="AZ500" t="s">
        <v>74</v>
      </c>
      <c r="BA500" t="s">
        <v>74</v>
      </c>
      <c r="BB500">
        <v>60</v>
      </c>
      <c r="BC500" t="s">
        <v>84</v>
      </c>
      <c r="BD500" t="s">
        <v>74</v>
      </c>
      <c r="BE500" t="s">
        <v>2858</v>
      </c>
      <c r="BF500" t="str">
        <f>HYPERLINK("http://dx.doi.org/10.1038/scientificamerican0962-60","http://dx.doi.org/10.1038/scientificamerican0962-60")</f>
        <v>http://dx.doi.org/10.1038/scientificamerican0962-60</v>
      </c>
      <c r="BG500" t="s">
        <v>74</v>
      </c>
      <c r="BH500" t="s">
        <v>74</v>
      </c>
      <c r="BI500">
        <v>0</v>
      </c>
      <c r="BJ500" t="s">
        <v>775</v>
      </c>
      <c r="BK500" t="s">
        <v>86</v>
      </c>
      <c r="BL500" t="s">
        <v>776</v>
      </c>
      <c r="BM500" t="s">
        <v>2859</v>
      </c>
      <c r="BN500" t="s">
        <v>74</v>
      </c>
      <c r="BO500" t="s">
        <v>74</v>
      </c>
      <c r="BP500" t="s">
        <v>74</v>
      </c>
      <c r="BQ500" t="s">
        <v>74</v>
      </c>
      <c r="BR500" t="s">
        <v>89</v>
      </c>
      <c r="BS500" t="s">
        <v>2860</v>
      </c>
      <c r="BT500" t="str">
        <f>HYPERLINK("https%3A%2F%2Fwww.webofscience.com%2Fwos%2Fwoscc%2Ffull-record%2FWOS:A19622907C00001","View Full Record in Web of Science")</f>
        <v>View Full Record in Web of Science</v>
      </c>
    </row>
    <row r="501" spans="1:72" x14ac:dyDescent="0.15">
      <c r="A501" t="s">
        <v>72</v>
      </c>
      <c r="B501" t="s">
        <v>2861</v>
      </c>
      <c r="C501" t="s">
        <v>74</v>
      </c>
      <c r="D501" t="s">
        <v>74</v>
      </c>
      <c r="E501" t="s">
        <v>74</v>
      </c>
      <c r="F501" t="s">
        <v>2861</v>
      </c>
      <c r="G501" t="s">
        <v>74</v>
      </c>
      <c r="H501" t="s">
        <v>74</v>
      </c>
      <c r="I501" t="s">
        <v>2862</v>
      </c>
      <c r="J501" t="s">
        <v>2297</v>
      </c>
      <c r="K501" t="s">
        <v>74</v>
      </c>
      <c r="L501" t="s">
        <v>74</v>
      </c>
      <c r="M501" t="s">
        <v>77</v>
      </c>
      <c r="N501" t="s">
        <v>78</v>
      </c>
      <c r="O501" t="s">
        <v>74</v>
      </c>
      <c r="P501" t="s">
        <v>74</v>
      </c>
      <c r="Q501" t="s">
        <v>74</v>
      </c>
      <c r="R501" t="s">
        <v>74</v>
      </c>
      <c r="S501" t="s">
        <v>74</v>
      </c>
      <c r="T501" t="s">
        <v>74</v>
      </c>
      <c r="U501" t="s">
        <v>74</v>
      </c>
      <c r="V501" t="s">
        <v>74</v>
      </c>
      <c r="W501" t="s">
        <v>74</v>
      </c>
      <c r="X501" t="s">
        <v>74</v>
      </c>
      <c r="Y501" t="s">
        <v>74</v>
      </c>
      <c r="Z501" t="s">
        <v>74</v>
      </c>
      <c r="AA501" t="s">
        <v>74</v>
      </c>
      <c r="AB501" t="s">
        <v>74</v>
      </c>
      <c r="AC501" t="s">
        <v>74</v>
      </c>
      <c r="AD501" t="s">
        <v>74</v>
      </c>
      <c r="AE501" t="s">
        <v>74</v>
      </c>
      <c r="AF501" t="s">
        <v>74</v>
      </c>
      <c r="AG501">
        <v>5</v>
      </c>
      <c r="AH501">
        <v>2</v>
      </c>
      <c r="AI501">
        <v>2</v>
      </c>
      <c r="AJ501">
        <v>0</v>
      </c>
      <c r="AK501">
        <v>1</v>
      </c>
      <c r="AL501" t="s">
        <v>2298</v>
      </c>
      <c r="AM501" t="s">
        <v>671</v>
      </c>
      <c r="AN501" t="s">
        <v>2299</v>
      </c>
      <c r="AO501" t="s">
        <v>2300</v>
      </c>
      <c r="AP501" t="s">
        <v>74</v>
      </c>
      <c r="AQ501" t="s">
        <v>74</v>
      </c>
      <c r="AR501" t="s">
        <v>2301</v>
      </c>
      <c r="AS501" t="s">
        <v>2302</v>
      </c>
      <c r="AT501" t="s">
        <v>74</v>
      </c>
      <c r="AU501">
        <v>1962</v>
      </c>
      <c r="AV501">
        <v>207</v>
      </c>
      <c r="AW501">
        <v>3</v>
      </c>
      <c r="AX501" t="s">
        <v>74</v>
      </c>
      <c r="AY501" t="s">
        <v>74</v>
      </c>
      <c r="AZ501" t="s">
        <v>74</v>
      </c>
      <c r="BA501" t="s">
        <v>74</v>
      </c>
      <c r="BB501">
        <v>74</v>
      </c>
      <c r="BC501" t="s">
        <v>84</v>
      </c>
      <c r="BD501" t="s">
        <v>74</v>
      </c>
      <c r="BE501" t="s">
        <v>74</v>
      </c>
      <c r="BF501" t="s">
        <v>74</v>
      </c>
      <c r="BG501" t="s">
        <v>74</v>
      </c>
      <c r="BH501" t="s">
        <v>74</v>
      </c>
      <c r="BI501">
        <v>0</v>
      </c>
      <c r="BJ501" t="s">
        <v>775</v>
      </c>
      <c r="BK501" t="s">
        <v>86</v>
      </c>
      <c r="BL501" t="s">
        <v>776</v>
      </c>
      <c r="BM501" t="s">
        <v>2859</v>
      </c>
      <c r="BN501" t="s">
        <v>74</v>
      </c>
      <c r="BO501" t="s">
        <v>74</v>
      </c>
      <c r="BP501" t="s">
        <v>74</v>
      </c>
      <c r="BQ501" t="s">
        <v>74</v>
      </c>
      <c r="BR501" t="s">
        <v>89</v>
      </c>
      <c r="BS501" t="s">
        <v>2863</v>
      </c>
      <c r="BT501" t="str">
        <f>HYPERLINK("https%3A%2F%2Fwww.webofscience.com%2Fwos%2Fwoscc%2Ffull-record%2FWOS:A19622907C00014","View Full Record in Web of Science")</f>
        <v>View Full Record in Web of Science</v>
      </c>
    </row>
    <row r="502" spans="1:72" x14ac:dyDescent="0.15">
      <c r="A502" t="s">
        <v>72</v>
      </c>
      <c r="B502" t="s">
        <v>2864</v>
      </c>
      <c r="C502" t="s">
        <v>74</v>
      </c>
      <c r="D502" t="s">
        <v>74</v>
      </c>
      <c r="E502" t="s">
        <v>74</v>
      </c>
      <c r="F502" t="s">
        <v>2864</v>
      </c>
      <c r="G502" t="s">
        <v>74</v>
      </c>
      <c r="H502" t="s">
        <v>74</v>
      </c>
      <c r="I502" t="s">
        <v>2865</v>
      </c>
      <c r="J502" t="s">
        <v>2297</v>
      </c>
      <c r="K502" t="s">
        <v>74</v>
      </c>
      <c r="L502" t="s">
        <v>74</v>
      </c>
      <c r="M502" t="s">
        <v>77</v>
      </c>
      <c r="N502" t="s">
        <v>78</v>
      </c>
      <c r="O502" t="s">
        <v>74</v>
      </c>
      <c r="P502" t="s">
        <v>74</v>
      </c>
      <c r="Q502" t="s">
        <v>74</v>
      </c>
      <c r="R502" t="s">
        <v>74</v>
      </c>
      <c r="S502" t="s">
        <v>74</v>
      </c>
      <c r="T502" t="s">
        <v>74</v>
      </c>
      <c r="U502" t="s">
        <v>74</v>
      </c>
      <c r="V502" t="s">
        <v>74</v>
      </c>
      <c r="W502" t="s">
        <v>74</v>
      </c>
      <c r="X502" t="s">
        <v>74</v>
      </c>
      <c r="Y502" t="s">
        <v>74</v>
      </c>
      <c r="Z502" t="s">
        <v>74</v>
      </c>
      <c r="AA502" t="s">
        <v>74</v>
      </c>
      <c r="AB502" t="s">
        <v>74</v>
      </c>
      <c r="AC502" t="s">
        <v>74</v>
      </c>
      <c r="AD502" t="s">
        <v>74</v>
      </c>
      <c r="AE502" t="s">
        <v>74</v>
      </c>
      <c r="AF502" t="s">
        <v>74</v>
      </c>
      <c r="AG502">
        <v>4</v>
      </c>
      <c r="AH502">
        <v>4</v>
      </c>
      <c r="AI502">
        <v>4</v>
      </c>
      <c r="AJ502">
        <v>0</v>
      </c>
      <c r="AK502">
        <v>0</v>
      </c>
      <c r="AL502" t="s">
        <v>2298</v>
      </c>
      <c r="AM502" t="s">
        <v>671</v>
      </c>
      <c r="AN502" t="s">
        <v>2299</v>
      </c>
      <c r="AO502" t="s">
        <v>2300</v>
      </c>
      <c r="AP502" t="s">
        <v>74</v>
      </c>
      <c r="AQ502" t="s">
        <v>74</v>
      </c>
      <c r="AR502" t="s">
        <v>2301</v>
      </c>
      <c r="AS502" t="s">
        <v>2302</v>
      </c>
      <c r="AT502" t="s">
        <v>74</v>
      </c>
      <c r="AU502">
        <v>1962</v>
      </c>
      <c r="AV502">
        <v>207</v>
      </c>
      <c r="AW502">
        <v>3</v>
      </c>
      <c r="AX502" t="s">
        <v>74</v>
      </c>
      <c r="AY502" t="s">
        <v>74</v>
      </c>
      <c r="AZ502" t="s">
        <v>74</v>
      </c>
      <c r="BA502" t="s">
        <v>74</v>
      </c>
      <c r="BB502">
        <v>84</v>
      </c>
      <c r="BC502" t="s">
        <v>84</v>
      </c>
      <c r="BD502" t="s">
        <v>74</v>
      </c>
      <c r="BE502" t="s">
        <v>2866</v>
      </c>
      <c r="BF502" t="str">
        <f>HYPERLINK("http://dx.doi.org/10.1038/scientificamerican0962-84","http://dx.doi.org/10.1038/scientificamerican0962-84")</f>
        <v>http://dx.doi.org/10.1038/scientificamerican0962-84</v>
      </c>
      <c r="BG502" t="s">
        <v>74</v>
      </c>
      <c r="BH502" t="s">
        <v>74</v>
      </c>
      <c r="BI502">
        <v>0</v>
      </c>
      <c r="BJ502" t="s">
        <v>775</v>
      </c>
      <c r="BK502" t="s">
        <v>86</v>
      </c>
      <c r="BL502" t="s">
        <v>776</v>
      </c>
      <c r="BM502" t="s">
        <v>2859</v>
      </c>
      <c r="BN502" t="s">
        <v>74</v>
      </c>
      <c r="BO502" t="s">
        <v>74</v>
      </c>
      <c r="BP502" t="s">
        <v>74</v>
      </c>
      <c r="BQ502" t="s">
        <v>74</v>
      </c>
      <c r="BR502" t="s">
        <v>89</v>
      </c>
      <c r="BS502" t="s">
        <v>2867</v>
      </c>
      <c r="BT502" t="str">
        <f>HYPERLINK("https%3A%2F%2Fwww.webofscience.com%2Fwos%2Fwoscc%2Ffull-record%2FWOS:A19622907C00011","View Full Record in Web of Science")</f>
        <v>View Full Record in Web of Science</v>
      </c>
    </row>
    <row r="503" spans="1:72" x14ac:dyDescent="0.15">
      <c r="A503" t="s">
        <v>72</v>
      </c>
      <c r="B503" t="s">
        <v>2868</v>
      </c>
      <c r="C503" t="s">
        <v>74</v>
      </c>
      <c r="D503" t="s">
        <v>74</v>
      </c>
      <c r="E503" t="s">
        <v>74</v>
      </c>
      <c r="F503" t="s">
        <v>2868</v>
      </c>
      <c r="G503" t="s">
        <v>74</v>
      </c>
      <c r="H503" t="s">
        <v>74</v>
      </c>
      <c r="I503" t="s">
        <v>2869</v>
      </c>
      <c r="J503" t="s">
        <v>2297</v>
      </c>
      <c r="K503" t="s">
        <v>74</v>
      </c>
      <c r="L503" t="s">
        <v>74</v>
      </c>
      <c r="M503" t="s">
        <v>77</v>
      </c>
      <c r="N503" t="s">
        <v>78</v>
      </c>
      <c r="O503" t="s">
        <v>74</v>
      </c>
      <c r="P503" t="s">
        <v>74</v>
      </c>
      <c r="Q503" t="s">
        <v>74</v>
      </c>
      <c r="R503" t="s">
        <v>74</v>
      </c>
      <c r="S503" t="s">
        <v>74</v>
      </c>
      <c r="T503" t="s">
        <v>74</v>
      </c>
      <c r="U503" t="s">
        <v>74</v>
      </c>
      <c r="V503" t="s">
        <v>74</v>
      </c>
      <c r="W503" t="s">
        <v>74</v>
      </c>
      <c r="X503" t="s">
        <v>74</v>
      </c>
      <c r="Y503" t="s">
        <v>74</v>
      </c>
      <c r="Z503" t="s">
        <v>74</v>
      </c>
      <c r="AA503" t="s">
        <v>74</v>
      </c>
      <c r="AB503" t="s">
        <v>74</v>
      </c>
      <c r="AC503" t="s">
        <v>74</v>
      </c>
      <c r="AD503" t="s">
        <v>74</v>
      </c>
      <c r="AE503" t="s">
        <v>74</v>
      </c>
      <c r="AF503" t="s">
        <v>74</v>
      </c>
      <c r="AG503">
        <v>5</v>
      </c>
      <c r="AH503">
        <v>14</v>
      </c>
      <c r="AI503">
        <v>14</v>
      </c>
      <c r="AJ503">
        <v>0</v>
      </c>
      <c r="AK503">
        <v>0</v>
      </c>
      <c r="AL503" t="s">
        <v>2298</v>
      </c>
      <c r="AM503" t="s">
        <v>671</v>
      </c>
      <c r="AN503" t="s">
        <v>2299</v>
      </c>
      <c r="AO503" t="s">
        <v>2300</v>
      </c>
      <c r="AP503" t="s">
        <v>74</v>
      </c>
      <c r="AQ503" t="s">
        <v>74</v>
      </c>
      <c r="AR503" t="s">
        <v>2301</v>
      </c>
      <c r="AS503" t="s">
        <v>2302</v>
      </c>
      <c r="AT503" t="s">
        <v>74</v>
      </c>
      <c r="AU503">
        <v>1962</v>
      </c>
      <c r="AV503">
        <v>207</v>
      </c>
      <c r="AW503">
        <v>3</v>
      </c>
      <c r="AX503" t="s">
        <v>74</v>
      </c>
      <c r="AY503" t="s">
        <v>74</v>
      </c>
      <c r="AZ503" t="s">
        <v>74</v>
      </c>
      <c r="BA503" t="s">
        <v>74</v>
      </c>
      <c r="BB503">
        <v>113</v>
      </c>
      <c r="BC503" t="s">
        <v>84</v>
      </c>
      <c r="BD503" t="s">
        <v>74</v>
      </c>
      <c r="BE503" t="s">
        <v>2870</v>
      </c>
      <c r="BF503" t="str">
        <f>HYPERLINK("http://dx.doi.org/10.1038/scientificamerican0962-113","http://dx.doi.org/10.1038/scientificamerican0962-113")</f>
        <v>http://dx.doi.org/10.1038/scientificamerican0962-113</v>
      </c>
      <c r="BG503" t="s">
        <v>74</v>
      </c>
      <c r="BH503" t="s">
        <v>74</v>
      </c>
      <c r="BI503">
        <v>0</v>
      </c>
      <c r="BJ503" t="s">
        <v>775</v>
      </c>
      <c r="BK503" t="s">
        <v>86</v>
      </c>
      <c r="BL503" t="s">
        <v>776</v>
      </c>
      <c r="BM503" t="s">
        <v>2859</v>
      </c>
      <c r="BN503" t="s">
        <v>74</v>
      </c>
      <c r="BO503" t="s">
        <v>74</v>
      </c>
      <c r="BP503" t="s">
        <v>74</v>
      </c>
      <c r="BQ503" t="s">
        <v>74</v>
      </c>
      <c r="BR503" t="s">
        <v>89</v>
      </c>
      <c r="BS503" t="s">
        <v>2871</v>
      </c>
      <c r="BT503" t="str">
        <f>HYPERLINK("https%3A%2F%2Fwww.webofscience.com%2Fwos%2Fwoscc%2Ffull-record%2FWOS:A19622907C00005","View Full Record in Web of Science")</f>
        <v>View Full Record in Web of Science</v>
      </c>
    </row>
    <row r="504" spans="1:72" x14ac:dyDescent="0.15">
      <c r="A504" t="s">
        <v>72</v>
      </c>
      <c r="B504" t="s">
        <v>2251</v>
      </c>
      <c r="C504" t="s">
        <v>74</v>
      </c>
      <c r="D504" t="s">
        <v>74</v>
      </c>
      <c r="E504" t="s">
        <v>74</v>
      </c>
      <c r="F504" t="s">
        <v>2251</v>
      </c>
      <c r="G504" t="s">
        <v>74</v>
      </c>
      <c r="H504" t="s">
        <v>74</v>
      </c>
      <c r="I504" t="s">
        <v>2872</v>
      </c>
      <c r="J504" t="s">
        <v>2297</v>
      </c>
      <c r="K504" t="s">
        <v>74</v>
      </c>
      <c r="L504" t="s">
        <v>74</v>
      </c>
      <c r="M504" t="s">
        <v>77</v>
      </c>
      <c r="N504" t="s">
        <v>78</v>
      </c>
      <c r="O504" t="s">
        <v>74</v>
      </c>
      <c r="P504" t="s">
        <v>74</v>
      </c>
      <c r="Q504" t="s">
        <v>74</v>
      </c>
      <c r="R504" t="s">
        <v>74</v>
      </c>
      <c r="S504" t="s">
        <v>74</v>
      </c>
      <c r="T504" t="s">
        <v>74</v>
      </c>
      <c r="U504" t="s">
        <v>74</v>
      </c>
      <c r="V504" t="s">
        <v>74</v>
      </c>
      <c r="W504" t="s">
        <v>74</v>
      </c>
      <c r="X504" t="s">
        <v>74</v>
      </c>
      <c r="Y504" t="s">
        <v>74</v>
      </c>
      <c r="Z504" t="s">
        <v>74</v>
      </c>
      <c r="AA504" t="s">
        <v>74</v>
      </c>
      <c r="AB504" t="s">
        <v>74</v>
      </c>
      <c r="AC504" t="s">
        <v>74</v>
      </c>
      <c r="AD504" t="s">
        <v>74</v>
      </c>
      <c r="AE504" t="s">
        <v>74</v>
      </c>
      <c r="AF504" t="s">
        <v>74</v>
      </c>
      <c r="AG504">
        <v>4</v>
      </c>
      <c r="AH504">
        <v>3</v>
      </c>
      <c r="AI504">
        <v>3</v>
      </c>
      <c r="AJ504">
        <v>0</v>
      </c>
      <c r="AK504">
        <v>0</v>
      </c>
      <c r="AL504" t="s">
        <v>2298</v>
      </c>
      <c r="AM504" t="s">
        <v>671</v>
      </c>
      <c r="AN504" t="s">
        <v>2299</v>
      </c>
      <c r="AO504" t="s">
        <v>2300</v>
      </c>
      <c r="AP504" t="s">
        <v>74</v>
      </c>
      <c r="AQ504" t="s">
        <v>74</v>
      </c>
      <c r="AR504" t="s">
        <v>2301</v>
      </c>
      <c r="AS504" t="s">
        <v>2302</v>
      </c>
      <c r="AT504" t="s">
        <v>74</v>
      </c>
      <c r="AU504">
        <v>1962</v>
      </c>
      <c r="AV504">
        <v>207</v>
      </c>
      <c r="AW504">
        <v>3</v>
      </c>
      <c r="AX504" t="s">
        <v>74</v>
      </c>
      <c r="AY504" t="s">
        <v>74</v>
      </c>
      <c r="AZ504" t="s">
        <v>74</v>
      </c>
      <c r="BA504" t="s">
        <v>74</v>
      </c>
      <c r="BB504">
        <v>132</v>
      </c>
      <c r="BC504" t="s">
        <v>84</v>
      </c>
      <c r="BD504" t="s">
        <v>74</v>
      </c>
      <c r="BE504" t="s">
        <v>74</v>
      </c>
      <c r="BF504" t="s">
        <v>74</v>
      </c>
      <c r="BG504" t="s">
        <v>74</v>
      </c>
      <c r="BH504" t="s">
        <v>74</v>
      </c>
      <c r="BI504">
        <v>0</v>
      </c>
      <c r="BJ504" t="s">
        <v>775</v>
      </c>
      <c r="BK504" t="s">
        <v>86</v>
      </c>
      <c r="BL504" t="s">
        <v>776</v>
      </c>
      <c r="BM504" t="s">
        <v>2859</v>
      </c>
      <c r="BN504" t="s">
        <v>74</v>
      </c>
      <c r="BO504" t="s">
        <v>74</v>
      </c>
      <c r="BP504" t="s">
        <v>74</v>
      </c>
      <c r="BQ504" t="s">
        <v>74</v>
      </c>
      <c r="BR504" t="s">
        <v>89</v>
      </c>
      <c r="BS504" t="s">
        <v>2873</v>
      </c>
      <c r="BT504" t="str">
        <f>HYPERLINK("https%3A%2F%2Fwww.webofscience.com%2Fwos%2Fwoscc%2Ffull-record%2FWOS:A19622907C00010","View Full Record in Web of Science")</f>
        <v>View Full Record in Web of Science</v>
      </c>
    </row>
    <row r="505" spans="1:72" x14ac:dyDescent="0.15">
      <c r="A505" t="s">
        <v>72</v>
      </c>
      <c r="B505" t="s">
        <v>2874</v>
      </c>
      <c r="C505" t="s">
        <v>74</v>
      </c>
      <c r="D505" t="s">
        <v>74</v>
      </c>
      <c r="E505" t="s">
        <v>74</v>
      </c>
      <c r="F505" t="s">
        <v>2874</v>
      </c>
      <c r="G505" t="s">
        <v>74</v>
      </c>
      <c r="H505" t="s">
        <v>74</v>
      </c>
      <c r="I505" t="s">
        <v>2875</v>
      </c>
      <c r="J505" t="s">
        <v>2297</v>
      </c>
      <c r="K505" t="s">
        <v>74</v>
      </c>
      <c r="L505" t="s">
        <v>74</v>
      </c>
      <c r="M505" t="s">
        <v>77</v>
      </c>
      <c r="N505" t="s">
        <v>78</v>
      </c>
      <c r="O505" t="s">
        <v>74</v>
      </c>
      <c r="P505" t="s">
        <v>74</v>
      </c>
      <c r="Q505" t="s">
        <v>74</v>
      </c>
      <c r="R505" t="s">
        <v>74</v>
      </c>
      <c r="S505" t="s">
        <v>74</v>
      </c>
      <c r="T505" t="s">
        <v>74</v>
      </c>
      <c r="U505" t="s">
        <v>74</v>
      </c>
      <c r="V505" t="s">
        <v>74</v>
      </c>
      <c r="W505" t="s">
        <v>74</v>
      </c>
      <c r="X505" t="s">
        <v>74</v>
      </c>
      <c r="Y505" t="s">
        <v>74</v>
      </c>
      <c r="Z505" t="s">
        <v>74</v>
      </c>
      <c r="AA505" t="s">
        <v>74</v>
      </c>
      <c r="AB505" t="s">
        <v>74</v>
      </c>
      <c r="AC505" t="s">
        <v>74</v>
      </c>
      <c r="AD505" t="s">
        <v>74</v>
      </c>
      <c r="AE505" t="s">
        <v>74</v>
      </c>
      <c r="AF505" t="s">
        <v>74</v>
      </c>
      <c r="AG505">
        <v>3</v>
      </c>
      <c r="AH505">
        <v>5</v>
      </c>
      <c r="AI505">
        <v>5</v>
      </c>
      <c r="AJ505">
        <v>0</v>
      </c>
      <c r="AK505">
        <v>0</v>
      </c>
      <c r="AL505" t="s">
        <v>2298</v>
      </c>
      <c r="AM505" t="s">
        <v>671</v>
      </c>
      <c r="AN505" t="s">
        <v>2299</v>
      </c>
      <c r="AO505" t="s">
        <v>2300</v>
      </c>
      <c r="AP505" t="s">
        <v>74</v>
      </c>
      <c r="AQ505" t="s">
        <v>74</v>
      </c>
      <c r="AR505" t="s">
        <v>2301</v>
      </c>
      <c r="AS505" t="s">
        <v>2302</v>
      </c>
      <c r="AT505" t="s">
        <v>74</v>
      </c>
      <c r="AU505">
        <v>1962</v>
      </c>
      <c r="AV505">
        <v>207</v>
      </c>
      <c r="AW505">
        <v>3</v>
      </c>
      <c r="AX505" t="s">
        <v>74</v>
      </c>
      <c r="AY505" t="s">
        <v>74</v>
      </c>
      <c r="AZ505" t="s">
        <v>74</v>
      </c>
      <c r="BA505" t="s">
        <v>74</v>
      </c>
      <c r="BB505">
        <v>151</v>
      </c>
      <c r="BC505" t="s">
        <v>84</v>
      </c>
      <c r="BD505" t="s">
        <v>74</v>
      </c>
      <c r="BE505" t="s">
        <v>2876</v>
      </c>
      <c r="BF505" t="str">
        <f>HYPERLINK("http://dx.doi.org/10.1038/scientificamerican0962-151","http://dx.doi.org/10.1038/scientificamerican0962-151")</f>
        <v>http://dx.doi.org/10.1038/scientificamerican0962-151</v>
      </c>
      <c r="BG505" t="s">
        <v>74</v>
      </c>
      <c r="BH505" t="s">
        <v>74</v>
      </c>
      <c r="BI505">
        <v>0</v>
      </c>
      <c r="BJ505" t="s">
        <v>775</v>
      </c>
      <c r="BK505" t="s">
        <v>86</v>
      </c>
      <c r="BL505" t="s">
        <v>776</v>
      </c>
      <c r="BM505" t="s">
        <v>2859</v>
      </c>
      <c r="BN505" t="s">
        <v>74</v>
      </c>
      <c r="BO505" t="s">
        <v>74</v>
      </c>
      <c r="BP505" t="s">
        <v>74</v>
      </c>
      <c r="BQ505" t="s">
        <v>74</v>
      </c>
      <c r="BR505" t="s">
        <v>89</v>
      </c>
      <c r="BS505" t="s">
        <v>2877</v>
      </c>
      <c r="BT505" t="str">
        <f>HYPERLINK("https%3A%2F%2Fwww.webofscience.com%2Fwos%2Fwoscc%2Ffull-record%2FWOS:A19622907C00013","View Full Record in Web of Science")</f>
        <v>View Full Record in Web of Science</v>
      </c>
    </row>
    <row r="506" spans="1:72" x14ac:dyDescent="0.15">
      <c r="A506" t="s">
        <v>72</v>
      </c>
      <c r="B506" t="s">
        <v>2878</v>
      </c>
      <c r="C506" t="s">
        <v>74</v>
      </c>
      <c r="D506" t="s">
        <v>74</v>
      </c>
      <c r="E506" t="s">
        <v>74</v>
      </c>
      <c r="F506" t="s">
        <v>2878</v>
      </c>
      <c r="G506" t="s">
        <v>74</v>
      </c>
      <c r="H506" t="s">
        <v>74</v>
      </c>
      <c r="I506" t="s">
        <v>2879</v>
      </c>
      <c r="J506" t="s">
        <v>2297</v>
      </c>
      <c r="K506" t="s">
        <v>74</v>
      </c>
      <c r="L506" t="s">
        <v>74</v>
      </c>
      <c r="M506" t="s">
        <v>77</v>
      </c>
      <c r="N506" t="s">
        <v>78</v>
      </c>
      <c r="O506" t="s">
        <v>74</v>
      </c>
      <c r="P506" t="s">
        <v>74</v>
      </c>
      <c r="Q506" t="s">
        <v>74</v>
      </c>
      <c r="R506" t="s">
        <v>74</v>
      </c>
      <c r="S506" t="s">
        <v>74</v>
      </c>
      <c r="T506" t="s">
        <v>74</v>
      </c>
      <c r="U506" t="s">
        <v>74</v>
      </c>
      <c r="V506" t="s">
        <v>74</v>
      </c>
      <c r="W506" t="s">
        <v>74</v>
      </c>
      <c r="X506" t="s">
        <v>74</v>
      </c>
      <c r="Y506" t="s">
        <v>74</v>
      </c>
      <c r="Z506" t="s">
        <v>74</v>
      </c>
      <c r="AA506" t="s">
        <v>74</v>
      </c>
      <c r="AB506" t="s">
        <v>74</v>
      </c>
      <c r="AC506" t="s">
        <v>74</v>
      </c>
      <c r="AD506" t="s">
        <v>74</v>
      </c>
      <c r="AE506" t="s">
        <v>74</v>
      </c>
      <c r="AF506" t="s">
        <v>74</v>
      </c>
      <c r="AG506">
        <v>5</v>
      </c>
      <c r="AH506">
        <v>2</v>
      </c>
      <c r="AI506">
        <v>2</v>
      </c>
      <c r="AJ506">
        <v>0</v>
      </c>
      <c r="AK506">
        <v>0</v>
      </c>
      <c r="AL506" t="s">
        <v>2298</v>
      </c>
      <c r="AM506" t="s">
        <v>671</v>
      </c>
      <c r="AN506" t="s">
        <v>2299</v>
      </c>
      <c r="AO506" t="s">
        <v>2300</v>
      </c>
      <c r="AP506" t="s">
        <v>74</v>
      </c>
      <c r="AQ506" t="s">
        <v>74</v>
      </c>
      <c r="AR506" t="s">
        <v>2301</v>
      </c>
      <c r="AS506" t="s">
        <v>2302</v>
      </c>
      <c r="AT506" t="s">
        <v>74</v>
      </c>
      <c r="AU506">
        <v>1962</v>
      </c>
      <c r="AV506">
        <v>207</v>
      </c>
      <c r="AW506">
        <v>3</v>
      </c>
      <c r="AX506" t="s">
        <v>74</v>
      </c>
      <c r="AY506" t="s">
        <v>74</v>
      </c>
      <c r="AZ506" t="s">
        <v>74</v>
      </c>
      <c r="BA506" t="s">
        <v>74</v>
      </c>
      <c r="BB506">
        <v>169</v>
      </c>
      <c r="BC506" t="s">
        <v>84</v>
      </c>
      <c r="BD506" t="s">
        <v>74</v>
      </c>
      <c r="BE506" t="s">
        <v>74</v>
      </c>
      <c r="BF506" t="s">
        <v>74</v>
      </c>
      <c r="BG506" t="s">
        <v>74</v>
      </c>
      <c r="BH506" t="s">
        <v>74</v>
      </c>
      <c r="BI506">
        <v>0</v>
      </c>
      <c r="BJ506" t="s">
        <v>775</v>
      </c>
      <c r="BK506" t="s">
        <v>462</v>
      </c>
      <c r="BL506" t="s">
        <v>776</v>
      </c>
      <c r="BM506" t="s">
        <v>2859</v>
      </c>
      <c r="BN506" t="s">
        <v>74</v>
      </c>
      <c r="BO506" t="s">
        <v>74</v>
      </c>
      <c r="BP506" t="s">
        <v>74</v>
      </c>
      <c r="BQ506" t="s">
        <v>74</v>
      </c>
      <c r="BR506" t="s">
        <v>89</v>
      </c>
      <c r="BS506" t="s">
        <v>2880</v>
      </c>
      <c r="BT506" t="str">
        <f>HYPERLINK("https%3A%2F%2Fwww.webofscience.com%2Fwos%2Fwoscc%2Ffull-record%2FWOS:A19622907C00002","View Full Record in Web of Science")</f>
        <v>View Full Record in Web of Science</v>
      </c>
    </row>
    <row r="507" spans="1:72" x14ac:dyDescent="0.15">
      <c r="A507" t="s">
        <v>72</v>
      </c>
      <c r="B507" t="s">
        <v>2852</v>
      </c>
      <c r="C507" t="s">
        <v>74</v>
      </c>
      <c r="D507" t="s">
        <v>74</v>
      </c>
      <c r="E507" t="s">
        <v>74</v>
      </c>
      <c r="F507" t="s">
        <v>2852</v>
      </c>
      <c r="G507" t="s">
        <v>74</v>
      </c>
      <c r="H507" t="s">
        <v>74</v>
      </c>
      <c r="I507" t="s">
        <v>2881</v>
      </c>
      <c r="J507" t="s">
        <v>2297</v>
      </c>
      <c r="K507" t="s">
        <v>74</v>
      </c>
      <c r="L507" t="s">
        <v>74</v>
      </c>
      <c r="M507" t="s">
        <v>77</v>
      </c>
      <c r="N507" t="s">
        <v>78</v>
      </c>
      <c r="O507" t="s">
        <v>74</v>
      </c>
      <c r="P507" t="s">
        <v>74</v>
      </c>
      <c r="Q507" t="s">
        <v>74</v>
      </c>
      <c r="R507" t="s">
        <v>74</v>
      </c>
      <c r="S507" t="s">
        <v>74</v>
      </c>
      <c r="T507" t="s">
        <v>74</v>
      </c>
      <c r="U507" t="s">
        <v>74</v>
      </c>
      <c r="V507" t="s">
        <v>74</v>
      </c>
      <c r="W507" t="s">
        <v>74</v>
      </c>
      <c r="X507" t="s">
        <v>74</v>
      </c>
      <c r="Y507" t="s">
        <v>74</v>
      </c>
      <c r="Z507" t="s">
        <v>74</v>
      </c>
      <c r="AA507" t="s">
        <v>74</v>
      </c>
      <c r="AB507" t="s">
        <v>74</v>
      </c>
      <c r="AC507" t="s">
        <v>74</v>
      </c>
      <c r="AD507" t="s">
        <v>74</v>
      </c>
      <c r="AE507" t="s">
        <v>74</v>
      </c>
      <c r="AF507" t="s">
        <v>74</v>
      </c>
      <c r="AG507">
        <v>4</v>
      </c>
      <c r="AH507">
        <v>9</v>
      </c>
      <c r="AI507">
        <v>9</v>
      </c>
      <c r="AJ507">
        <v>0</v>
      </c>
      <c r="AK507">
        <v>0</v>
      </c>
      <c r="AL507" t="s">
        <v>2298</v>
      </c>
      <c r="AM507" t="s">
        <v>671</v>
      </c>
      <c r="AN507" t="s">
        <v>2299</v>
      </c>
      <c r="AO507" t="s">
        <v>2300</v>
      </c>
      <c r="AP507" t="s">
        <v>74</v>
      </c>
      <c r="AQ507" t="s">
        <v>74</v>
      </c>
      <c r="AR507" t="s">
        <v>2301</v>
      </c>
      <c r="AS507" t="s">
        <v>2302</v>
      </c>
      <c r="AT507" t="s">
        <v>74</v>
      </c>
      <c r="AU507">
        <v>1962</v>
      </c>
      <c r="AV507">
        <v>207</v>
      </c>
      <c r="AW507">
        <v>3</v>
      </c>
      <c r="AX507" t="s">
        <v>74</v>
      </c>
      <c r="AY507" t="s">
        <v>74</v>
      </c>
      <c r="AZ507" t="s">
        <v>74</v>
      </c>
      <c r="BA507" t="s">
        <v>74</v>
      </c>
      <c r="BB507">
        <v>187</v>
      </c>
      <c r="BC507" t="s">
        <v>84</v>
      </c>
      <c r="BD507" t="s">
        <v>74</v>
      </c>
      <c r="BE507" t="s">
        <v>74</v>
      </c>
      <c r="BF507" t="s">
        <v>74</v>
      </c>
      <c r="BG507" t="s">
        <v>74</v>
      </c>
      <c r="BH507" t="s">
        <v>74</v>
      </c>
      <c r="BI507">
        <v>0</v>
      </c>
      <c r="BJ507" t="s">
        <v>775</v>
      </c>
      <c r="BK507" t="s">
        <v>86</v>
      </c>
      <c r="BL507" t="s">
        <v>776</v>
      </c>
      <c r="BM507" t="s">
        <v>2859</v>
      </c>
      <c r="BN507" t="s">
        <v>74</v>
      </c>
      <c r="BO507" t="s">
        <v>74</v>
      </c>
      <c r="BP507" t="s">
        <v>74</v>
      </c>
      <c r="BQ507" t="s">
        <v>74</v>
      </c>
      <c r="BR507" t="s">
        <v>89</v>
      </c>
      <c r="BS507" t="s">
        <v>2882</v>
      </c>
      <c r="BT507" t="str">
        <f>HYPERLINK("https%3A%2F%2Fwww.webofscience.com%2Fwos%2Fwoscc%2Ffull-record%2FWOS:A19622907C00008","View Full Record in Web of Science")</f>
        <v>View Full Record in Web of Science</v>
      </c>
    </row>
    <row r="508" spans="1:72" x14ac:dyDescent="0.15">
      <c r="A508" t="s">
        <v>72</v>
      </c>
      <c r="B508" t="s">
        <v>2127</v>
      </c>
      <c r="C508" t="s">
        <v>74</v>
      </c>
      <c r="D508" t="s">
        <v>74</v>
      </c>
      <c r="E508" t="s">
        <v>74</v>
      </c>
      <c r="F508" t="s">
        <v>2127</v>
      </c>
      <c r="G508" t="s">
        <v>74</v>
      </c>
      <c r="H508" t="s">
        <v>74</v>
      </c>
      <c r="I508" t="s">
        <v>2883</v>
      </c>
      <c r="J508" t="s">
        <v>2297</v>
      </c>
      <c r="K508" t="s">
        <v>74</v>
      </c>
      <c r="L508" t="s">
        <v>74</v>
      </c>
      <c r="M508" t="s">
        <v>77</v>
      </c>
      <c r="N508" t="s">
        <v>78</v>
      </c>
      <c r="O508" t="s">
        <v>74</v>
      </c>
      <c r="P508" t="s">
        <v>74</v>
      </c>
      <c r="Q508" t="s">
        <v>74</v>
      </c>
      <c r="R508" t="s">
        <v>74</v>
      </c>
      <c r="S508" t="s">
        <v>74</v>
      </c>
      <c r="T508" t="s">
        <v>74</v>
      </c>
      <c r="U508" t="s">
        <v>74</v>
      </c>
      <c r="V508" t="s">
        <v>74</v>
      </c>
      <c r="W508" t="s">
        <v>74</v>
      </c>
      <c r="X508" t="s">
        <v>74</v>
      </c>
      <c r="Y508" t="s">
        <v>74</v>
      </c>
      <c r="Z508" t="s">
        <v>74</v>
      </c>
      <c r="AA508" t="s">
        <v>74</v>
      </c>
      <c r="AB508" t="s">
        <v>74</v>
      </c>
      <c r="AC508" t="s">
        <v>74</v>
      </c>
      <c r="AD508" t="s">
        <v>74</v>
      </c>
      <c r="AE508" t="s">
        <v>74</v>
      </c>
      <c r="AF508" t="s">
        <v>74</v>
      </c>
      <c r="AG508">
        <v>5</v>
      </c>
      <c r="AH508">
        <v>15</v>
      </c>
      <c r="AI508">
        <v>16</v>
      </c>
      <c r="AJ508">
        <v>0</v>
      </c>
      <c r="AK508">
        <v>0</v>
      </c>
      <c r="AL508" t="s">
        <v>2298</v>
      </c>
      <c r="AM508" t="s">
        <v>671</v>
      </c>
      <c r="AN508" t="s">
        <v>2299</v>
      </c>
      <c r="AO508" t="s">
        <v>2300</v>
      </c>
      <c r="AP508" t="s">
        <v>74</v>
      </c>
      <c r="AQ508" t="s">
        <v>74</v>
      </c>
      <c r="AR508" t="s">
        <v>2301</v>
      </c>
      <c r="AS508" t="s">
        <v>2302</v>
      </c>
      <c r="AT508" t="s">
        <v>74</v>
      </c>
      <c r="AU508">
        <v>1962</v>
      </c>
      <c r="AV508">
        <v>207</v>
      </c>
      <c r="AW508">
        <v>3</v>
      </c>
      <c r="AX508" t="s">
        <v>74</v>
      </c>
      <c r="AY508" t="s">
        <v>74</v>
      </c>
      <c r="AZ508" t="s">
        <v>74</v>
      </c>
      <c r="BA508" t="s">
        <v>74</v>
      </c>
      <c r="BB508">
        <v>213</v>
      </c>
      <c r="BC508" t="s">
        <v>84</v>
      </c>
      <c r="BD508" t="s">
        <v>74</v>
      </c>
      <c r="BE508" t="s">
        <v>74</v>
      </c>
      <c r="BF508" t="s">
        <v>74</v>
      </c>
      <c r="BG508" t="s">
        <v>74</v>
      </c>
      <c r="BH508" t="s">
        <v>74</v>
      </c>
      <c r="BI508">
        <v>0</v>
      </c>
      <c r="BJ508" t="s">
        <v>775</v>
      </c>
      <c r="BK508" t="s">
        <v>86</v>
      </c>
      <c r="BL508" t="s">
        <v>776</v>
      </c>
      <c r="BM508" t="s">
        <v>2859</v>
      </c>
      <c r="BN508" t="s">
        <v>74</v>
      </c>
      <c r="BO508" t="s">
        <v>74</v>
      </c>
      <c r="BP508" t="s">
        <v>74</v>
      </c>
      <c r="BQ508" t="s">
        <v>74</v>
      </c>
      <c r="BR508" t="s">
        <v>89</v>
      </c>
      <c r="BS508" t="s">
        <v>2884</v>
      </c>
      <c r="BT508" t="str">
        <f>HYPERLINK("https%3A%2F%2Fwww.webofscience.com%2Fwos%2Fwoscc%2Ffull-record%2FWOS:A19622907C00007","View Full Record in Web of Science")</f>
        <v>View Full Record in Web of Science</v>
      </c>
    </row>
    <row r="509" spans="1:72" x14ac:dyDescent="0.15">
      <c r="A509" t="s">
        <v>72</v>
      </c>
      <c r="B509" t="s">
        <v>2885</v>
      </c>
      <c r="C509" t="s">
        <v>74</v>
      </c>
      <c r="D509" t="s">
        <v>74</v>
      </c>
      <c r="E509" t="s">
        <v>74</v>
      </c>
      <c r="F509" t="s">
        <v>2885</v>
      </c>
      <c r="G509" t="s">
        <v>74</v>
      </c>
      <c r="H509" t="s">
        <v>74</v>
      </c>
      <c r="I509" t="s">
        <v>2886</v>
      </c>
      <c r="J509" t="s">
        <v>2314</v>
      </c>
      <c r="K509" t="s">
        <v>74</v>
      </c>
      <c r="L509" t="s">
        <v>74</v>
      </c>
      <c r="M509" t="s">
        <v>77</v>
      </c>
      <c r="N509" t="s">
        <v>52</v>
      </c>
      <c r="O509" t="s">
        <v>74</v>
      </c>
      <c r="P509" t="s">
        <v>74</v>
      </c>
      <c r="Q509" t="s">
        <v>74</v>
      </c>
      <c r="R509" t="s">
        <v>74</v>
      </c>
      <c r="S509" t="s">
        <v>74</v>
      </c>
      <c r="T509" t="s">
        <v>74</v>
      </c>
      <c r="U509" t="s">
        <v>74</v>
      </c>
      <c r="V509" t="s">
        <v>74</v>
      </c>
      <c r="W509" t="s">
        <v>74</v>
      </c>
      <c r="X509" t="s">
        <v>74</v>
      </c>
      <c r="Y509" t="s">
        <v>74</v>
      </c>
      <c r="Z509" t="s">
        <v>74</v>
      </c>
      <c r="AA509" t="s">
        <v>74</v>
      </c>
      <c r="AB509" t="s">
        <v>74</v>
      </c>
      <c r="AC509" t="s">
        <v>74</v>
      </c>
      <c r="AD509" t="s">
        <v>74</v>
      </c>
      <c r="AE509" t="s">
        <v>74</v>
      </c>
      <c r="AF509" t="s">
        <v>74</v>
      </c>
      <c r="AG509">
        <v>0</v>
      </c>
      <c r="AH509">
        <v>3</v>
      </c>
      <c r="AI509">
        <v>4</v>
      </c>
      <c r="AJ509">
        <v>0</v>
      </c>
      <c r="AK509">
        <v>1</v>
      </c>
      <c r="AL509" t="s">
        <v>2315</v>
      </c>
      <c r="AM509" t="s">
        <v>633</v>
      </c>
      <c r="AN509" t="s">
        <v>2316</v>
      </c>
      <c r="AO509" t="s">
        <v>2317</v>
      </c>
      <c r="AP509" t="s">
        <v>74</v>
      </c>
      <c r="AQ509" t="s">
        <v>74</v>
      </c>
      <c r="AR509" t="s">
        <v>2318</v>
      </c>
      <c r="AS509" t="s">
        <v>2319</v>
      </c>
      <c r="AT509" t="s">
        <v>74</v>
      </c>
      <c r="AU509">
        <v>1961</v>
      </c>
      <c r="AV509">
        <v>1</v>
      </c>
      <c r="AW509">
        <v>3</v>
      </c>
      <c r="AX509" t="s">
        <v>74</v>
      </c>
      <c r="AY509" t="s">
        <v>74</v>
      </c>
      <c r="AZ509" t="s">
        <v>74</v>
      </c>
      <c r="BA509" t="s">
        <v>74</v>
      </c>
      <c r="BB509">
        <v>350</v>
      </c>
      <c r="BC509">
        <v>351</v>
      </c>
      <c r="BD509" t="s">
        <v>74</v>
      </c>
      <c r="BE509" t="s">
        <v>74</v>
      </c>
      <c r="BF509" t="s">
        <v>74</v>
      </c>
      <c r="BG509" t="s">
        <v>74</v>
      </c>
      <c r="BH509" t="s">
        <v>74</v>
      </c>
      <c r="BI509">
        <v>2</v>
      </c>
      <c r="BJ509" t="s">
        <v>1427</v>
      </c>
      <c r="BK509" t="s">
        <v>86</v>
      </c>
      <c r="BL509" t="s">
        <v>1427</v>
      </c>
      <c r="BM509" t="s">
        <v>2887</v>
      </c>
      <c r="BN509" t="s">
        <v>74</v>
      </c>
      <c r="BO509" t="s">
        <v>74</v>
      </c>
      <c r="BP509" t="s">
        <v>74</v>
      </c>
      <c r="BQ509" t="s">
        <v>74</v>
      </c>
      <c r="BR509" t="s">
        <v>89</v>
      </c>
      <c r="BS509" t="s">
        <v>2888</v>
      </c>
      <c r="BT509" t="str">
        <f>HYPERLINK("https%3A%2F%2Fwww.webofscience.com%2Fwos%2Fwoscc%2Ffull-record%2FWOS:A1961WD93900053","View Full Record in Web of Science")</f>
        <v>View Full Record in Web of Science</v>
      </c>
    </row>
    <row r="510" spans="1:72" x14ac:dyDescent="0.15">
      <c r="A510" t="s">
        <v>72</v>
      </c>
      <c r="B510" t="s">
        <v>2885</v>
      </c>
      <c r="C510" t="s">
        <v>74</v>
      </c>
      <c r="D510" t="s">
        <v>74</v>
      </c>
      <c r="E510" t="s">
        <v>74</v>
      </c>
      <c r="F510" t="s">
        <v>2885</v>
      </c>
      <c r="G510" t="s">
        <v>74</v>
      </c>
      <c r="H510" t="s">
        <v>74</v>
      </c>
      <c r="I510" t="s">
        <v>2889</v>
      </c>
      <c r="J510" t="s">
        <v>2314</v>
      </c>
      <c r="K510" t="s">
        <v>74</v>
      </c>
      <c r="L510" t="s">
        <v>74</v>
      </c>
      <c r="M510" t="s">
        <v>77</v>
      </c>
      <c r="N510" t="s">
        <v>52</v>
      </c>
      <c r="O510" t="s">
        <v>74</v>
      </c>
      <c r="P510" t="s">
        <v>74</v>
      </c>
      <c r="Q510" t="s">
        <v>74</v>
      </c>
      <c r="R510" t="s">
        <v>74</v>
      </c>
      <c r="S510" t="s">
        <v>74</v>
      </c>
      <c r="T510" t="s">
        <v>74</v>
      </c>
      <c r="U510" t="s">
        <v>74</v>
      </c>
      <c r="V510" t="s">
        <v>74</v>
      </c>
      <c r="W510" t="s">
        <v>74</v>
      </c>
      <c r="X510" t="s">
        <v>74</v>
      </c>
      <c r="Y510" t="s">
        <v>74</v>
      </c>
      <c r="Z510" t="s">
        <v>74</v>
      </c>
      <c r="AA510" t="s">
        <v>74</v>
      </c>
      <c r="AB510" t="s">
        <v>74</v>
      </c>
      <c r="AC510" t="s">
        <v>74</v>
      </c>
      <c r="AD510" t="s">
        <v>74</v>
      </c>
      <c r="AE510" t="s">
        <v>74</v>
      </c>
      <c r="AF510" t="s">
        <v>74</v>
      </c>
      <c r="AG510">
        <v>0</v>
      </c>
      <c r="AH510">
        <v>0</v>
      </c>
      <c r="AI510">
        <v>0</v>
      </c>
      <c r="AJ510">
        <v>0</v>
      </c>
      <c r="AK510">
        <v>0</v>
      </c>
      <c r="AL510" t="s">
        <v>2315</v>
      </c>
      <c r="AM510" t="s">
        <v>633</v>
      </c>
      <c r="AN510" t="s">
        <v>2316</v>
      </c>
      <c r="AO510" t="s">
        <v>2317</v>
      </c>
      <c r="AP510" t="s">
        <v>74</v>
      </c>
      <c r="AQ510" t="s">
        <v>74</v>
      </c>
      <c r="AR510" t="s">
        <v>2318</v>
      </c>
      <c r="AS510" t="s">
        <v>2319</v>
      </c>
      <c r="AT510" t="s">
        <v>74</v>
      </c>
      <c r="AU510">
        <v>1961</v>
      </c>
      <c r="AV510">
        <v>1</v>
      </c>
      <c r="AW510">
        <v>3</v>
      </c>
      <c r="AX510" t="s">
        <v>74</v>
      </c>
      <c r="AY510" t="s">
        <v>74</v>
      </c>
      <c r="AZ510" t="s">
        <v>74</v>
      </c>
      <c r="BA510" t="s">
        <v>74</v>
      </c>
      <c r="BB510">
        <v>351</v>
      </c>
      <c r="BC510">
        <v>351</v>
      </c>
      <c r="BD510" t="s">
        <v>74</v>
      </c>
      <c r="BE510" t="s">
        <v>74</v>
      </c>
      <c r="BF510" t="s">
        <v>74</v>
      </c>
      <c r="BG510" t="s">
        <v>74</v>
      </c>
      <c r="BH510" t="s">
        <v>74</v>
      </c>
      <c r="BI510">
        <v>1</v>
      </c>
      <c r="BJ510" t="s">
        <v>1427</v>
      </c>
      <c r="BK510" t="s">
        <v>86</v>
      </c>
      <c r="BL510" t="s">
        <v>1427</v>
      </c>
      <c r="BM510" t="s">
        <v>2887</v>
      </c>
      <c r="BN510" t="s">
        <v>74</v>
      </c>
      <c r="BO510" t="s">
        <v>74</v>
      </c>
      <c r="BP510" t="s">
        <v>74</v>
      </c>
      <c r="BQ510" t="s">
        <v>74</v>
      </c>
      <c r="BR510" t="s">
        <v>89</v>
      </c>
      <c r="BS510" t="s">
        <v>2890</v>
      </c>
      <c r="BT510" t="str">
        <f>HYPERLINK("https%3A%2F%2Fwww.webofscience.com%2Fwos%2Fwoscc%2Ffull-record%2FWOS:A1961WD93900054","View Full Record in Web of Science")</f>
        <v>View Full Record in Web of Science</v>
      </c>
    </row>
    <row r="511" spans="1:72" x14ac:dyDescent="0.15">
      <c r="A511" t="s">
        <v>72</v>
      </c>
      <c r="B511" t="s">
        <v>2891</v>
      </c>
      <c r="C511" t="s">
        <v>74</v>
      </c>
      <c r="D511" t="s">
        <v>74</v>
      </c>
      <c r="E511" t="s">
        <v>74</v>
      </c>
      <c r="F511" t="s">
        <v>2891</v>
      </c>
      <c r="G511" t="s">
        <v>74</v>
      </c>
      <c r="H511" t="s">
        <v>74</v>
      </c>
      <c r="I511" t="s">
        <v>2892</v>
      </c>
      <c r="J511" t="s">
        <v>968</v>
      </c>
      <c r="K511" t="s">
        <v>74</v>
      </c>
      <c r="L511" t="s">
        <v>74</v>
      </c>
      <c r="M511" t="s">
        <v>905</v>
      </c>
      <c r="N511" t="s">
        <v>482</v>
      </c>
      <c r="O511" t="s">
        <v>74</v>
      </c>
      <c r="P511" t="s">
        <v>74</v>
      </c>
      <c r="Q511" t="s">
        <v>74</v>
      </c>
      <c r="R511" t="s">
        <v>74</v>
      </c>
      <c r="S511" t="s">
        <v>74</v>
      </c>
      <c r="T511" t="s">
        <v>74</v>
      </c>
      <c r="U511" t="s">
        <v>74</v>
      </c>
      <c r="V511" t="s">
        <v>74</v>
      </c>
      <c r="W511" t="s">
        <v>74</v>
      </c>
      <c r="X511" t="s">
        <v>74</v>
      </c>
      <c r="Y511" t="s">
        <v>74</v>
      </c>
      <c r="Z511" t="s">
        <v>74</v>
      </c>
      <c r="AA511" t="s">
        <v>74</v>
      </c>
      <c r="AB511" t="s">
        <v>74</v>
      </c>
      <c r="AC511" t="s">
        <v>74</v>
      </c>
      <c r="AD511" t="s">
        <v>74</v>
      </c>
      <c r="AE511" t="s">
        <v>74</v>
      </c>
      <c r="AF511" t="s">
        <v>74</v>
      </c>
      <c r="AG511">
        <v>1</v>
      </c>
      <c r="AH511">
        <v>0</v>
      </c>
      <c r="AI511">
        <v>0</v>
      </c>
      <c r="AJ511">
        <v>0</v>
      </c>
      <c r="AK511">
        <v>0</v>
      </c>
      <c r="AL511" t="s">
        <v>969</v>
      </c>
      <c r="AM511" t="s">
        <v>970</v>
      </c>
      <c r="AN511" t="s">
        <v>971</v>
      </c>
      <c r="AO511" t="s">
        <v>972</v>
      </c>
      <c r="AP511" t="s">
        <v>74</v>
      </c>
      <c r="AQ511" t="s">
        <v>74</v>
      </c>
      <c r="AR511" t="s">
        <v>973</v>
      </c>
      <c r="AS511" t="s">
        <v>74</v>
      </c>
      <c r="AT511" t="s">
        <v>74</v>
      </c>
      <c r="AU511">
        <v>1961</v>
      </c>
      <c r="AV511">
        <v>70</v>
      </c>
      <c r="AW511">
        <v>380</v>
      </c>
      <c r="AX511" t="s">
        <v>74</v>
      </c>
      <c r="AY511" t="s">
        <v>74</v>
      </c>
      <c r="AZ511" t="s">
        <v>74</v>
      </c>
      <c r="BA511" t="s">
        <v>74</v>
      </c>
      <c r="BB511">
        <v>402</v>
      </c>
      <c r="BC511">
        <v>404</v>
      </c>
      <c r="BD511" t="s">
        <v>74</v>
      </c>
      <c r="BE511" t="s">
        <v>2893</v>
      </c>
      <c r="BF511" t="str">
        <f>HYPERLINK("http://dx.doi.org/10.3406/geo.1961.16060","http://dx.doi.org/10.3406/geo.1961.16060")</f>
        <v>http://dx.doi.org/10.3406/geo.1961.16060</v>
      </c>
      <c r="BG511" t="s">
        <v>74</v>
      </c>
      <c r="BH511" t="s">
        <v>74</v>
      </c>
      <c r="BI511">
        <v>3</v>
      </c>
      <c r="BJ511" t="s">
        <v>825</v>
      </c>
      <c r="BK511" t="s">
        <v>826</v>
      </c>
      <c r="BL511" t="s">
        <v>825</v>
      </c>
      <c r="BM511" t="s">
        <v>2894</v>
      </c>
      <c r="BN511" t="s">
        <v>74</v>
      </c>
      <c r="BO511" t="s">
        <v>74</v>
      </c>
      <c r="BP511" t="s">
        <v>74</v>
      </c>
      <c r="BQ511" t="s">
        <v>74</v>
      </c>
      <c r="BR511" t="s">
        <v>89</v>
      </c>
      <c r="BS511" t="s">
        <v>2895</v>
      </c>
      <c r="BT511" t="str">
        <f>HYPERLINK("https%3A%2F%2Fwww.webofscience.com%2Fwos%2Fwoscc%2Ffull-record%2FWOS:A1961CEW1600007","View Full Record in Web of Science")</f>
        <v>View Full Record in Web of Science</v>
      </c>
    </row>
    <row r="512" spans="1:72" x14ac:dyDescent="0.15">
      <c r="A512" t="s">
        <v>72</v>
      </c>
      <c r="B512" t="s">
        <v>2896</v>
      </c>
      <c r="C512" t="s">
        <v>74</v>
      </c>
      <c r="D512" t="s">
        <v>74</v>
      </c>
      <c r="E512" t="s">
        <v>74</v>
      </c>
      <c r="F512" t="s">
        <v>2896</v>
      </c>
      <c r="G512" t="s">
        <v>74</v>
      </c>
      <c r="H512" t="s">
        <v>74</v>
      </c>
      <c r="I512" t="s">
        <v>2897</v>
      </c>
      <c r="J512" t="s">
        <v>2324</v>
      </c>
      <c r="K512" t="s">
        <v>74</v>
      </c>
      <c r="L512" t="s">
        <v>74</v>
      </c>
      <c r="M512" t="s">
        <v>77</v>
      </c>
      <c r="N512" t="s">
        <v>78</v>
      </c>
      <c r="O512" t="s">
        <v>74</v>
      </c>
      <c r="P512" t="s">
        <v>74</v>
      </c>
      <c r="Q512" t="s">
        <v>74</v>
      </c>
      <c r="R512" t="s">
        <v>74</v>
      </c>
      <c r="S512" t="s">
        <v>74</v>
      </c>
      <c r="T512" t="s">
        <v>74</v>
      </c>
      <c r="U512" t="s">
        <v>74</v>
      </c>
      <c r="V512" t="s">
        <v>74</v>
      </c>
      <c r="W512" t="s">
        <v>74</v>
      </c>
      <c r="X512" t="s">
        <v>74</v>
      </c>
      <c r="Y512" t="s">
        <v>74</v>
      </c>
      <c r="Z512" t="s">
        <v>74</v>
      </c>
      <c r="AA512" t="s">
        <v>74</v>
      </c>
      <c r="AB512" t="s">
        <v>74</v>
      </c>
      <c r="AC512" t="s">
        <v>74</v>
      </c>
      <c r="AD512" t="s">
        <v>74</v>
      </c>
      <c r="AE512" t="s">
        <v>74</v>
      </c>
      <c r="AF512" t="s">
        <v>74</v>
      </c>
      <c r="AG512">
        <v>11</v>
      </c>
      <c r="AH512">
        <v>9</v>
      </c>
      <c r="AI512">
        <v>9</v>
      </c>
      <c r="AJ512">
        <v>0</v>
      </c>
      <c r="AK512">
        <v>0</v>
      </c>
      <c r="AL512" t="s">
        <v>2325</v>
      </c>
      <c r="AM512" t="s">
        <v>671</v>
      </c>
      <c r="AN512" t="s">
        <v>2326</v>
      </c>
      <c r="AO512" t="s">
        <v>2327</v>
      </c>
      <c r="AP512" t="s">
        <v>74</v>
      </c>
      <c r="AQ512" t="s">
        <v>74</v>
      </c>
      <c r="AR512" t="s">
        <v>2328</v>
      </c>
      <c r="AS512" t="s">
        <v>2329</v>
      </c>
      <c r="AT512" t="s">
        <v>74</v>
      </c>
      <c r="AU512">
        <v>1961</v>
      </c>
      <c r="AV512">
        <v>91</v>
      </c>
      <c r="AW512">
        <v>2</v>
      </c>
      <c r="AX512" t="s">
        <v>74</v>
      </c>
      <c r="AY512" t="s">
        <v>74</v>
      </c>
      <c r="AZ512" t="s">
        <v>74</v>
      </c>
      <c r="BA512" t="s">
        <v>74</v>
      </c>
      <c r="BB512">
        <v>576</v>
      </c>
      <c r="BC512" t="s">
        <v>84</v>
      </c>
      <c r="BD512" t="s">
        <v>74</v>
      </c>
      <c r="BE512" t="s">
        <v>2898</v>
      </c>
      <c r="BF512" t="str">
        <f>HYPERLINK("http://dx.doi.org/10.1111/j.1749-6632.1961.tb35524.x","http://dx.doi.org/10.1111/j.1749-6632.1961.tb35524.x")</f>
        <v>http://dx.doi.org/10.1111/j.1749-6632.1961.tb35524.x</v>
      </c>
      <c r="BG512" t="s">
        <v>74</v>
      </c>
      <c r="BH512" t="s">
        <v>74</v>
      </c>
      <c r="BI512">
        <v>0</v>
      </c>
      <c r="BJ512" t="s">
        <v>775</v>
      </c>
      <c r="BK512" t="s">
        <v>86</v>
      </c>
      <c r="BL512" t="s">
        <v>776</v>
      </c>
      <c r="BM512" t="s">
        <v>2899</v>
      </c>
      <c r="BN512" t="s">
        <v>74</v>
      </c>
      <c r="BO512" t="s">
        <v>74</v>
      </c>
      <c r="BP512" t="s">
        <v>74</v>
      </c>
      <c r="BQ512" t="s">
        <v>74</v>
      </c>
      <c r="BR512" t="s">
        <v>89</v>
      </c>
      <c r="BS512" t="s">
        <v>2900</v>
      </c>
      <c r="BT512" t="str">
        <f>HYPERLINK("https%3A%2F%2Fwww.webofscience.com%2Fwos%2Fwoscc%2Ffull-record%2FWOS:A19614731A00047","View Full Record in Web of Science")</f>
        <v>View Full Record in Web of Science</v>
      </c>
    </row>
    <row r="513" spans="1:72" x14ac:dyDescent="0.15">
      <c r="A513" t="s">
        <v>72</v>
      </c>
      <c r="B513" t="s">
        <v>2901</v>
      </c>
      <c r="C513" t="s">
        <v>74</v>
      </c>
      <c r="D513" t="s">
        <v>74</v>
      </c>
      <c r="E513" t="s">
        <v>74</v>
      </c>
      <c r="F513" t="s">
        <v>2901</v>
      </c>
      <c r="G513" t="s">
        <v>74</v>
      </c>
      <c r="H513" t="s">
        <v>74</v>
      </c>
      <c r="I513" t="s">
        <v>2902</v>
      </c>
      <c r="J513" t="s">
        <v>2903</v>
      </c>
      <c r="K513" t="s">
        <v>74</v>
      </c>
      <c r="L513" t="s">
        <v>74</v>
      </c>
      <c r="M513" t="s">
        <v>77</v>
      </c>
      <c r="N513" t="s">
        <v>78</v>
      </c>
      <c r="O513" t="s">
        <v>74</v>
      </c>
      <c r="P513" t="s">
        <v>74</v>
      </c>
      <c r="Q513" t="s">
        <v>74</v>
      </c>
      <c r="R513" t="s">
        <v>74</v>
      </c>
      <c r="S513" t="s">
        <v>74</v>
      </c>
      <c r="T513" t="s">
        <v>74</v>
      </c>
      <c r="U513" t="s">
        <v>74</v>
      </c>
      <c r="V513" t="s">
        <v>74</v>
      </c>
      <c r="W513" t="s">
        <v>74</v>
      </c>
      <c r="X513" t="s">
        <v>74</v>
      </c>
      <c r="Y513" t="s">
        <v>74</v>
      </c>
      <c r="Z513" t="s">
        <v>74</v>
      </c>
      <c r="AA513" t="s">
        <v>74</v>
      </c>
      <c r="AB513" t="s">
        <v>74</v>
      </c>
      <c r="AC513" t="s">
        <v>74</v>
      </c>
      <c r="AD513" t="s">
        <v>74</v>
      </c>
      <c r="AE513" t="s">
        <v>74</v>
      </c>
      <c r="AF513" t="s">
        <v>74</v>
      </c>
      <c r="AG513">
        <v>59</v>
      </c>
      <c r="AH513">
        <v>20</v>
      </c>
      <c r="AI513">
        <v>20</v>
      </c>
      <c r="AJ513">
        <v>0</v>
      </c>
      <c r="AK513">
        <v>2</v>
      </c>
      <c r="AL513" t="s">
        <v>2403</v>
      </c>
      <c r="AM513" t="s">
        <v>80</v>
      </c>
      <c r="AN513" t="s">
        <v>2404</v>
      </c>
      <c r="AO513" t="s">
        <v>2904</v>
      </c>
      <c r="AP513" t="s">
        <v>74</v>
      </c>
      <c r="AQ513" t="s">
        <v>74</v>
      </c>
      <c r="AR513" t="s">
        <v>2905</v>
      </c>
      <c r="AS513" t="s">
        <v>2906</v>
      </c>
      <c r="AT513" t="s">
        <v>74</v>
      </c>
      <c r="AU513">
        <v>1961</v>
      </c>
      <c r="AV513">
        <v>2</v>
      </c>
      <c r="AW513">
        <v>6</v>
      </c>
      <c r="AX513" t="s">
        <v>74</v>
      </c>
      <c r="AY513" t="s">
        <v>74</v>
      </c>
      <c r="AZ513" t="s">
        <v>74</v>
      </c>
      <c r="BA513" t="s">
        <v>74</v>
      </c>
      <c r="BB513">
        <v>685</v>
      </c>
      <c r="BC513" t="s">
        <v>84</v>
      </c>
      <c r="BD513" t="s">
        <v>74</v>
      </c>
      <c r="BE513" t="s">
        <v>2907</v>
      </c>
      <c r="BF513" t="str">
        <f>HYPERLINK("http://dx.doi.org/10.1080/00039896.1961.10662927","http://dx.doi.org/10.1080/00039896.1961.10662927")</f>
        <v>http://dx.doi.org/10.1080/00039896.1961.10662927</v>
      </c>
      <c r="BG513" t="s">
        <v>74</v>
      </c>
      <c r="BH513" t="s">
        <v>74</v>
      </c>
      <c r="BI513">
        <v>0</v>
      </c>
      <c r="BJ513" t="s">
        <v>2908</v>
      </c>
      <c r="BK513" t="s">
        <v>516</v>
      </c>
      <c r="BL513" t="s">
        <v>2909</v>
      </c>
      <c r="BM513">
        <v>155</v>
      </c>
      <c r="BN513">
        <v>13712688</v>
      </c>
      <c r="BO513" t="s">
        <v>74</v>
      </c>
      <c r="BP513" t="s">
        <v>74</v>
      </c>
      <c r="BQ513" t="s">
        <v>74</v>
      </c>
      <c r="BR513" t="s">
        <v>89</v>
      </c>
      <c r="BS513" t="s">
        <v>2910</v>
      </c>
      <c r="BT513" t="str">
        <f>HYPERLINK("https%3A%2F%2Fwww.webofscience.com%2Fwos%2Fwoscc%2Ffull-record%2FWOS:A19610015500004","View Full Record in Web of Science")</f>
        <v>View Full Record in Web of Science</v>
      </c>
    </row>
    <row r="514" spans="1:72" x14ac:dyDescent="0.15">
      <c r="A514" t="s">
        <v>72</v>
      </c>
      <c r="B514" t="s">
        <v>208</v>
      </c>
      <c r="C514" t="s">
        <v>74</v>
      </c>
      <c r="D514" t="s">
        <v>74</v>
      </c>
      <c r="E514" t="s">
        <v>74</v>
      </c>
      <c r="F514" t="s">
        <v>208</v>
      </c>
      <c r="G514" t="s">
        <v>74</v>
      </c>
      <c r="H514" t="s">
        <v>74</v>
      </c>
      <c r="I514" t="s">
        <v>2911</v>
      </c>
      <c r="J514" t="s">
        <v>2912</v>
      </c>
      <c r="K514" t="s">
        <v>74</v>
      </c>
      <c r="L514" t="s">
        <v>74</v>
      </c>
      <c r="M514" t="s">
        <v>77</v>
      </c>
      <c r="N514" t="s">
        <v>536</v>
      </c>
      <c r="O514" t="s">
        <v>74</v>
      </c>
      <c r="P514" t="s">
        <v>74</v>
      </c>
      <c r="Q514" t="s">
        <v>74</v>
      </c>
      <c r="R514" t="s">
        <v>74</v>
      </c>
      <c r="S514" t="s">
        <v>74</v>
      </c>
      <c r="T514" t="s">
        <v>74</v>
      </c>
      <c r="U514" t="s">
        <v>74</v>
      </c>
      <c r="V514" t="s">
        <v>74</v>
      </c>
      <c r="W514" t="s">
        <v>74</v>
      </c>
      <c r="X514" t="s">
        <v>74</v>
      </c>
      <c r="Y514" t="s">
        <v>74</v>
      </c>
      <c r="Z514" t="s">
        <v>74</v>
      </c>
      <c r="AA514" t="s">
        <v>74</v>
      </c>
      <c r="AB514" t="s">
        <v>74</v>
      </c>
      <c r="AC514" t="s">
        <v>74</v>
      </c>
      <c r="AD514" t="s">
        <v>74</v>
      </c>
      <c r="AE514" t="s">
        <v>74</v>
      </c>
      <c r="AF514" t="s">
        <v>74</v>
      </c>
      <c r="AG514">
        <v>0</v>
      </c>
      <c r="AH514">
        <v>0</v>
      </c>
      <c r="AI514">
        <v>0</v>
      </c>
      <c r="AJ514">
        <v>0</v>
      </c>
      <c r="AK514">
        <v>0</v>
      </c>
      <c r="AL514" t="s">
        <v>2913</v>
      </c>
      <c r="AM514" t="s">
        <v>782</v>
      </c>
      <c r="AN514" t="s">
        <v>2914</v>
      </c>
      <c r="AO514" t="s">
        <v>2915</v>
      </c>
      <c r="AP514" t="s">
        <v>74</v>
      </c>
      <c r="AQ514" t="s">
        <v>74</v>
      </c>
      <c r="AR514" t="s">
        <v>2916</v>
      </c>
      <c r="AS514" t="s">
        <v>2917</v>
      </c>
      <c r="AT514" t="s">
        <v>74</v>
      </c>
      <c r="AU514">
        <v>1961</v>
      </c>
      <c r="AV514">
        <v>2</v>
      </c>
      <c r="AW514">
        <v>525</v>
      </c>
      <c r="AX514" t="s">
        <v>74</v>
      </c>
      <c r="AY514" t="s">
        <v>74</v>
      </c>
      <c r="AZ514" t="s">
        <v>74</v>
      </c>
      <c r="BA514" t="s">
        <v>74</v>
      </c>
      <c r="BB514">
        <v>595</v>
      </c>
      <c r="BC514" t="s">
        <v>95</v>
      </c>
      <c r="BD514" t="s">
        <v>74</v>
      </c>
      <c r="BE514" t="s">
        <v>74</v>
      </c>
      <c r="BF514" t="s">
        <v>74</v>
      </c>
      <c r="BG514" t="s">
        <v>74</v>
      </c>
      <c r="BH514" t="s">
        <v>74</v>
      </c>
      <c r="BI514">
        <v>1</v>
      </c>
      <c r="BJ514" t="s">
        <v>741</v>
      </c>
      <c r="BK514" t="s">
        <v>86</v>
      </c>
      <c r="BL514" t="s">
        <v>742</v>
      </c>
      <c r="BM514" t="s">
        <v>2918</v>
      </c>
      <c r="BN514" t="s">
        <v>74</v>
      </c>
      <c r="BO514" t="s">
        <v>74</v>
      </c>
      <c r="BP514" t="s">
        <v>74</v>
      </c>
      <c r="BQ514" t="s">
        <v>74</v>
      </c>
      <c r="BR514" t="s">
        <v>89</v>
      </c>
      <c r="BS514" t="s">
        <v>2919</v>
      </c>
      <c r="BT514" t="str">
        <f>HYPERLINK("https%3A%2F%2Fwww.webofscience.com%2Fwos%2Fwoscc%2Ffull-record%2FWOS:A19617726A00037","View Full Record in Web of Science")</f>
        <v>View Full Record in Web of Science</v>
      </c>
    </row>
    <row r="515" spans="1:72" x14ac:dyDescent="0.15">
      <c r="A515" t="s">
        <v>72</v>
      </c>
      <c r="B515" t="s">
        <v>2920</v>
      </c>
      <c r="C515" t="s">
        <v>74</v>
      </c>
      <c r="D515" t="s">
        <v>74</v>
      </c>
      <c r="E515" t="s">
        <v>74</v>
      </c>
      <c r="F515" t="s">
        <v>2920</v>
      </c>
      <c r="G515" t="s">
        <v>74</v>
      </c>
      <c r="H515" t="s">
        <v>74</v>
      </c>
      <c r="I515" t="s">
        <v>2921</v>
      </c>
      <c r="J515" t="s">
        <v>2912</v>
      </c>
      <c r="K515" t="s">
        <v>74</v>
      </c>
      <c r="L515" t="s">
        <v>74</v>
      </c>
      <c r="M515" t="s">
        <v>77</v>
      </c>
      <c r="N515" t="s">
        <v>78</v>
      </c>
      <c r="O515" t="s">
        <v>74</v>
      </c>
      <c r="P515" t="s">
        <v>74</v>
      </c>
      <c r="Q515" t="s">
        <v>74</v>
      </c>
      <c r="R515" t="s">
        <v>74</v>
      </c>
      <c r="S515" t="s">
        <v>74</v>
      </c>
      <c r="T515" t="s">
        <v>74</v>
      </c>
      <c r="U515" t="s">
        <v>74</v>
      </c>
      <c r="V515" t="s">
        <v>74</v>
      </c>
      <c r="W515" t="s">
        <v>74</v>
      </c>
      <c r="X515" t="s">
        <v>74</v>
      </c>
      <c r="Y515" t="s">
        <v>74</v>
      </c>
      <c r="Z515" t="s">
        <v>74</v>
      </c>
      <c r="AA515" t="s">
        <v>74</v>
      </c>
      <c r="AB515" t="s">
        <v>74</v>
      </c>
      <c r="AC515" t="s">
        <v>74</v>
      </c>
      <c r="AD515" t="s">
        <v>74</v>
      </c>
      <c r="AE515" t="s">
        <v>74</v>
      </c>
      <c r="AF515" t="s">
        <v>74</v>
      </c>
      <c r="AG515">
        <v>16</v>
      </c>
      <c r="AH515">
        <v>15</v>
      </c>
      <c r="AI515">
        <v>15</v>
      </c>
      <c r="AJ515">
        <v>0</v>
      </c>
      <c r="AK515">
        <v>0</v>
      </c>
      <c r="AL515" t="s">
        <v>2913</v>
      </c>
      <c r="AM515" t="s">
        <v>782</v>
      </c>
      <c r="AN515" t="s">
        <v>2914</v>
      </c>
      <c r="AO515" t="s">
        <v>2915</v>
      </c>
      <c r="AP515" t="s">
        <v>74</v>
      </c>
      <c r="AQ515" t="s">
        <v>74</v>
      </c>
      <c r="AR515" t="s">
        <v>2916</v>
      </c>
      <c r="AS515" t="s">
        <v>2917</v>
      </c>
      <c r="AT515" t="s">
        <v>74</v>
      </c>
      <c r="AU515">
        <v>1961</v>
      </c>
      <c r="AV515">
        <v>1</v>
      </c>
      <c r="AW515">
        <v>523</v>
      </c>
      <c r="AX515" t="s">
        <v>74</v>
      </c>
      <c r="AY515" t="s">
        <v>74</v>
      </c>
      <c r="AZ515" t="s">
        <v>74</v>
      </c>
      <c r="BA515" t="s">
        <v>74</v>
      </c>
      <c r="BB515">
        <v>1139</v>
      </c>
      <c r="BC515" t="s">
        <v>95</v>
      </c>
      <c r="BD515" t="s">
        <v>74</v>
      </c>
      <c r="BE515" t="s">
        <v>2922</v>
      </c>
      <c r="BF515" t="str">
        <f>HYPERLINK("http://dx.doi.org/10.1136/bmj.1.5233.1139","http://dx.doi.org/10.1136/bmj.1.5233.1139")</f>
        <v>http://dx.doi.org/10.1136/bmj.1.5233.1139</v>
      </c>
      <c r="BG515" t="s">
        <v>74</v>
      </c>
      <c r="BH515" t="s">
        <v>74</v>
      </c>
      <c r="BI515">
        <v>1</v>
      </c>
      <c r="BJ515" t="s">
        <v>741</v>
      </c>
      <c r="BK515" t="s">
        <v>86</v>
      </c>
      <c r="BL515" t="s">
        <v>742</v>
      </c>
      <c r="BM515" t="s">
        <v>2923</v>
      </c>
      <c r="BN515">
        <v>20789122</v>
      </c>
      <c r="BO515" t="s">
        <v>1029</v>
      </c>
      <c r="BP515" t="s">
        <v>74</v>
      </c>
      <c r="BQ515" t="s">
        <v>74</v>
      </c>
      <c r="BR515" t="s">
        <v>89</v>
      </c>
      <c r="BS515" t="s">
        <v>2924</v>
      </c>
      <c r="BT515" t="str">
        <f>HYPERLINK("https%3A%2F%2Fwww.webofscience.com%2Fwos%2Fwoscc%2Ffull-record%2FWOS:A19617715A00372","View Full Record in Web of Science")</f>
        <v>View Full Record in Web of Science</v>
      </c>
    </row>
    <row r="516" spans="1:72" x14ac:dyDescent="0.15">
      <c r="A516" t="s">
        <v>72</v>
      </c>
      <c r="B516" t="s">
        <v>2925</v>
      </c>
      <c r="C516" t="s">
        <v>74</v>
      </c>
      <c r="D516" t="s">
        <v>74</v>
      </c>
      <c r="E516" t="s">
        <v>74</v>
      </c>
      <c r="F516" t="s">
        <v>2925</v>
      </c>
      <c r="G516" t="s">
        <v>74</v>
      </c>
      <c r="H516" t="s">
        <v>74</v>
      </c>
      <c r="I516" t="s">
        <v>2926</v>
      </c>
      <c r="J516" t="s">
        <v>2927</v>
      </c>
      <c r="K516" t="s">
        <v>74</v>
      </c>
      <c r="L516" t="s">
        <v>74</v>
      </c>
      <c r="M516" t="s">
        <v>77</v>
      </c>
      <c r="N516" t="s">
        <v>78</v>
      </c>
      <c r="O516" t="s">
        <v>74</v>
      </c>
      <c r="P516" t="s">
        <v>74</v>
      </c>
      <c r="Q516" t="s">
        <v>74</v>
      </c>
      <c r="R516" t="s">
        <v>74</v>
      </c>
      <c r="S516" t="s">
        <v>74</v>
      </c>
      <c r="T516" t="s">
        <v>74</v>
      </c>
      <c r="U516" t="s">
        <v>74</v>
      </c>
      <c r="V516" t="s">
        <v>74</v>
      </c>
      <c r="W516" t="s">
        <v>74</v>
      </c>
      <c r="X516" t="s">
        <v>74</v>
      </c>
      <c r="Y516" t="s">
        <v>74</v>
      </c>
      <c r="Z516" t="s">
        <v>74</v>
      </c>
      <c r="AA516" t="s">
        <v>74</v>
      </c>
      <c r="AB516" t="s">
        <v>74</v>
      </c>
      <c r="AC516" t="s">
        <v>74</v>
      </c>
      <c r="AD516" t="s">
        <v>74</v>
      </c>
      <c r="AE516" t="s">
        <v>74</v>
      </c>
      <c r="AF516" t="s">
        <v>74</v>
      </c>
      <c r="AG516">
        <v>16</v>
      </c>
      <c r="AH516">
        <v>28</v>
      </c>
      <c r="AI516">
        <v>30</v>
      </c>
      <c r="AJ516">
        <v>0</v>
      </c>
      <c r="AK516">
        <v>7</v>
      </c>
      <c r="AL516" t="s">
        <v>1044</v>
      </c>
      <c r="AM516" t="s">
        <v>1045</v>
      </c>
      <c r="AN516" t="s">
        <v>1046</v>
      </c>
      <c r="AO516" t="s">
        <v>74</v>
      </c>
      <c r="AP516" t="s">
        <v>74</v>
      </c>
      <c r="AQ516" t="s">
        <v>74</v>
      </c>
      <c r="AR516" t="s">
        <v>2928</v>
      </c>
      <c r="AS516" t="s">
        <v>74</v>
      </c>
      <c r="AT516" t="s">
        <v>74</v>
      </c>
      <c r="AU516">
        <v>1961</v>
      </c>
      <c r="AV516">
        <v>39</v>
      </c>
      <c r="AW516">
        <v>2</v>
      </c>
      <c r="AX516" t="s">
        <v>74</v>
      </c>
      <c r="AY516" t="s">
        <v>74</v>
      </c>
      <c r="AZ516" t="s">
        <v>74</v>
      </c>
      <c r="BA516" t="s">
        <v>74</v>
      </c>
      <c r="BB516">
        <v>209</v>
      </c>
      <c r="BC516" t="s">
        <v>84</v>
      </c>
      <c r="BD516" t="s">
        <v>74</v>
      </c>
      <c r="BE516" t="s">
        <v>2929</v>
      </c>
      <c r="BF516" t="str">
        <f>HYPERLINK("http://dx.doi.org/10.1139/z61-025","http://dx.doi.org/10.1139/z61-025")</f>
        <v>http://dx.doi.org/10.1139/z61-025</v>
      </c>
      <c r="BG516" t="s">
        <v>74</v>
      </c>
      <c r="BH516" t="s">
        <v>74</v>
      </c>
      <c r="BI516">
        <v>0</v>
      </c>
      <c r="BJ516" t="s">
        <v>1427</v>
      </c>
      <c r="BK516" t="s">
        <v>86</v>
      </c>
      <c r="BL516" t="s">
        <v>1427</v>
      </c>
      <c r="BM516" t="s">
        <v>2930</v>
      </c>
      <c r="BN516" t="s">
        <v>74</v>
      </c>
      <c r="BO516" t="s">
        <v>74</v>
      </c>
      <c r="BP516" t="s">
        <v>74</v>
      </c>
      <c r="BQ516" t="s">
        <v>74</v>
      </c>
      <c r="BR516" t="s">
        <v>89</v>
      </c>
      <c r="BS516" t="s">
        <v>2931</v>
      </c>
      <c r="BT516" t="str">
        <f>HYPERLINK("https%3A%2F%2Fwww.webofscience.com%2Fwos%2Fwoscc%2Ffull-record%2FWOS:A19618149A00008","View Full Record in Web of Science")</f>
        <v>View Full Record in Web of Science</v>
      </c>
    </row>
    <row r="517" spans="1:72" x14ac:dyDescent="0.15">
      <c r="A517" t="s">
        <v>72</v>
      </c>
      <c r="B517" t="s">
        <v>2932</v>
      </c>
      <c r="C517" t="s">
        <v>74</v>
      </c>
      <c r="D517" t="s">
        <v>74</v>
      </c>
      <c r="E517" t="s">
        <v>74</v>
      </c>
      <c r="F517" t="s">
        <v>2932</v>
      </c>
      <c r="G517" t="s">
        <v>74</v>
      </c>
      <c r="H517" t="s">
        <v>74</v>
      </c>
      <c r="I517" t="s">
        <v>2933</v>
      </c>
      <c r="J517" t="s">
        <v>2934</v>
      </c>
      <c r="K517" t="s">
        <v>74</v>
      </c>
      <c r="L517" t="s">
        <v>74</v>
      </c>
      <c r="M517" t="s">
        <v>77</v>
      </c>
      <c r="N517" t="s">
        <v>817</v>
      </c>
      <c r="O517" t="s">
        <v>74</v>
      </c>
      <c r="P517" t="s">
        <v>74</v>
      </c>
      <c r="Q517" t="s">
        <v>74</v>
      </c>
      <c r="R517" t="s">
        <v>74</v>
      </c>
      <c r="S517" t="s">
        <v>74</v>
      </c>
      <c r="T517" t="s">
        <v>74</v>
      </c>
      <c r="U517" t="s">
        <v>74</v>
      </c>
      <c r="V517" t="s">
        <v>74</v>
      </c>
      <c r="W517" t="s">
        <v>74</v>
      </c>
      <c r="X517" t="s">
        <v>74</v>
      </c>
      <c r="Y517" t="s">
        <v>74</v>
      </c>
      <c r="Z517" t="s">
        <v>74</v>
      </c>
      <c r="AA517" t="s">
        <v>74</v>
      </c>
      <c r="AB517" t="s">
        <v>74</v>
      </c>
      <c r="AC517" t="s">
        <v>74</v>
      </c>
      <c r="AD517" t="s">
        <v>74</v>
      </c>
      <c r="AE517" t="s">
        <v>74</v>
      </c>
      <c r="AF517" t="s">
        <v>74</v>
      </c>
      <c r="AG517">
        <v>1</v>
      </c>
      <c r="AH517">
        <v>0</v>
      </c>
      <c r="AI517">
        <v>0</v>
      </c>
      <c r="AJ517">
        <v>0</v>
      </c>
      <c r="AK517">
        <v>0</v>
      </c>
      <c r="AL517" t="s">
        <v>2935</v>
      </c>
      <c r="AM517" t="s">
        <v>671</v>
      </c>
      <c r="AN517" t="s">
        <v>2936</v>
      </c>
      <c r="AO517" t="s">
        <v>2937</v>
      </c>
      <c r="AP517" t="s">
        <v>74</v>
      </c>
      <c r="AQ517" t="s">
        <v>74</v>
      </c>
      <c r="AR517" t="s">
        <v>2938</v>
      </c>
      <c r="AS517" t="s">
        <v>2939</v>
      </c>
      <c r="AT517" t="s">
        <v>74</v>
      </c>
      <c r="AU517">
        <v>1961</v>
      </c>
      <c r="AV517">
        <v>61</v>
      </c>
      <c r="AW517">
        <v>4</v>
      </c>
      <c r="AX517" t="s">
        <v>74</v>
      </c>
      <c r="AY517" t="s">
        <v>74</v>
      </c>
      <c r="AZ517" t="s">
        <v>74</v>
      </c>
      <c r="BA517" t="s">
        <v>74</v>
      </c>
      <c r="BB517">
        <v>749</v>
      </c>
      <c r="BC517">
        <v>753</v>
      </c>
      <c r="BD517" t="s">
        <v>74</v>
      </c>
      <c r="BE517" t="s">
        <v>2940</v>
      </c>
      <c r="BF517" t="str">
        <f>HYPERLINK("http://dx.doi.org/10.2307/1120204","http://dx.doi.org/10.2307/1120204")</f>
        <v>http://dx.doi.org/10.2307/1120204</v>
      </c>
      <c r="BG517" t="s">
        <v>74</v>
      </c>
      <c r="BH517" t="s">
        <v>74</v>
      </c>
      <c r="BI517">
        <v>5</v>
      </c>
      <c r="BJ517" t="s">
        <v>2941</v>
      </c>
      <c r="BK517" t="s">
        <v>826</v>
      </c>
      <c r="BL517" t="s">
        <v>2942</v>
      </c>
      <c r="BM517" t="s">
        <v>2943</v>
      </c>
      <c r="BN517" t="s">
        <v>74</v>
      </c>
      <c r="BO517" t="s">
        <v>74</v>
      </c>
      <c r="BP517" t="s">
        <v>74</v>
      </c>
      <c r="BQ517" t="s">
        <v>74</v>
      </c>
      <c r="BR517" t="s">
        <v>89</v>
      </c>
      <c r="BS517" t="s">
        <v>2944</v>
      </c>
      <c r="BT517" t="str">
        <f>HYPERLINK("https%3A%2F%2Fwww.webofscience.com%2Fwos%2Fwoscc%2Ffull-record%2FWOS:A1961CAL4700008","View Full Record in Web of Science")</f>
        <v>View Full Record in Web of Science</v>
      </c>
    </row>
    <row r="518" spans="1:72" x14ac:dyDescent="0.15">
      <c r="A518" t="s">
        <v>72</v>
      </c>
      <c r="B518" t="s">
        <v>2945</v>
      </c>
      <c r="C518" t="s">
        <v>74</v>
      </c>
      <c r="D518" t="s">
        <v>74</v>
      </c>
      <c r="E518" t="s">
        <v>74</v>
      </c>
      <c r="F518" t="s">
        <v>2945</v>
      </c>
      <c r="G518" t="s">
        <v>74</v>
      </c>
      <c r="H518" t="s">
        <v>74</v>
      </c>
      <c r="I518" t="s">
        <v>2946</v>
      </c>
      <c r="J518" t="s">
        <v>1458</v>
      </c>
      <c r="K518" t="s">
        <v>74</v>
      </c>
      <c r="L518" t="s">
        <v>74</v>
      </c>
      <c r="M518" t="s">
        <v>77</v>
      </c>
      <c r="N518" t="s">
        <v>78</v>
      </c>
      <c r="O518" t="s">
        <v>74</v>
      </c>
      <c r="P518" t="s">
        <v>74</v>
      </c>
      <c r="Q518" t="s">
        <v>74</v>
      </c>
      <c r="R518" t="s">
        <v>74</v>
      </c>
      <c r="S518" t="s">
        <v>74</v>
      </c>
      <c r="T518" t="s">
        <v>74</v>
      </c>
      <c r="U518" t="s">
        <v>74</v>
      </c>
      <c r="V518" t="s">
        <v>74</v>
      </c>
      <c r="W518" t="s">
        <v>74</v>
      </c>
      <c r="X518" t="s">
        <v>74</v>
      </c>
      <c r="Y518" t="s">
        <v>74</v>
      </c>
      <c r="Z518" t="s">
        <v>74</v>
      </c>
      <c r="AA518" t="s">
        <v>74</v>
      </c>
      <c r="AB518" t="s">
        <v>74</v>
      </c>
      <c r="AC518" t="s">
        <v>74</v>
      </c>
      <c r="AD518" t="s">
        <v>74</v>
      </c>
      <c r="AE518" t="s">
        <v>74</v>
      </c>
      <c r="AF518" t="s">
        <v>74</v>
      </c>
      <c r="AG518">
        <v>21</v>
      </c>
      <c r="AH518">
        <v>22</v>
      </c>
      <c r="AI518">
        <v>23</v>
      </c>
      <c r="AJ518">
        <v>0</v>
      </c>
      <c r="AK518">
        <v>3</v>
      </c>
      <c r="AL518" t="s">
        <v>2947</v>
      </c>
      <c r="AM518" t="s">
        <v>2948</v>
      </c>
      <c r="AN518" t="s">
        <v>2949</v>
      </c>
      <c r="AO518" t="s">
        <v>1462</v>
      </c>
      <c r="AP518" t="s">
        <v>74</v>
      </c>
      <c r="AQ518" t="s">
        <v>74</v>
      </c>
      <c r="AR518" t="s">
        <v>1458</v>
      </c>
      <c r="AS518" t="s">
        <v>1464</v>
      </c>
      <c r="AT518" t="s">
        <v>74</v>
      </c>
      <c r="AU518">
        <v>1961</v>
      </c>
      <c r="AV518" t="s">
        <v>74</v>
      </c>
      <c r="AW518">
        <v>1</v>
      </c>
      <c r="AX518" t="s">
        <v>74</v>
      </c>
      <c r="AY518" t="s">
        <v>74</v>
      </c>
      <c r="AZ518" t="s">
        <v>74</v>
      </c>
      <c r="BA518" t="s">
        <v>74</v>
      </c>
      <c r="BB518">
        <v>11</v>
      </c>
      <c r="BC518" t="s">
        <v>84</v>
      </c>
      <c r="BD518" t="s">
        <v>74</v>
      </c>
      <c r="BE518" t="s">
        <v>2950</v>
      </c>
      <c r="BF518" t="str">
        <f>HYPERLINK("http://dx.doi.org/10.2307/1440165","http://dx.doi.org/10.2307/1440165")</f>
        <v>http://dx.doi.org/10.2307/1440165</v>
      </c>
      <c r="BG518" t="s">
        <v>74</v>
      </c>
      <c r="BH518" t="s">
        <v>74</v>
      </c>
      <c r="BI518">
        <v>0</v>
      </c>
      <c r="BJ518" t="s">
        <v>1427</v>
      </c>
      <c r="BK518" t="s">
        <v>86</v>
      </c>
      <c r="BL518" t="s">
        <v>1427</v>
      </c>
      <c r="BM518" t="s">
        <v>2951</v>
      </c>
      <c r="BN518" t="s">
        <v>74</v>
      </c>
      <c r="BO518" t="s">
        <v>74</v>
      </c>
      <c r="BP518" t="s">
        <v>74</v>
      </c>
      <c r="BQ518" t="s">
        <v>74</v>
      </c>
      <c r="BR518" t="s">
        <v>89</v>
      </c>
      <c r="BS518" t="s">
        <v>2952</v>
      </c>
      <c r="BT518" t="str">
        <f>HYPERLINK("https%3A%2F%2Fwww.webofscience.com%2Fwos%2Fwoscc%2Ffull-record%2FWOS:A19619378A00027","View Full Record in Web of Science")</f>
        <v>View Full Record in Web of Science</v>
      </c>
    </row>
    <row r="519" spans="1:72" x14ac:dyDescent="0.15">
      <c r="A519" t="s">
        <v>72</v>
      </c>
      <c r="B519" t="s">
        <v>2953</v>
      </c>
      <c r="C519" t="s">
        <v>74</v>
      </c>
      <c r="D519" t="s">
        <v>74</v>
      </c>
      <c r="E519" t="s">
        <v>74</v>
      </c>
      <c r="F519" t="s">
        <v>2953</v>
      </c>
      <c r="G519" t="s">
        <v>74</v>
      </c>
      <c r="H519" t="s">
        <v>74</v>
      </c>
      <c r="I519" t="s">
        <v>2954</v>
      </c>
      <c r="J519" t="s">
        <v>1458</v>
      </c>
      <c r="K519" t="s">
        <v>74</v>
      </c>
      <c r="L519" t="s">
        <v>74</v>
      </c>
      <c r="M519" t="s">
        <v>77</v>
      </c>
      <c r="N519" t="s">
        <v>78</v>
      </c>
      <c r="O519" t="s">
        <v>74</v>
      </c>
      <c r="P519" t="s">
        <v>74</v>
      </c>
      <c r="Q519" t="s">
        <v>74</v>
      </c>
      <c r="R519" t="s">
        <v>74</v>
      </c>
      <c r="S519" t="s">
        <v>74</v>
      </c>
      <c r="T519" t="s">
        <v>74</v>
      </c>
      <c r="U519" t="s">
        <v>74</v>
      </c>
      <c r="V519" t="s">
        <v>74</v>
      </c>
      <c r="W519" t="s">
        <v>74</v>
      </c>
      <c r="X519" t="s">
        <v>74</v>
      </c>
      <c r="Y519" t="s">
        <v>74</v>
      </c>
      <c r="Z519" t="s">
        <v>74</v>
      </c>
      <c r="AA519" t="s">
        <v>74</v>
      </c>
      <c r="AB519" t="s">
        <v>74</v>
      </c>
      <c r="AC519" t="s">
        <v>74</v>
      </c>
      <c r="AD519" t="s">
        <v>74</v>
      </c>
      <c r="AE519" t="s">
        <v>74</v>
      </c>
      <c r="AF519" t="s">
        <v>74</v>
      </c>
      <c r="AG519">
        <v>9</v>
      </c>
      <c r="AH519">
        <v>3</v>
      </c>
      <c r="AI519">
        <v>3</v>
      </c>
      <c r="AJ519">
        <v>0</v>
      </c>
      <c r="AK519">
        <v>0</v>
      </c>
      <c r="AL519" t="s">
        <v>2947</v>
      </c>
      <c r="AM519" t="s">
        <v>2948</v>
      </c>
      <c r="AN519" t="s">
        <v>2949</v>
      </c>
      <c r="AO519" t="s">
        <v>1462</v>
      </c>
      <c r="AP519" t="s">
        <v>74</v>
      </c>
      <c r="AQ519" t="s">
        <v>74</v>
      </c>
      <c r="AR519" t="s">
        <v>1458</v>
      </c>
      <c r="AS519" t="s">
        <v>1464</v>
      </c>
      <c r="AT519" t="s">
        <v>74</v>
      </c>
      <c r="AU519">
        <v>1961</v>
      </c>
      <c r="AV519" t="s">
        <v>74</v>
      </c>
      <c r="AW519">
        <v>1</v>
      </c>
      <c r="AX519" t="s">
        <v>74</v>
      </c>
      <c r="AY519" t="s">
        <v>74</v>
      </c>
      <c r="AZ519" t="s">
        <v>74</v>
      </c>
      <c r="BA519" t="s">
        <v>74</v>
      </c>
      <c r="BB519">
        <v>50</v>
      </c>
      <c r="BC519" t="s">
        <v>84</v>
      </c>
      <c r="BD519" t="s">
        <v>74</v>
      </c>
      <c r="BE519" t="s">
        <v>74</v>
      </c>
      <c r="BF519" t="s">
        <v>74</v>
      </c>
      <c r="BG519" t="s">
        <v>74</v>
      </c>
      <c r="BH519" t="s">
        <v>74</v>
      </c>
      <c r="BI519">
        <v>0</v>
      </c>
      <c r="BJ519" t="s">
        <v>1427</v>
      </c>
      <c r="BK519" t="s">
        <v>86</v>
      </c>
      <c r="BL519" t="s">
        <v>1427</v>
      </c>
      <c r="BM519" t="s">
        <v>2951</v>
      </c>
      <c r="BN519" t="s">
        <v>74</v>
      </c>
      <c r="BO519" t="s">
        <v>74</v>
      </c>
      <c r="BP519" t="s">
        <v>74</v>
      </c>
      <c r="BQ519" t="s">
        <v>74</v>
      </c>
      <c r="BR519" t="s">
        <v>89</v>
      </c>
      <c r="BS519" t="s">
        <v>2955</v>
      </c>
      <c r="BT519" t="str">
        <f>HYPERLINK("https%3A%2F%2Fwww.webofscience.com%2Fwos%2Fwoscc%2Ffull-record%2FWOS:A19619378A00020","View Full Record in Web of Science")</f>
        <v>View Full Record in Web of Science</v>
      </c>
    </row>
    <row r="520" spans="1:72" x14ac:dyDescent="0.15">
      <c r="A520" t="s">
        <v>72</v>
      </c>
      <c r="B520" t="s">
        <v>2956</v>
      </c>
      <c r="C520" t="s">
        <v>74</v>
      </c>
      <c r="D520" t="s">
        <v>74</v>
      </c>
      <c r="E520" t="s">
        <v>74</v>
      </c>
      <c r="F520" t="s">
        <v>2956</v>
      </c>
      <c r="G520" t="s">
        <v>74</v>
      </c>
      <c r="H520" t="s">
        <v>74</v>
      </c>
      <c r="I520" t="s">
        <v>2957</v>
      </c>
      <c r="J520" t="s">
        <v>1068</v>
      </c>
      <c r="K520" t="s">
        <v>74</v>
      </c>
      <c r="L520" t="s">
        <v>74</v>
      </c>
      <c r="M520" t="s">
        <v>77</v>
      </c>
      <c r="N520" t="s">
        <v>78</v>
      </c>
      <c r="O520" t="s">
        <v>74</v>
      </c>
      <c r="P520" t="s">
        <v>74</v>
      </c>
      <c r="Q520" t="s">
        <v>74</v>
      </c>
      <c r="R520" t="s">
        <v>74</v>
      </c>
      <c r="S520" t="s">
        <v>74</v>
      </c>
      <c r="T520" t="s">
        <v>74</v>
      </c>
      <c r="U520" t="s">
        <v>74</v>
      </c>
      <c r="V520" t="s">
        <v>74</v>
      </c>
      <c r="W520" t="s">
        <v>74</v>
      </c>
      <c r="X520" t="s">
        <v>74</v>
      </c>
      <c r="Y520" t="s">
        <v>74</v>
      </c>
      <c r="Z520" t="s">
        <v>74</v>
      </c>
      <c r="AA520" t="s">
        <v>74</v>
      </c>
      <c r="AB520" t="s">
        <v>74</v>
      </c>
      <c r="AC520" t="s">
        <v>74</v>
      </c>
      <c r="AD520" t="s">
        <v>74</v>
      </c>
      <c r="AE520" t="s">
        <v>74</v>
      </c>
      <c r="AF520" t="s">
        <v>74</v>
      </c>
      <c r="AG520">
        <v>3</v>
      </c>
      <c r="AH520">
        <v>6</v>
      </c>
      <c r="AI520">
        <v>6</v>
      </c>
      <c r="AJ520">
        <v>0</v>
      </c>
      <c r="AK520">
        <v>0</v>
      </c>
      <c r="AL520" t="s">
        <v>577</v>
      </c>
      <c r="AM520" t="s">
        <v>578</v>
      </c>
      <c r="AN520" t="s">
        <v>1185</v>
      </c>
      <c r="AO520" t="s">
        <v>1069</v>
      </c>
      <c r="AP520" t="s">
        <v>74</v>
      </c>
      <c r="AQ520" t="s">
        <v>74</v>
      </c>
      <c r="AR520" t="s">
        <v>1070</v>
      </c>
      <c r="AS520" t="s">
        <v>74</v>
      </c>
      <c r="AT520" t="s">
        <v>74</v>
      </c>
      <c r="AU520">
        <v>1961</v>
      </c>
      <c r="AV520">
        <v>141</v>
      </c>
      <c r="AW520">
        <v>5</v>
      </c>
      <c r="AX520" t="s">
        <v>74</v>
      </c>
      <c r="AY520" t="s">
        <v>74</v>
      </c>
      <c r="AZ520" t="s">
        <v>74</v>
      </c>
      <c r="BA520" t="s">
        <v>74</v>
      </c>
      <c r="BB520">
        <v>1204</v>
      </c>
      <c r="BC520" t="s">
        <v>95</v>
      </c>
      <c r="BD520" t="s">
        <v>74</v>
      </c>
      <c r="BE520" t="s">
        <v>74</v>
      </c>
      <c r="BF520" t="s">
        <v>74</v>
      </c>
      <c r="BG520" t="s">
        <v>74</v>
      </c>
      <c r="BH520" t="s">
        <v>74</v>
      </c>
      <c r="BI520">
        <v>1</v>
      </c>
      <c r="BJ520" t="s">
        <v>775</v>
      </c>
      <c r="BK520" t="s">
        <v>86</v>
      </c>
      <c r="BL520" t="s">
        <v>776</v>
      </c>
      <c r="BM520" t="s">
        <v>2958</v>
      </c>
      <c r="BN520" t="s">
        <v>74</v>
      </c>
      <c r="BO520" t="s">
        <v>74</v>
      </c>
      <c r="BP520" t="s">
        <v>74</v>
      </c>
      <c r="BQ520" t="s">
        <v>74</v>
      </c>
      <c r="BR520" t="s">
        <v>89</v>
      </c>
      <c r="BS520" t="s">
        <v>2959</v>
      </c>
      <c r="BT520" t="str">
        <f>HYPERLINK("https%3A%2F%2Fwww.webofscience.com%2Fwos%2Fwoscc%2Ffull-record%2FWOS:A19619661A00030","View Full Record in Web of Science")</f>
        <v>View Full Record in Web of Science</v>
      </c>
    </row>
    <row r="521" spans="1:72" x14ac:dyDescent="0.15">
      <c r="A521" t="s">
        <v>72</v>
      </c>
      <c r="B521" t="s">
        <v>2960</v>
      </c>
      <c r="C521" t="s">
        <v>74</v>
      </c>
      <c r="D521" t="s">
        <v>74</v>
      </c>
      <c r="E521" t="s">
        <v>74</v>
      </c>
      <c r="F521" t="s">
        <v>2960</v>
      </c>
      <c r="G521" t="s">
        <v>74</v>
      </c>
      <c r="H521" t="s">
        <v>74</v>
      </c>
      <c r="I521" t="s">
        <v>2961</v>
      </c>
      <c r="J521" t="s">
        <v>2962</v>
      </c>
      <c r="K521" t="s">
        <v>74</v>
      </c>
      <c r="L521" t="s">
        <v>74</v>
      </c>
      <c r="M521" t="s">
        <v>77</v>
      </c>
      <c r="N521" t="s">
        <v>78</v>
      </c>
      <c r="O521" t="s">
        <v>74</v>
      </c>
      <c r="P521" t="s">
        <v>74</v>
      </c>
      <c r="Q521" t="s">
        <v>74</v>
      </c>
      <c r="R521" t="s">
        <v>74</v>
      </c>
      <c r="S521" t="s">
        <v>74</v>
      </c>
      <c r="T521" t="s">
        <v>74</v>
      </c>
      <c r="U521" t="s">
        <v>74</v>
      </c>
      <c r="V521" t="s">
        <v>74</v>
      </c>
      <c r="W521" t="s">
        <v>74</v>
      </c>
      <c r="X521" t="s">
        <v>74</v>
      </c>
      <c r="Y521" t="s">
        <v>74</v>
      </c>
      <c r="Z521" t="s">
        <v>74</v>
      </c>
      <c r="AA521" t="s">
        <v>74</v>
      </c>
      <c r="AB521" t="s">
        <v>74</v>
      </c>
      <c r="AC521" t="s">
        <v>74</v>
      </c>
      <c r="AD521" t="s">
        <v>74</v>
      </c>
      <c r="AE521" t="s">
        <v>74</v>
      </c>
      <c r="AF521" t="s">
        <v>74</v>
      </c>
      <c r="AG521">
        <v>11</v>
      </c>
      <c r="AH521">
        <v>36</v>
      </c>
      <c r="AI521">
        <v>36</v>
      </c>
      <c r="AJ521">
        <v>0</v>
      </c>
      <c r="AK521">
        <v>0</v>
      </c>
      <c r="AL521" t="s">
        <v>1102</v>
      </c>
      <c r="AM521" t="s">
        <v>564</v>
      </c>
      <c r="AN521" t="s">
        <v>1103</v>
      </c>
      <c r="AO521" t="s">
        <v>2963</v>
      </c>
      <c r="AP521" t="s">
        <v>74</v>
      </c>
      <c r="AQ521" t="s">
        <v>74</v>
      </c>
      <c r="AR521" t="s">
        <v>2962</v>
      </c>
      <c r="AS521" t="s">
        <v>2964</v>
      </c>
      <c r="AT521" t="s">
        <v>74</v>
      </c>
      <c r="AU521">
        <v>1961</v>
      </c>
      <c r="AV521">
        <v>40</v>
      </c>
      <c r="AW521">
        <v>3</v>
      </c>
      <c r="AX521" t="s">
        <v>74</v>
      </c>
      <c r="AY521" t="s">
        <v>74</v>
      </c>
      <c r="AZ521" t="s">
        <v>74</v>
      </c>
      <c r="BA521" t="s">
        <v>74</v>
      </c>
      <c r="BB521">
        <v>211</v>
      </c>
      <c r="BC521">
        <v>224</v>
      </c>
      <c r="BD521" t="s">
        <v>74</v>
      </c>
      <c r="BE521" t="s">
        <v>74</v>
      </c>
      <c r="BF521" t="s">
        <v>74</v>
      </c>
      <c r="BG521" t="s">
        <v>74</v>
      </c>
      <c r="BH521" t="s">
        <v>74</v>
      </c>
      <c r="BI521">
        <v>14</v>
      </c>
      <c r="BJ521" t="s">
        <v>2965</v>
      </c>
      <c r="BK521" t="s">
        <v>86</v>
      </c>
      <c r="BL521" t="s">
        <v>2966</v>
      </c>
      <c r="BM521" t="s">
        <v>2967</v>
      </c>
      <c r="BN521" t="s">
        <v>74</v>
      </c>
      <c r="BO521" t="s">
        <v>74</v>
      </c>
      <c r="BP521" t="s">
        <v>74</v>
      </c>
      <c r="BQ521" t="s">
        <v>74</v>
      </c>
      <c r="BR521" t="s">
        <v>89</v>
      </c>
      <c r="BS521" t="s">
        <v>2968</v>
      </c>
      <c r="BT521" t="str">
        <f>HYPERLINK("https%3A%2F%2Fwww.webofscience.com%2Fwos%2Fwoscc%2Ffull-record%2FWOS:A1961WY65900009","View Full Record in Web of Science")</f>
        <v>View Full Record in Web of Science</v>
      </c>
    </row>
    <row r="522" spans="1:72" x14ac:dyDescent="0.15">
      <c r="A522" t="s">
        <v>72</v>
      </c>
      <c r="B522" t="s">
        <v>2969</v>
      </c>
      <c r="C522" t="s">
        <v>74</v>
      </c>
      <c r="D522" t="s">
        <v>74</v>
      </c>
      <c r="E522" t="s">
        <v>74</v>
      </c>
      <c r="F522" t="s">
        <v>2969</v>
      </c>
      <c r="G522" t="s">
        <v>74</v>
      </c>
      <c r="H522" t="s">
        <v>74</v>
      </c>
      <c r="I522" t="s">
        <v>2970</v>
      </c>
      <c r="J522" t="s">
        <v>1118</v>
      </c>
      <c r="K522" t="s">
        <v>74</v>
      </c>
      <c r="L522" t="s">
        <v>74</v>
      </c>
      <c r="M522" t="s">
        <v>77</v>
      </c>
      <c r="N522" t="s">
        <v>817</v>
      </c>
      <c r="O522" t="s">
        <v>74</v>
      </c>
      <c r="P522" t="s">
        <v>74</v>
      </c>
      <c r="Q522" t="s">
        <v>74</v>
      </c>
      <c r="R522" t="s">
        <v>74</v>
      </c>
      <c r="S522" t="s">
        <v>74</v>
      </c>
      <c r="T522" t="s">
        <v>74</v>
      </c>
      <c r="U522" t="s">
        <v>74</v>
      </c>
      <c r="V522" t="s">
        <v>74</v>
      </c>
      <c r="W522" t="s">
        <v>74</v>
      </c>
      <c r="X522" t="s">
        <v>74</v>
      </c>
      <c r="Y522" t="s">
        <v>74</v>
      </c>
      <c r="Z522" t="s">
        <v>74</v>
      </c>
      <c r="AA522" t="s">
        <v>74</v>
      </c>
      <c r="AB522" t="s">
        <v>74</v>
      </c>
      <c r="AC522" t="s">
        <v>74</v>
      </c>
      <c r="AD522" t="s">
        <v>74</v>
      </c>
      <c r="AE522" t="s">
        <v>74</v>
      </c>
      <c r="AF522" t="s">
        <v>74</v>
      </c>
      <c r="AG522">
        <v>1</v>
      </c>
      <c r="AH522">
        <v>0</v>
      </c>
      <c r="AI522">
        <v>0</v>
      </c>
      <c r="AJ522">
        <v>0</v>
      </c>
      <c r="AK522">
        <v>1</v>
      </c>
      <c r="AL522" t="s">
        <v>1119</v>
      </c>
      <c r="AM522" t="s">
        <v>782</v>
      </c>
      <c r="AN522" t="s">
        <v>1120</v>
      </c>
      <c r="AO522" t="s">
        <v>1121</v>
      </c>
      <c r="AP522" t="s">
        <v>74</v>
      </c>
      <c r="AQ522" t="s">
        <v>74</v>
      </c>
      <c r="AR522" t="s">
        <v>1122</v>
      </c>
      <c r="AS522" t="s">
        <v>1123</v>
      </c>
      <c r="AT522" t="s">
        <v>74</v>
      </c>
      <c r="AU522">
        <v>1961</v>
      </c>
      <c r="AV522">
        <v>127</v>
      </c>
      <c r="AW522">
        <v>4</v>
      </c>
      <c r="AX522" t="s">
        <v>74</v>
      </c>
      <c r="AY522" t="s">
        <v>74</v>
      </c>
      <c r="AZ522" t="s">
        <v>74</v>
      </c>
      <c r="BA522" t="s">
        <v>74</v>
      </c>
      <c r="BB522">
        <v>532</v>
      </c>
      <c r="BC522">
        <v>533</v>
      </c>
      <c r="BD522" t="s">
        <v>74</v>
      </c>
      <c r="BE522" t="s">
        <v>2971</v>
      </c>
      <c r="BF522" t="str">
        <f>HYPERLINK("http://dx.doi.org/10.2307/1792853","http://dx.doi.org/10.2307/1792853")</f>
        <v>http://dx.doi.org/10.2307/1792853</v>
      </c>
      <c r="BG522" t="s">
        <v>74</v>
      </c>
      <c r="BH522" t="s">
        <v>74</v>
      </c>
      <c r="BI522">
        <v>2</v>
      </c>
      <c r="BJ522" t="s">
        <v>825</v>
      </c>
      <c r="BK522" t="s">
        <v>826</v>
      </c>
      <c r="BL522" t="s">
        <v>825</v>
      </c>
      <c r="BM522" t="s">
        <v>2972</v>
      </c>
      <c r="BN522" t="s">
        <v>74</v>
      </c>
      <c r="BO522" t="s">
        <v>74</v>
      </c>
      <c r="BP522" t="s">
        <v>74</v>
      </c>
      <c r="BQ522" t="s">
        <v>74</v>
      </c>
      <c r="BR522" t="s">
        <v>89</v>
      </c>
      <c r="BS522" t="s">
        <v>2973</v>
      </c>
      <c r="BT522" t="str">
        <f>HYPERLINK("https%3A%2F%2Fwww.webofscience.com%2Fwos%2Fwoscc%2Ffull-record%2FWOS:A1961CAU8800064","View Full Record in Web of Science")</f>
        <v>View Full Record in Web of Science</v>
      </c>
    </row>
    <row r="523" spans="1:72" x14ac:dyDescent="0.15">
      <c r="A523" t="s">
        <v>72</v>
      </c>
      <c r="B523" t="s">
        <v>2974</v>
      </c>
      <c r="C523" t="s">
        <v>74</v>
      </c>
      <c r="D523" t="s">
        <v>74</v>
      </c>
      <c r="E523" t="s">
        <v>74</v>
      </c>
      <c r="F523" t="s">
        <v>2974</v>
      </c>
      <c r="G523" t="s">
        <v>74</v>
      </c>
      <c r="H523" t="s">
        <v>74</v>
      </c>
      <c r="I523" t="s">
        <v>2975</v>
      </c>
      <c r="J523" t="s">
        <v>1128</v>
      </c>
      <c r="K523" t="s">
        <v>74</v>
      </c>
      <c r="L523" t="s">
        <v>74</v>
      </c>
      <c r="M523" t="s">
        <v>77</v>
      </c>
      <c r="N523" t="s">
        <v>78</v>
      </c>
      <c r="O523" t="s">
        <v>74</v>
      </c>
      <c r="P523" t="s">
        <v>74</v>
      </c>
      <c r="Q523" t="s">
        <v>74</v>
      </c>
      <c r="R523" t="s">
        <v>74</v>
      </c>
      <c r="S523" t="s">
        <v>74</v>
      </c>
      <c r="T523" t="s">
        <v>74</v>
      </c>
      <c r="U523" t="s">
        <v>74</v>
      </c>
      <c r="V523" t="s">
        <v>74</v>
      </c>
      <c r="W523" t="s">
        <v>74</v>
      </c>
      <c r="X523" t="s">
        <v>74</v>
      </c>
      <c r="Y523" t="s">
        <v>74</v>
      </c>
      <c r="Z523" t="s">
        <v>74</v>
      </c>
      <c r="AA523" t="s">
        <v>74</v>
      </c>
      <c r="AB523" t="s">
        <v>74</v>
      </c>
      <c r="AC523" t="s">
        <v>74</v>
      </c>
      <c r="AD523" t="s">
        <v>74</v>
      </c>
      <c r="AE523" t="s">
        <v>74</v>
      </c>
      <c r="AF523" t="s">
        <v>74</v>
      </c>
      <c r="AG523">
        <v>12</v>
      </c>
      <c r="AH523">
        <v>2</v>
      </c>
      <c r="AI523">
        <v>2</v>
      </c>
      <c r="AJ523">
        <v>0</v>
      </c>
      <c r="AK523">
        <v>2</v>
      </c>
      <c r="AL523" t="s">
        <v>747</v>
      </c>
      <c r="AM523" t="s">
        <v>748</v>
      </c>
      <c r="AN523" t="s">
        <v>749</v>
      </c>
      <c r="AO523" t="s">
        <v>1131</v>
      </c>
      <c r="AP523" t="s">
        <v>2976</v>
      </c>
      <c r="AQ523" t="s">
        <v>74</v>
      </c>
      <c r="AR523" t="s">
        <v>1132</v>
      </c>
      <c r="AS523" t="s">
        <v>1133</v>
      </c>
      <c r="AT523" t="s">
        <v>74</v>
      </c>
      <c r="AU523">
        <v>1961</v>
      </c>
      <c r="AV523">
        <v>51</v>
      </c>
      <c r="AW523">
        <v>4</v>
      </c>
      <c r="AX523" t="s">
        <v>74</v>
      </c>
      <c r="AY523" t="s">
        <v>74</v>
      </c>
      <c r="AZ523" t="s">
        <v>74</v>
      </c>
      <c r="BA523" t="s">
        <v>74</v>
      </c>
      <c r="BB523">
        <v>575</v>
      </c>
      <c r="BC523">
        <v>577</v>
      </c>
      <c r="BD523" t="s">
        <v>74</v>
      </c>
      <c r="BE523" t="s">
        <v>2977</v>
      </c>
      <c r="BF523" t="str">
        <f>HYPERLINK("http://dx.doi.org/10.2307/213110","http://dx.doi.org/10.2307/213110")</f>
        <v>http://dx.doi.org/10.2307/213110</v>
      </c>
      <c r="BG523" t="s">
        <v>74</v>
      </c>
      <c r="BH523" t="s">
        <v>74</v>
      </c>
      <c r="BI523">
        <v>3</v>
      </c>
      <c r="BJ523" t="s">
        <v>825</v>
      </c>
      <c r="BK523" t="s">
        <v>826</v>
      </c>
      <c r="BL523" t="s">
        <v>825</v>
      </c>
      <c r="BM523" t="s">
        <v>2978</v>
      </c>
      <c r="BN523" t="s">
        <v>74</v>
      </c>
      <c r="BO523" t="s">
        <v>74</v>
      </c>
      <c r="BP523" t="s">
        <v>74</v>
      </c>
      <c r="BQ523" t="s">
        <v>74</v>
      </c>
      <c r="BR523" t="s">
        <v>89</v>
      </c>
      <c r="BS523" t="s">
        <v>2979</v>
      </c>
      <c r="BT523" t="str">
        <f>HYPERLINK("https%3A%2F%2Fwww.webofscience.com%2Fwos%2Fwoscc%2Ffull-record%2FWOS:A1961CBE6900008","View Full Record in Web of Science")</f>
        <v>View Full Record in Web of Science</v>
      </c>
    </row>
    <row r="524" spans="1:72" x14ac:dyDescent="0.15">
      <c r="A524" t="s">
        <v>72</v>
      </c>
      <c r="B524" t="s">
        <v>2980</v>
      </c>
      <c r="C524" t="s">
        <v>74</v>
      </c>
      <c r="D524" t="s">
        <v>74</v>
      </c>
      <c r="E524" t="s">
        <v>74</v>
      </c>
      <c r="F524" t="s">
        <v>2980</v>
      </c>
      <c r="G524" t="s">
        <v>74</v>
      </c>
      <c r="H524" t="s">
        <v>74</v>
      </c>
      <c r="I524" t="s">
        <v>2933</v>
      </c>
      <c r="J524" t="s">
        <v>2981</v>
      </c>
      <c r="K524" t="s">
        <v>74</v>
      </c>
      <c r="L524" t="s">
        <v>74</v>
      </c>
      <c r="M524" t="s">
        <v>77</v>
      </c>
      <c r="N524" t="s">
        <v>817</v>
      </c>
      <c r="O524" t="s">
        <v>74</v>
      </c>
      <c r="P524" t="s">
        <v>74</v>
      </c>
      <c r="Q524" t="s">
        <v>74</v>
      </c>
      <c r="R524" t="s">
        <v>74</v>
      </c>
      <c r="S524" t="s">
        <v>74</v>
      </c>
      <c r="T524" t="s">
        <v>74</v>
      </c>
      <c r="U524" t="s">
        <v>74</v>
      </c>
      <c r="V524" t="s">
        <v>74</v>
      </c>
      <c r="W524" t="s">
        <v>74</v>
      </c>
      <c r="X524" t="s">
        <v>74</v>
      </c>
      <c r="Y524" t="s">
        <v>74</v>
      </c>
      <c r="Z524" t="s">
        <v>74</v>
      </c>
      <c r="AA524" t="s">
        <v>74</v>
      </c>
      <c r="AB524" t="s">
        <v>74</v>
      </c>
      <c r="AC524" t="s">
        <v>74</v>
      </c>
      <c r="AD524" t="s">
        <v>74</v>
      </c>
      <c r="AE524" t="s">
        <v>74</v>
      </c>
      <c r="AF524" t="s">
        <v>74</v>
      </c>
      <c r="AG524">
        <v>1</v>
      </c>
      <c r="AH524">
        <v>0</v>
      </c>
      <c r="AI524">
        <v>0</v>
      </c>
      <c r="AJ524">
        <v>0</v>
      </c>
      <c r="AK524">
        <v>0</v>
      </c>
      <c r="AL524" t="s">
        <v>1261</v>
      </c>
      <c r="AM524" t="s">
        <v>564</v>
      </c>
      <c r="AN524" t="s">
        <v>1262</v>
      </c>
      <c r="AO524" t="s">
        <v>2982</v>
      </c>
      <c r="AP524" t="s">
        <v>2983</v>
      </c>
      <c r="AQ524" t="s">
        <v>74</v>
      </c>
      <c r="AR524" t="s">
        <v>2984</v>
      </c>
      <c r="AS524" t="s">
        <v>2985</v>
      </c>
      <c r="AT524" t="s">
        <v>74</v>
      </c>
      <c r="AU524">
        <v>1961</v>
      </c>
      <c r="AV524">
        <v>37</v>
      </c>
      <c r="AW524">
        <v>1</v>
      </c>
      <c r="AX524" t="s">
        <v>74</v>
      </c>
      <c r="AY524" t="s">
        <v>74</v>
      </c>
      <c r="AZ524" t="s">
        <v>74</v>
      </c>
      <c r="BA524" t="s">
        <v>74</v>
      </c>
      <c r="BB524">
        <v>78</v>
      </c>
      <c r="BC524">
        <v>79</v>
      </c>
      <c r="BD524" t="s">
        <v>74</v>
      </c>
      <c r="BE524" t="s">
        <v>74</v>
      </c>
      <c r="BF524" t="s">
        <v>74</v>
      </c>
      <c r="BG524" t="s">
        <v>74</v>
      </c>
      <c r="BH524" t="s">
        <v>74</v>
      </c>
      <c r="BI524">
        <v>2</v>
      </c>
      <c r="BJ524" t="s">
        <v>2986</v>
      </c>
      <c r="BK524" t="s">
        <v>826</v>
      </c>
      <c r="BL524" t="s">
        <v>2986</v>
      </c>
      <c r="BM524" t="s">
        <v>2987</v>
      </c>
      <c r="BN524" t="s">
        <v>74</v>
      </c>
      <c r="BO524" t="s">
        <v>74</v>
      </c>
      <c r="BP524" t="s">
        <v>74</v>
      </c>
      <c r="BQ524" t="s">
        <v>74</v>
      </c>
      <c r="BR524" t="s">
        <v>89</v>
      </c>
      <c r="BS524" t="s">
        <v>2988</v>
      </c>
      <c r="BT524" t="str">
        <f>HYPERLINK("https%3A%2F%2Fwww.webofscience.com%2Fwos%2Fwoscc%2Ffull-record%2FWOS:A1961CAV6700037","View Full Record in Web of Science")</f>
        <v>View Full Record in Web of Science</v>
      </c>
    </row>
    <row r="525" spans="1:72" x14ac:dyDescent="0.15">
      <c r="A525" t="s">
        <v>72</v>
      </c>
      <c r="B525" t="s">
        <v>2989</v>
      </c>
      <c r="C525" t="s">
        <v>74</v>
      </c>
      <c r="D525" t="s">
        <v>74</v>
      </c>
      <c r="E525" t="s">
        <v>74</v>
      </c>
      <c r="F525" t="s">
        <v>2989</v>
      </c>
      <c r="G525" t="s">
        <v>74</v>
      </c>
      <c r="H525" t="s">
        <v>74</v>
      </c>
      <c r="I525" t="s">
        <v>2990</v>
      </c>
      <c r="J525" t="s">
        <v>2206</v>
      </c>
      <c r="K525" t="s">
        <v>74</v>
      </c>
      <c r="L525" t="s">
        <v>74</v>
      </c>
      <c r="M525" t="s">
        <v>77</v>
      </c>
      <c r="N525" t="s">
        <v>78</v>
      </c>
      <c r="O525" t="s">
        <v>74</v>
      </c>
      <c r="P525" t="s">
        <v>74</v>
      </c>
      <c r="Q525" t="s">
        <v>74</v>
      </c>
      <c r="R525" t="s">
        <v>74</v>
      </c>
      <c r="S525" t="s">
        <v>74</v>
      </c>
      <c r="T525" t="s">
        <v>74</v>
      </c>
      <c r="U525" t="s">
        <v>74</v>
      </c>
      <c r="V525" t="s">
        <v>74</v>
      </c>
      <c r="W525" t="s">
        <v>74</v>
      </c>
      <c r="X525" t="s">
        <v>74</v>
      </c>
      <c r="Y525" t="s">
        <v>74</v>
      </c>
      <c r="Z525" t="s">
        <v>74</v>
      </c>
      <c r="AA525" t="s">
        <v>74</v>
      </c>
      <c r="AB525" t="s">
        <v>74</v>
      </c>
      <c r="AC525" t="s">
        <v>74</v>
      </c>
      <c r="AD525" t="s">
        <v>74</v>
      </c>
      <c r="AE525" t="s">
        <v>74</v>
      </c>
      <c r="AF525" t="s">
        <v>74</v>
      </c>
      <c r="AG525">
        <v>17</v>
      </c>
      <c r="AH525">
        <v>31</v>
      </c>
      <c r="AI525">
        <v>31</v>
      </c>
      <c r="AJ525">
        <v>0</v>
      </c>
      <c r="AK525">
        <v>0</v>
      </c>
      <c r="AL525" t="s">
        <v>2207</v>
      </c>
      <c r="AM525" t="s">
        <v>555</v>
      </c>
      <c r="AN525" t="s">
        <v>2208</v>
      </c>
      <c r="AO525" t="s">
        <v>2209</v>
      </c>
      <c r="AP525" t="s">
        <v>74</v>
      </c>
      <c r="AQ525" t="s">
        <v>74</v>
      </c>
      <c r="AR525" t="s">
        <v>2210</v>
      </c>
      <c r="AS525" t="s">
        <v>2211</v>
      </c>
      <c r="AT525" t="s">
        <v>74</v>
      </c>
      <c r="AU525">
        <v>1961</v>
      </c>
      <c r="AV525">
        <v>16</v>
      </c>
      <c r="AW525">
        <v>3</v>
      </c>
      <c r="AX525" t="s">
        <v>74</v>
      </c>
      <c r="AY525" t="s">
        <v>74</v>
      </c>
      <c r="AZ525" t="s">
        <v>74</v>
      </c>
      <c r="BA525" t="s">
        <v>74</v>
      </c>
      <c r="BB525">
        <v>401</v>
      </c>
      <c r="BC525" t="s">
        <v>84</v>
      </c>
      <c r="BD525" t="s">
        <v>74</v>
      </c>
      <c r="BE525" t="s">
        <v>2991</v>
      </c>
      <c r="BF525" t="str">
        <f>HYPERLINK("http://dx.doi.org/10.1152/jappl.1961.16.3.401","http://dx.doi.org/10.1152/jappl.1961.16.3.401")</f>
        <v>http://dx.doi.org/10.1152/jappl.1961.16.3.401</v>
      </c>
      <c r="BG525" t="s">
        <v>74</v>
      </c>
      <c r="BH525" t="s">
        <v>74</v>
      </c>
      <c r="BI525">
        <v>0</v>
      </c>
      <c r="BJ525" t="s">
        <v>2213</v>
      </c>
      <c r="BK525" t="s">
        <v>86</v>
      </c>
      <c r="BL525" t="s">
        <v>2213</v>
      </c>
      <c r="BM525" t="s">
        <v>2992</v>
      </c>
      <c r="BN525">
        <v>13770576</v>
      </c>
      <c r="BO525" t="s">
        <v>74</v>
      </c>
      <c r="BP525" t="s">
        <v>74</v>
      </c>
      <c r="BQ525" t="s">
        <v>74</v>
      </c>
      <c r="BR525" t="s">
        <v>89</v>
      </c>
      <c r="BS525" t="s">
        <v>2993</v>
      </c>
      <c r="BT525" t="str">
        <f>HYPERLINK("https%3A%2F%2Fwww.webofscience.com%2Fwos%2Fwoscc%2Ffull-record%2FWOS:A19613709B00022","View Full Record in Web of Science")</f>
        <v>View Full Record in Web of Science</v>
      </c>
    </row>
    <row r="526" spans="1:72" x14ac:dyDescent="0.15">
      <c r="A526" t="s">
        <v>72</v>
      </c>
      <c r="B526" t="s">
        <v>2994</v>
      </c>
      <c r="C526" t="s">
        <v>74</v>
      </c>
      <c r="D526" t="s">
        <v>74</v>
      </c>
      <c r="E526" t="s">
        <v>74</v>
      </c>
      <c r="F526" t="s">
        <v>2994</v>
      </c>
      <c r="G526" t="s">
        <v>74</v>
      </c>
      <c r="H526" t="s">
        <v>74</v>
      </c>
      <c r="I526" t="s">
        <v>2995</v>
      </c>
      <c r="J526" t="s">
        <v>2996</v>
      </c>
      <c r="K526" t="s">
        <v>74</v>
      </c>
      <c r="L526" t="s">
        <v>74</v>
      </c>
      <c r="M526" t="s">
        <v>77</v>
      </c>
      <c r="N526" t="s">
        <v>52</v>
      </c>
      <c r="O526" t="s">
        <v>74</v>
      </c>
      <c r="P526" t="s">
        <v>74</v>
      </c>
      <c r="Q526" t="s">
        <v>74</v>
      </c>
      <c r="R526" t="s">
        <v>74</v>
      </c>
      <c r="S526" t="s">
        <v>74</v>
      </c>
      <c r="T526" t="s">
        <v>74</v>
      </c>
      <c r="U526" t="s">
        <v>74</v>
      </c>
      <c r="V526" t="s">
        <v>74</v>
      </c>
      <c r="W526" t="s">
        <v>74</v>
      </c>
      <c r="X526" t="s">
        <v>74</v>
      </c>
      <c r="Y526" t="s">
        <v>74</v>
      </c>
      <c r="Z526" t="s">
        <v>74</v>
      </c>
      <c r="AA526" t="s">
        <v>74</v>
      </c>
      <c r="AB526" t="s">
        <v>74</v>
      </c>
      <c r="AC526" t="s">
        <v>74</v>
      </c>
      <c r="AD526" t="s">
        <v>74</v>
      </c>
      <c r="AE526" t="s">
        <v>74</v>
      </c>
      <c r="AF526" t="s">
        <v>74</v>
      </c>
      <c r="AG526">
        <v>0</v>
      </c>
      <c r="AH526">
        <v>0</v>
      </c>
      <c r="AI526">
        <v>0</v>
      </c>
      <c r="AJ526">
        <v>0</v>
      </c>
      <c r="AK526">
        <v>2</v>
      </c>
      <c r="AL526" t="s">
        <v>2997</v>
      </c>
      <c r="AM526" t="s">
        <v>1474</v>
      </c>
      <c r="AN526" t="s">
        <v>2998</v>
      </c>
      <c r="AO526" t="s">
        <v>2999</v>
      </c>
      <c r="AP526" t="s">
        <v>74</v>
      </c>
      <c r="AQ526" t="s">
        <v>74</v>
      </c>
      <c r="AR526" t="s">
        <v>3000</v>
      </c>
      <c r="AS526" t="s">
        <v>3001</v>
      </c>
      <c r="AT526" t="s">
        <v>74</v>
      </c>
      <c r="AU526">
        <v>1961</v>
      </c>
      <c r="AV526">
        <v>40</v>
      </c>
      <c r="AW526">
        <v>4</v>
      </c>
      <c r="AX526" t="s">
        <v>74</v>
      </c>
      <c r="AY526" t="s">
        <v>74</v>
      </c>
      <c r="AZ526" t="s">
        <v>74</v>
      </c>
      <c r="BA526" t="s">
        <v>74</v>
      </c>
      <c r="BB526">
        <v>757</v>
      </c>
      <c r="BC526" t="s">
        <v>84</v>
      </c>
      <c r="BD526" t="s">
        <v>74</v>
      </c>
      <c r="BE526" t="s">
        <v>74</v>
      </c>
      <c r="BF526" t="s">
        <v>74</v>
      </c>
      <c r="BG526" t="s">
        <v>74</v>
      </c>
      <c r="BH526" t="s">
        <v>74</v>
      </c>
      <c r="BI526">
        <v>0</v>
      </c>
      <c r="BJ526" t="s">
        <v>2802</v>
      </c>
      <c r="BK526" t="s">
        <v>86</v>
      </c>
      <c r="BL526" t="s">
        <v>2802</v>
      </c>
      <c r="BM526" t="s">
        <v>3002</v>
      </c>
      <c r="BN526" t="s">
        <v>74</v>
      </c>
      <c r="BO526" t="s">
        <v>74</v>
      </c>
      <c r="BP526" t="s">
        <v>74</v>
      </c>
      <c r="BQ526" t="s">
        <v>74</v>
      </c>
      <c r="BR526" t="s">
        <v>89</v>
      </c>
      <c r="BS526" t="s">
        <v>3003</v>
      </c>
      <c r="BT526" t="str">
        <f>HYPERLINK("https%3A%2F%2Fwww.webofscience.com%2Fwos%2Fwoscc%2Ffull-record%2FWOS:A19614655B00001","View Full Record in Web of Science")</f>
        <v>View Full Record in Web of Science</v>
      </c>
    </row>
    <row r="527" spans="1:72" x14ac:dyDescent="0.15">
      <c r="A527" t="s">
        <v>72</v>
      </c>
      <c r="B527" t="s">
        <v>3004</v>
      </c>
      <c r="C527" t="s">
        <v>74</v>
      </c>
      <c r="D527" t="s">
        <v>74</v>
      </c>
      <c r="E527" t="s">
        <v>74</v>
      </c>
      <c r="F527" t="s">
        <v>3004</v>
      </c>
      <c r="G527" t="s">
        <v>74</v>
      </c>
      <c r="H527" t="s">
        <v>74</v>
      </c>
      <c r="I527" t="s">
        <v>3005</v>
      </c>
      <c r="J527" t="s">
        <v>612</v>
      </c>
      <c r="K527" t="s">
        <v>74</v>
      </c>
      <c r="L527" t="s">
        <v>74</v>
      </c>
      <c r="M527" t="s">
        <v>77</v>
      </c>
      <c r="N527" t="s">
        <v>78</v>
      </c>
      <c r="O527" t="s">
        <v>74</v>
      </c>
      <c r="P527" t="s">
        <v>74</v>
      </c>
      <c r="Q527" t="s">
        <v>74</v>
      </c>
      <c r="R527" t="s">
        <v>74</v>
      </c>
      <c r="S527" t="s">
        <v>74</v>
      </c>
      <c r="T527" t="s">
        <v>74</v>
      </c>
      <c r="U527" t="s">
        <v>74</v>
      </c>
      <c r="V527" t="s">
        <v>74</v>
      </c>
      <c r="W527" t="s">
        <v>74</v>
      </c>
      <c r="X527" t="s">
        <v>74</v>
      </c>
      <c r="Y527" t="s">
        <v>74</v>
      </c>
      <c r="Z527" t="s">
        <v>74</v>
      </c>
      <c r="AA527" t="s">
        <v>74</v>
      </c>
      <c r="AB527" t="s">
        <v>74</v>
      </c>
      <c r="AC527" t="s">
        <v>74</v>
      </c>
      <c r="AD527" t="s">
        <v>74</v>
      </c>
      <c r="AE527" t="s">
        <v>74</v>
      </c>
      <c r="AF527" t="s">
        <v>74</v>
      </c>
      <c r="AG527">
        <v>13</v>
      </c>
      <c r="AH527">
        <v>43</v>
      </c>
      <c r="AI527">
        <v>44</v>
      </c>
      <c r="AJ527">
        <v>0</v>
      </c>
      <c r="AK527">
        <v>1</v>
      </c>
      <c r="AL527" t="s">
        <v>613</v>
      </c>
      <c r="AM527" t="s">
        <v>80</v>
      </c>
      <c r="AN527" t="s">
        <v>805</v>
      </c>
      <c r="AO527" t="s">
        <v>615</v>
      </c>
      <c r="AP527" t="s">
        <v>74</v>
      </c>
      <c r="AQ527" t="s">
        <v>74</v>
      </c>
      <c r="AR527" t="s">
        <v>616</v>
      </c>
      <c r="AS527" t="s">
        <v>74</v>
      </c>
      <c r="AT527" t="s">
        <v>74</v>
      </c>
      <c r="AU527">
        <v>1961</v>
      </c>
      <c r="AV527">
        <v>66</v>
      </c>
      <c r="AW527">
        <v>1</v>
      </c>
      <c r="AX527" t="s">
        <v>74</v>
      </c>
      <c r="AY527" t="s">
        <v>74</v>
      </c>
      <c r="AZ527" t="s">
        <v>74</v>
      </c>
      <c r="BA527" t="s">
        <v>74</v>
      </c>
      <c r="BB527">
        <v>307</v>
      </c>
      <c r="BC527" t="s">
        <v>84</v>
      </c>
      <c r="BD527" t="s">
        <v>74</v>
      </c>
      <c r="BE527" t="s">
        <v>3006</v>
      </c>
      <c r="BF527" t="str">
        <f>HYPERLINK("http://dx.doi.org/10.1029/JZ066i001p00307","http://dx.doi.org/10.1029/JZ066i001p00307")</f>
        <v>http://dx.doi.org/10.1029/JZ066i001p00307</v>
      </c>
      <c r="BG527" t="s">
        <v>74</v>
      </c>
      <c r="BH527" t="s">
        <v>74</v>
      </c>
      <c r="BI527">
        <v>0</v>
      </c>
      <c r="BJ527" t="s">
        <v>619</v>
      </c>
      <c r="BK527" t="s">
        <v>86</v>
      </c>
      <c r="BL527" t="s">
        <v>620</v>
      </c>
      <c r="BM527" t="s">
        <v>3007</v>
      </c>
      <c r="BN527" t="s">
        <v>74</v>
      </c>
      <c r="BO527" t="s">
        <v>74</v>
      </c>
      <c r="BP527" t="s">
        <v>74</v>
      </c>
      <c r="BQ527" t="s">
        <v>74</v>
      </c>
      <c r="BR527" t="s">
        <v>89</v>
      </c>
      <c r="BS527" t="s">
        <v>3008</v>
      </c>
      <c r="BT527" t="str">
        <f>HYPERLINK("https%3A%2F%2Fwww.webofscience.com%2Fwos%2Fwoscc%2Ffull-record%2FWOS:A19615156B00034","View Full Record in Web of Science")</f>
        <v>View Full Record in Web of Science</v>
      </c>
    </row>
    <row r="528" spans="1:72" x14ac:dyDescent="0.15">
      <c r="A528" t="s">
        <v>72</v>
      </c>
      <c r="B528" t="s">
        <v>3009</v>
      </c>
      <c r="C528" t="s">
        <v>74</v>
      </c>
      <c r="D528" t="s">
        <v>74</v>
      </c>
      <c r="E528" t="s">
        <v>74</v>
      </c>
      <c r="F528" t="s">
        <v>3009</v>
      </c>
      <c r="G528" t="s">
        <v>74</v>
      </c>
      <c r="H528" t="s">
        <v>74</v>
      </c>
      <c r="I528" t="s">
        <v>3010</v>
      </c>
      <c r="J528" t="s">
        <v>612</v>
      </c>
      <c r="K528" t="s">
        <v>74</v>
      </c>
      <c r="L528" t="s">
        <v>74</v>
      </c>
      <c r="M528" t="s">
        <v>77</v>
      </c>
      <c r="N528" t="s">
        <v>78</v>
      </c>
      <c r="O528" t="s">
        <v>74</v>
      </c>
      <c r="P528" t="s">
        <v>74</v>
      </c>
      <c r="Q528" t="s">
        <v>74</v>
      </c>
      <c r="R528" t="s">
        <v>74</v>
      </c>
      <c r="S528" t="s">
        <v>74</v>
      </c>
      <c r="T528" t="s">
        <v>74</v>
      </c>
      <c r="U528" t="s">
        <v>74</v>
      </c>
      <c r="V528" t="s">
        <v>74</v>
      </c>
      <c r="W528" t="s">
        <v>74</v>
      </c>
      <c r="X528" t="s">
        <v>74</v>
      </c>
      <c r="Y528" t="s">
        <v>74</v>
      </c>
      <c r="Z528" t="s">
        <v>74</v>
      </c>
      <c r="AA528" t="s">
        <v>74</v>
      </c>
      <c r="AB528" t="s">
        <v>74</v>
      </c>
      <c r="AC528" t="s">
        <v>74</v>
      </c>
      <c r="AD528" t="s">
        <v>74</v>
      </c>
      <c r="AE528" t="s">
        <v>74</v>
      </c>
      <c r="AF528" t="s">
        <v>74</v>
      </c>
      <c r="AG528">
        <v>2</v>
      </c>
      <c r="AH528">
        <v>1</v>
      </c>
      <c r="AI528">
        <v>1</v>
      </c>
      <c r="AJ528">
        <v>0</v>
      </c>
      <c r="AK528">
        <v>1</v>
      </c>
      <c r="AL528" t="s">
        <v>613</v>
      </c>
      <c r="AM528" t="s">
        <v>80</v>
      </c>
      <c r="AN528" t="s">
        <v>614</v>
      </c>
      <c r="AO528" t="s">
        <v>615</v>
      </c>
      <c r="AP528" t="s">
        <v>74</v>
      </c>
      <c r="AQ528" t="s">
        <v>74</v>
      </c>
      <c r="AR528" t="s">
        <v>616</v>
      </c>
      <c r="AS528" t="s">
        <v>617</v>
      </c>
      <c r="AT528" t="s">
        <v>74</v>
      </c>
      <c r="AU528">
        <v>1961</v>
      </c>
      <c r="AV528">
        <v>66</v>
      </c>
      <c r="AW528">
        <v>5</v>
      </c>
      <c r="AX528" t="s">
        <v>74</v>
      </c>
      <c r="AY528" t="s">
        <v>74</v>
      </c>
      <c r="AZ528" t="s">
        <v>74</v>
      </c>
      <c r="BA528" t="s">
        <v>74</v>
      </c>
      <c r="BB528">
        <v>1591</v>
      </c>
      <c r="BC528" t="s">
        <v>95</v>
      </c>
      <c r="BD528" t="s">
        <v>74</v>
      </c>
      <c r="BE528" t="s">
        <v>3011</v>
      </c>
      <c r="BF528" t="str">
        <f>HYPERLINK("http://dx.doi.org/10.1029/JZ066i005p01591","http://dx.doi.org/10.1029/JZ066i005p01591")</f>
        <v>http://dx.doi.org/10.1029/JZ066i005p01591</v>
      </c>
      <c r="BG528" t="s">
        <v>74</v>
      </c>
      <c r="BH528" t="s">
        <v>74</v>
      </c>
      <c r="BI528">
        <v>1</v>
      </c>
      <c r="BJ528" t="s">
        <v>619</v>
      </c>
      <c r="BK528" t="s">
        <v>86</v>
      </c>
      <c r="BL528" t="s">
        <v>620</v>
      </c>
      <c r="BM528" t="s">
        <v>3012</v>
      </c>
      <c r="BN528" t="s">
        <v>74</v>
      </c>
      <c r="BO528" t="s">
        <v>74</v>
      </c>
      <c r="BP528" t="s">
        <v>74</v>
      </c>
      <c r="BQ528" t="s">
        <v>74</v>
      </c>
      <c r="BR528" t="s">
        <v>89</v>
      </c>
      <c r="BS528" t="s">
        <v>3013</v>
      </c>
      <c r="BT528" t="str">
        <f>HYPERLINK("https%3A%2F%2Fwww.webofscience.com%2Fwos%2Fwoscc%2Ffull-record%2FWOS:A19615163B00025","View Full Record in Web of Science")</f>
        <v>View Full Record in Web of Science</v>
      </c>
    </row>
    <row r="529" spans="1:72" x14ac:dyDescent="0.15">
      <c r="A529" t="s">
        <v>72</v>
      </c>
      <c r="B529" t="s">
        <v>3014</v>
      </c>
      <c r="C529" t="s">
        <v>74</v>
      </c>
      <c r="D529" t="s">
        <v>74</v>
      </c>
      <c r="E529" t="s">
        <v>74</v>
      </c>
      <c r="F529" t="s">
        <v>3014</v>
      </c>
      <c r="G529" t="s">
        <v>74</v>
      </c>
      <c r="H529" t="s">
        <v>74</v>
      </c>
      <c r="I529" t="s">
        <v>3015</v>
      </c>
      <c r="J529" t="s">
        <v>612</v>
      </c>
      <c r="K529" t="s">
        <v>74</v>
      </c>
      <c r="L529" t="s">
        <v>74</v>
      </c>
      <c r="M529" t="s">
        <v>77</v>
      </c>
      <c r="N529" t="s">
        <v>52</v>
      </c>
      <c r="O529" t="s">
        <v>74</v>
      </c>
      <c r="P529" t="s">
        <v>74</v>
      </c>
      <c r="Q529" t="s">
        <v>74</v>
      </c>
      <c r="R529" t="s">
        <v>74</v>
      </c>
      <c r="S529" t="s">
        <v>74</v>
      </c>
      <c r="T529" t="s">
        <v>74</v>
      </c>
      <c r="U529" t="s">
        <v>74</v>
      </c>
      <c r="V529" t="s">
        <v>74</v>
      </c>
      <c r="W529" t="s">
        <v>74</v>
      </c>
      <c r="X529" t="s">
        <v>74</v>
      </c>
      <c r="Y529" t="s">
        <v>74</v>
      </c>
      <c r="Z529" t="s">
        <v>74</v>
      </c>
      <c r="AA529" t="s">
        <v>74</v>
      </c>
      <c r="AB529" t="s">
        <v>74</v>
      </c>
      <c r="AC529" t="s">
        <v>74</v>
      </c>
      <c r="AD529" t="s">
        <v>74</v>
      </c>
      <c r="AE529" t="s">
        <v>74</v>
      </c>
      <c r="AF529" t="s">
        <v>74</v>
      </c>
      <c r="AG529">
        <v>0</v>
      </c>
      <c r="AH529">
        <v>0</v>
      </c>
      <c r="AI529">
        <v>0</v>
      </c>
      <c r="AJ529">
        <v>0</v>
      </c>
      <c r="AK529">
        <v>0</v>
      </c>
      <c r="AL529" t="s">
        <v>613</v>
      </c>
      <c r="AM529" t="s">
        <v>80</v>
      </c>
      <c r="AN529" t="s">
        <v>614</v>
      </c>
      <c r="AO529" t="s">
        <v>615</v>
      </c>
      <c r="AP529" t="s">
        <v>74</v>
      </c>
      <c r="AQ529" t="s">
        <v>74</v>
      </c>
      <c r="AR529" t="s">
        <v>616</v>
      </c>
      <c r="AS529" t="s">
        <v>617</v>
      </c>
      <c r="AT529" t="s">
        <v>74</v>
      </c>
      <c r="AU529">
        <v>1961</v>
      </c>
      <c r="AV529">
        <v>66</v>
      </c>
      <c r="AW529">
        <v>8</v>
      </c>
      <c r="AX529" t="s">
        <v>74</v>
      </c>
      <c r="AY529" t="s">
        <v>74</v>
      </c>
      <c r="AZ529" t="s">
        <v>74</v>
      </c>
      <c r="BA529" t="s">
        <v>74</v>
      </c>
      <c r="BB529">
        <v>2566</v>
      </c>
      <c r="BC529" t="s">
        <v>95</v>
      </c>
      <c r="BD529" t="s">
        <v>74</v>
      </c>
      <c r="BE529" t="s">
        <v>74</v>
      </c>
      <c r="BF529" t="s">
        <v>74</v>
      </c>
      <c r="BG529" t="s">
        <v>74</v>
      </c>
      <c r="BH529" t="s">
        <v>74</v>
      </c>
      <c r="BI529">
        <v>1</v>
      </c>
      <c r="BJ529" t="s">
        <v>619</v>
      </c>
      <c r="BK529" t="s">
        <v>86</v>
      </c>
      <c r="BL529" t="s">
        <v>620</v>
      </c>
      <c r="BM529" t="s">
        <v>3016</v>
      </c>
      <c r="BN529" t="s">
        <v>74</v>
      </c>
      <c r="BO529" t="s">
        <v>74</v>
      </c>
      <c r="BP529" t="s">
        <v>74</v>
      </c>
      <c r="BQ529" t="s">
        <v>74</v>
      </c>
      <c r="BR529" t="s">
        <v>89</v>
      </c>
      <c r="BS529" t="s">
        <v>3017</v>
      </c>
      <c r="BT529" t="str">
        <f>HYPERLINK("https%3A%2F%2Fwww.webofscience.com%2Fwos%2Fwoscc%2Ffull-record%2FWOS:A19615166B00303","View Full Record in Web of Science")</f>
        <v>View Full Record in Web of Science</v>
      </c>
    </row>
    <row r="530" spans="1:72" x14ac:dyDescent="0.15">
      <c r="A530" t="s">
        <v>72</v>
      </c>
      <c r="B530" t="s">
        <v>3018</v>
      </c>
      <c r="C530" t="s">
        <v>74</v>
      </c>
      <c r="D530" t="s">
        <v>74</v>
      </c>
      <c r="E530" t="s">
        <v>74</v>
      </c>
      <c r="F530" t="s">
        <v>3018</v>
      </c>
      <c r="G530" t="s">
        <v>74</v>
      </c>
      <c r="H530" t="s">
        <v>74</v>
      </c>
      <c r="I530" t="s">
        <v>3019</v>
      </c>
      <c r="J530" t="s">
        <v>3020</v>
      </c>
      <c r="K530" t="s">
        <v>74</v>
      </c>
      <c r="L530" t="s">
        <v>74</v>
      </c>
      <c r="M530" t="s">
        <v>77</v>
      </c>
      <c r="N530" t="s">
        <v>78</v>
      </c>
      <c r="O530" t="s">
        <v>74</v>
      </c>
      <c r="P530" t="s">
        <v>74</v>
      </c>
      <c r="Q530" t="s">
        <v>74</v>
      </c>
      <c r="R530" t="s">
        <v>74</v>
      </c>
      <c r="S530" t="s">
        <v>74</v>
      </c>
      <c r="T530" t="s">
        <v>74</v>
      </c>
      <c r="U530" t="s">
        <v>74</v>
      </c>
      <c r="V530" t="s">
        <v>74</v>
      </c>
      <c r="W530" t="s">
        <v>74</v>
      </c>
      <c r="X530" t="s">
        <v>74</v>
      </c>
      <c r="Y530" t="s">
        <v>74</v>
      </c>
      <c r="Z530" t="s">
        <v>74</v>
      </c>
      <c r="AA530" t="s">
        <v>74</v>
      </c>
      <c r="AB530" t="s">
        <v>74</v>
      </c>
      <c r="AC530" t="s">
        <v>74</v>
      </c>
      <c r="AD530" t="s">
        <v>74</v>
      </c>
      <c r="AE530" t="s">
        <v>74</v>
      </c>
      <c r="AF530" t="s">
        <v>74</v>
      </c>
      <c r="AG530">
        <v>23</v>
      </c>
      <c r="AH530">
        <v>14</v>
      </c>
      <c r="AI530">
        <v>15</v>
      </c>
      <c r="AJ530">
        <v>0</v>
      </c>
      <c r="AK530">
        <v>1</v>
      </c>
      <c r="AL530" t="s">
        <v>3021</v>
      </c>
      <c r="AM530" t="s">
        <v>555</v>
      </c>
      <c r="AN530" t="s">
        <v>2208</v>
      </c>
      <c r="AO530" t="s">
        <v>3022</v>
      </c>
      <c r="AP530" t="s">
        <v>74</v>
      </c>
      <c r="AQ530" t="s">
        <v>74</v>
      </c>
      <c r="AR530" t="s">
        <v>3023</v>
      </c>
      <c r="AS530" t="s">
        <v>3024</v>
      </c>
      <c r="AT530" t="s">
        <v>74</v>
      </c>
      <c r="AU530">
        <v>1961</v>
      </c>
      <c r="AV530">
        <v>75</v>
      </c>
      <c r="AW530">
        <v>2</v>
      </c>
      <c r="AX530" t="s">
        <v>74</v>
      </c>
      <c r="AY530" t="s">
        <v>74</v>
      </c>
      <c r="AZ530" t="s">
        <v>74</v>
      </c>
      <c r="BA530" t="s">
        <v>74</v>
      </c>
      <c r="BB530">
        <v>152</v>
      </c>
      <c r="BC530" t="s">
        <v>84</v>
      </c>
      <c r="BD530" t="s">
        <v>74</v>
      </c>
      <c r="BE530" t="s">
        <v>3025</v>
      </c>
      <c r="BF530" t="str">
        <f>HYPERLINK("http://dx.doi.org/10.1093/jn/75.2.152","http://dx.doi.org/10.1093/jn/75.2.152")</f>
        <v>http://dx.doi.org/10.1093/jn/75.2.152</v>
      </c>
      <c r="BG530" t="s">
        <v>74</v>
      </c>
      <c r="BH530" t="s">
        <v>74</v>
      </c>
      <c r="BI530">
        <v>0</v>
      </c>
      <c r="BJ530" t="s">
        <v>1869</v>
      </c>
      <c r="BK530" t="s">
        <v>86</v>
      </c>
      <c r="BL530" t="s">
        <v>1869</v>
      </c>
      <c r="BM530" t="s">
        <v>3026</v>
      </c>
      <c r="BN530">
        <v>14473800</v>
      </c>
      <c r="BO530" t="s">
        <v>74</v>
      </c>
      <c r="BP530" t="s">
        <v>74</v>
      </c>
      <c r="BQ530" t="s">
        <v>74</v>
      </c>
      <c r="BR530" t="s">
        <v>89</v>
      </c>
      <c r="BS530" t="s">
        <v>3027</v>
      </c>
      <c r="BT530" t="str">
        <f>HYPERLINK("https%3A%2F%2Fwww.webofscience.com%2Fwos%2Fwoscc%2Ffull-record%2FWOS:A19616173B00009","View Full Record in Web of Science")</f>
        <v>View Full Record in Web of Science</v>
      </c>
    </row>
    <row r="531" spans="1:72" x14ac:dyDescent="0.15">
      <c r="A531" t="s">
        <v>72</v>
      </c>
      <c r="B531" t="s">
        <v>3028</v>
      </c>
      <c r="C531" t="s">
        <v>74</v>
      </c>
      <c r="D531" t="s">
        <v>74</v>
      </c>
      <c r="E531" t="s">
        <v>74</v>
      </c>
      <c r="F531" t="s">
        <v>3028</v>
      </c>
      <c r="G531" t="s">
        <v>74</v>
      </c>
      <c r="H531" t="s">
        <v>74</v>
      </c>
      <c r="I531" t="s">
        <v>3029</v>
      </c>
      <c r="J531" t="s">
        <v>2600</v>
      </c>
      <c r="K531" t="s">
        <v>74</v>
      </c>
      <c r="L531" t="s">
        <v>74</v>
      </c>
      <c r="M531" t="s">
        <v>77</v>
      </c>
      <c r="N531" t="s">
        <v>78</v>
      </c>
      <c r="O531" t="s">
        <v>74</v>
      </c>
      <c r="P531" t="s">
        <v>74</v>
      </c>
      <c r="Q531" t="s">
        <v>74</v>
      </c>
      <c r="R531" t="s">
        <v>74</v>
      </c>
      <c r="S531" t="s">
        <v>74</v>
      </c>
      <c r="T531" t="s">
        <v>74</v>
      </c>
      <c r="U531" t="s">
        <v>74</v>
      </c>
      <c r="V531" t="s">
        <v>74</v>
      </c>
      <c r="W531" t="s">
        <v>74</v>
      </c>
      <c r="X531" t="s">
        <v>74</v>
      </c>
      <c r="Y531" t="s">
        <v>74</v>
      </c>
      <c r="Z531" t="s">
        <v>74</v>
      </c>
      <c r="AA531" t="s">
        <v>74</v>
      </c>
      <c r="AB531" t="s">
        <v>74</v>
      </c>
      <c r="AC531" t="s">
        <v>74</v>
      </c>
      <c r="AD531" t="s">
        <v>74</v>
      </c>
      <c r="AE531" t="s">
        <v>74</v>
      </c>
      <c r="AF531" t="s">
        <v>74</v>
      </c>
      <c r="AG531">
        <v>12</v>
      </c>
      <c r="AH531">
        <v>26</v>
      </c>
      <c r="AI531">
        <v>27</v>
      </c>
      <c r="AJ531">
        <v>1</v>
      </c>
      <c r="AK531">
        <v>14</v>
      </c>
      <c r="AL531" t="s">
        <v>670</v>
      </c>
      <c r="AM531" t="s">
        <v>671</v>
      </c>
      <c r="AN531" t="s">
        <v>672</v>
      </c>
      <c r="AO531" t="s">
        <v>2601</v>
      </c>
      <c r="AP531" t="s">
        <v>74</v>
      </c>
      <c r="AQ531" t="s">
        <v>74</v>
      </c>
      <c r="AR531" t="s">
        <v>2602</v>
      </c>
      <c r="AS531" t="s">
        <v>2603</v>
      </c>
      <c r="AT531" t="s">
        <v>74</v>
      </c>
      <c r="AU531">
        <v>1961</v>
      </c>
      <c r="AV531">
        <v>157</v>
      </c>
      <c r="AW531">
        <v>2</v>
      </c>
      <c r="AX531" t="s">
        <v>74</v>
      </c>
      <c r="AY531" t="s">
        <v>74</v>
      </c>
      <c r="AZ531" t="s">
        <v>74</v>
      </c>
      <c r="BA531" t="s">
        <v>74</v>
      </c>
      <c r="BB531">
        <v>251</v>
      </c>
      <c r="BC531" t="s">
        <v>84</v>
      </c>
      <c r="BD531" t="s">
        <v>74</v>
      </c>
      <c r="BE531" t="s">
        <v>3030</v>
      </c>
      <c r="BF531" t="str">
        <f>HYPERLINK("http://dx.doi.org/10.1113/jphysiol.1961.sp006719","http://dx.doi.org/10.1113/jphysiol.1961.sp006719")</f>
        <v>http://dx.doi.org/10.1113/jphysiol.1961.sp006719</v>
      </c>
      <c r="BG531" t="s">
        <v>74</v>
      </c>
      <c r="BH531" t="s">
        <v>74</v>
      </c>
      <c r="BI531">
        <v>0</v>
      </c>
      <c r="BJ531" t="s">
        <v>2605</v>
      </c>
      <c r="BK531" t="s">
        <v>86</v>
      </c>
      <c r="BL531" t="s">
        <v>2606</v>
      </c>
      <c r="BM531" t="s">
        <v>3031</v>
      </c>
      <c r="BN531">
        <v>13706619</v>
      </c>
      <c r="BO531" t="s">
        <v>1029</v>
      </c>
      <c r="BP531" t="s">
        <v>74</v>
      </c>
      <c r="BQ531" t="s">
        <v>74</v>
      </c>
      <c r="BR531" t="s">
        <v>89</v>
      </c>
      <c r="BS531" t="s">
        <v>3032</v>
      </c>
      <c r="BT531" t="str">
        <f>HYPERLINK("https%3A%2F%2Fwww.webofscience.com%2Fwos%2Fwoscc%2Ffull-record%2FWOS:A19616713B00028","View Full Record in Web of Science")</f>
        <v>View Full Record in Web of Science</v>
      </c>
    </row>
    <row r="532" spans="1:72" x14ac:dyDescent="0.15">
      <c r="A532" t="s">
        <v>72</v>
      </c>
      <c r="B532" t="s">
        <v>3033</v>
      </c>
      <c r="C532" t="s">
        <v>74</v>
      </c>
      <c r="D532" t="s">
        <v>74</v>
      </c>
      <c r="E532" t="s">
        <v>74</v>
      </c>
      <c r="F532" t="s">
        <v>3033</v>
      </c>
      <c r="G532" t="s">
        <v>74</v>
      </c>
      <c r="H532" t="s">
        <v>74</v>
      </c>
      <c r="I532" t="s">
        <v>3034</v>
      </c>
      <c r="J532" t="s">
        <v>3035</v>
      </c>
      <c r="K532" t="s">
        <v>74</v>
      </c>
      <c r="L532" t="s">
        <v>74</v>
      </c>
      <c r="M532" t="s">
        <v>77</v>
      </c>
      <c r="N532" t="s">
        <v>78</v>
      </c>
      <c r="O532" t="s">
        <v>74</v>
      </c>
      <c r="P532" t="s">
        <v>74</v>
      </c>
      <c r="Q532" t="s">
        <v>74</v>
      </c>
      <c r="R532" t="s">
        <v>74</v>
      </c>
      <c r="S532" t="s">
        <v>74</v>
      </c>
      <c r="T532" t="s">
        <v>74</v>
      </c>
      <c r="U532" t="s">
        <v>74</v>
      </c>
      <c r="V532" t="s">
        <v>74</v>
      </c>
      <c r="W532" t="s">
        <v>74</v>
      </c>
      <c r="X532" t="s">
        <v>74</v>
      </c>
      <c r="Y532" t="s">
        <v>74</v>
      </c>
      <c r="Z532" t="s">
        <v>74</v>
      </c>
      <c r="AA532" t="s">
        <v>74</v>
      </c>
      <c r="AB532" t="s">
        <v>74</v>
      </c>
      <c r="AC532" t="s">
        <v>74</v>
      </c>
      <c r="AD532" t="s">
        <v>74</v>
      </c>
      <c r="AE532" t="s">
        <v>74</v>
      </c>
      <c r="AF532" t="s">
        <v>74</v>
      </c>
      <c r="AG532">
        <v>11</v>
      </c>
      <c r="AH532">
        <v>3</v>
      </c>
      <c r="AI532">
        <v>3</v>
      </c>
      <c r="AJ532">
        <v>0</v>
      </c>
      <c r="AK532">
        <v>1</v>
      </c>
      <c r="AL532" t="s">
        <v>3036</v>
      </c>
      <c r="AM532" t="s">
        <v>509</v>
      </c>
      <c r="AN532" t="s">
        <v>3037</v>
      </c>
      <c r="AO532" t="s">
        <v>3038</v>
      </c>
      <c r="AP532" t="s">
        <v>74</v>
      </c>
      <c r="AQ532" t="s">
        <v>74</v>
      </c>
      <c r="AR532" t="s">
        <v>3039</v>
      </c>
      <c r="AS532" t="s">
        <v>3040</v>
      </c>
      <c r="AT532" t="s">
        <v>74</v>
      </c>
      <c r="AU532">
        <v>1961</v>
      </c>
      <c r="AV532">
        <v>63</v>
      </c>
      <c r="AW532">
        <v>5</v>
      </c>
      <c r="AX532" t="s">
        <v>74</v>
      </c>
      <c r="AY532" t="s">
        <v>74</v>
      </c>
      <c r="AZ532" t="s">
        <v>74</v>
      </c>
      <c r="BA532" t="s">
        <v>74</v>
      </c>
      <c r="BB532">
        <v>665</v>
      </c>
      <c r="BC532" t="s">
        <v>84</v>
      </c>
      <c r="BD532" t="s">
        <v>74</v>
      </c>
      <c r="BE532" t="s">
        <v>3041</v>
      </c>
      <c r="BF532" t="str">
        <f>HYPERLINK("http://dx.doi.org/10.14219/jada.archive.1961.0276","http://dx.doi.org/10.14219/jada.archive.1961.0276")</f>
        <v>http://dx.doi.org/10.14219/jada.archive.1961.0276</v>
      </c>
      <c r="BG532" t="s">
        <v>74</v>
      </c>
      <c r="BH532" t="s">
        <v>74</v>
      </c>
      <c r="BI532">
        <v>0</v>
      </c>
      <c r="BJ532" t="s">
        <v>2802</v>
      </c>
      <c r="BK532" t="s">
        <v>86</v>
      </c>
      <c r="BL532" t="s">
        <v>2802</v>
      </c>
      <c r="BM532" t="s">
        <v>3042</v>
      </c>
      <c r="BN532">
        <v>13916264</v>
      </c>
      <c r="BO532" t="s">
        <v>74</v>
      </c>
      <c r="BP532" t="s">
        <v>74</v>
      </c>
      <c r="BQ532" t="s">
        <v>74</v>
      </c>
      <c r="BR532" t="s">
        <v>89</v>
      </c>
      <c r="BS532" t="s">
        <v>3043</v>
      </c>
      <c r="BT532" t="str">
        <f>HYPERLINK("https%3A%2F%2Fwww.webofscience.com%2Fwos%2Fwoscc%2Ffull-record%2FWOS:A19613154B00010","View Full Record in Web of Science")</f>
        <v>View Full Record in Web of Science</v>
      </c>
    </row>
    <row r="533" spans="1:72" x14ac:dyDescent="0.15">
      <c r="A533" t="s">
        <v>72</v>
      </c>
      <c r="B533" t="s">
        <v>208</v>
      </c>
      <c r="C533" t="s">
        <v>74</v>
      </c>
      <c r="D533" t="s">
        <v>74</v>
      </c>
      <c r="E533" t="s">
        <v>74</v>
      </c>
      <c r="F533" t="s">
        <v>208</v>
      </c>
      <c r="G533" t="s">
        <v>74</v>
      </c>
      <c r="H533" t="s">
        <v>74</v>
      </c>
      <c r="I533" t="s">
        <v>3044</v>
      </c>
      <c r="J533" t="s">
        <v>767</v>
      </c>
      <c r="K533" t="s">
        <v>74</v>
      </c>
      <c r="L533" t="s">
        <v>74</v>
      </c>
      <c r="M533" t="s">
        <v>77</v>
      </c>
      <c r="N533" t="s">
        <v>220</v>
      </c>
      <c r="O533" t="s">
        <v>74</v>
      </c>
      <c r="P533" t="s">
        <v>74</v>
      </c>
      <c r="Q533" t="s">
        <v>74</v>
      </c>
      <c r="R533" t="s">
        <v>74</v>
      </c>
      <c r="S533" t="s">
        <v>74</v>
      </c>
      <c r="T533" t="s">
        <v>74</v>
      </c>
      <c r="U533" t="s">
        <v>74</v>
      </c>
      <c r="V533" t="s">
        <v>74</v>
      </c>
      <c r="W533" t="s">
        <v>74</v>
      </c>
      <c r="X533" t="s">
        <v>74</v>
      </c>
      <c r="Y533" t="s">
        <v>74</v>
      </c>
      <c r="Z533" t="s">
        <v>74</v>
      </c>
      <c r="AA533" t="s">
        <v>74</v>
      </c>
      <c r="AB533" t="s">
        <v>74</v>
      </c>
      <c r="AC533" t="s">
        <v>74</v>
      </c>
      <c r="AD533" t="s">
        <v>74</v>
      </c>
      <c r="AE533" t="s">
        <v>74</v>
      </c>
      <c r="AF533" t="s">
        <v>74</v>
      </c>
      <c r="AG533">
        <v>0</v>
      </c>
      <c r="AH533">
        <v>0</v>
      </c>
      <c r="AI533">
        <v>0</v>
      </c>
      <c r="AJ533">
        <v>0</v>
      </c>
      <c r="AK533">
        <v>0</v>
      </c>
      <c r="AL533" t="s">
        <v>2046</v>
      </c>
      <c r="AM533" t="s">
        <v>782</v>
      </c>
      <c r="AN533" t="s">
        <v>2047</v>
      </c>
      <c r="AO533" t="s">
        <v>771</v>
      </c>
      <c r="AP533" t="s">
        <v>772</v>
      </c>
      <c r="AQ533" t="s">
        <v>74</v>
      </c>
      <c r="AR533" t="s">
        <v>767</v>
      </c>
      <c r="AS533" t="s">
        <v>773</v>
      </c>
      <c r="AT533" t="s">
        <v>74</v>
      </c>
      <c r="AU533">
        <v>1961</v>
      </c>
      <c r="AV533">
        <v>192</v>
      </c>
      <c r="AW533">
        <v>480</v>
      </c>
      <c r="AX533" t="s">
        <v>74</v>
      </c>
      <c r="AY533" t="s">
        <v>74</v>
      </c>
      <c r="AZ533" t="s">
        <v>74</v>
      </c>
      <c r="BA533" t="s">
        <v>74</v>
      </c>
      <c r="BB533">
        <v>919</v>
      </c>
      <c r="BC533" t="s">
        <v>95</v>
      </c>
      <c r="BD533" t="s">
        <v>74</v>
      </c>
      <c r="BE533" t="s">
        <v>74</v>
      </c>
      <c r="BF533" t="s">
        <v>74</v>
      </c>
      <c r="BG533" t="s">
        <v>74</v>
      </c>
      <c r="BH533" t="s">
        <v>74</v>
      </c>
      <c r="BI533">
        <v>1</v>
      </c>
      <c r="BJ533" t="s">
        <v>775</v>
      </c>
      <c r="BK533" t="s">
        <v>86</v>
      </c>
      <c r="BL533" t="s">
        <v>776</v>
      </c>
      <c r="BM533" t="s">
        <v>3045</v>
      </c>
      <c r="BN533" t="s">
        <v>74</v>
      </c>
      <c r="BO533" t="s">
        <v>74</v>
      </c>
      <c r="BP533" t="s">
        <v>74</v>
      </c>
      <c r="BQ533" t="s">
        <v>74</v>
      </c>
      <c r="BR533" t="s">
        <v>89</v>
      </c>
      <c r="BS533" t="s">
        <v>3046</v>
      </c>
      <c r="BT533" t="str">
        <f>HYPERLINK("https%3A%2F%2Fwww.webofscience.com%2Fwos%2Fwoscc%2Ffull-record%2FWOS:A19618749B00085","View Full Record in Web of Science")</f>
        <v>View Full Record in Web of Science</v>
      </c>
    </row>
    <row r="534" spans="1:72" x14ac:dyDescent="0.15">
      <c r="A534" t="s">
        <v>72</v>
      </c>
      <c r="B534" t="s">
        <v>208</v>
      </c>
      <c r="C534" t="s">
        <v>74</v>
      </c>
      <c r="D534" t="s">
        <v>74</v>
      </c>
      <c r="E534" t="s">
        <v>74</v>
      </c>
      <c r="F534" t="s">
        <v>208</v>
      </c>
      <c r="G534" t="s">
        <v>74</v>
      </c>
      <c r="H534" t="s">
        <v>74</v>
      </c>
      <c r="I534" t="s">
        <v>3047</v>
      </c>
      <c r="J534" t="s">
        <v>767</v>
      </c>
      <c r="K534" t="s">
        <v>74</v>
      </c>
      <c r="L534" t="s">
        <v>74</v>
      </c>
      <c r="M534" t="s">
        <v>77</v>
      </c>
      <c r="N534" t="s">
        <v>220</v>
      </c>
      <c r="O534" t="s">
        <v>74</v>
      </c>
      <c r="P534" t="s">
        <v>74</v>
      </c>
      <c r="Q534" t="s">
        <v>74</v>
      </c>
      <c r="R534" t="s">
        <v>74</v>
      </c>
      <c r="S534" t="s">
        <v>74</v>
      </c>
      <c r="T534" t="s">
        <v>74</v>
      </c>
      <c r="U534" t="s">
        <v>74</v>
      </c>
      <c r="V534" t="s">
        <v>74</v>
      </c>
      <c r="W534" t="s">
        <v>74</v>
      </c>
      <c r="X534" t="s">
        <v>74</v>
      </c>
      <c r="Y534" t="s">
        <v>74</v>
      </c>
      <c r="Z534" t="s">
        <v>74</v>
      </c>
      <c r="AA534" t="s">
        <v>74</v>
      </c>
      <c r="AB534" t="s">
        <v>74</v>
      </c>
      <c r="AC534" t="s">
        <v>74</v>
      </c>
      <c r="AD534" t="s">
        <v>74</v>
      </c>
      <c r="AE534" t="s">
        <v>74</v>
      </c>
      <c r="AF534" t="s">
        <v>74</v>
      </c>
      <c r="AG534">
        <v>0</v>
      </c>
      <c r="AH534">
        <v>0</v>
      </c>
      <c r="AI534">
        <v>0</v>
      </c>
      <c r="AJ534">
        <v>0</v>
      </c>
      <c r="AK534">
        <v>0</v>
      </c>
      <c r="AL534" t="s">
        <v>781</v>
      </c>
      <c r="AM534" t="s">
        <v>782</v>
      </c>
      <c r="AN534" t="s">
        <v>783</v>
      </c>
      <c r="AO534" t="s">
        <v>771</v>
      </c>
      <c r="AP534" t="s">
        <v>74</v>
      </c>
      <c r="AQ534" t="s">
        <v>74</v>
      </c>
      <c r="AR534" t="s">
        <v>767</v>
      </c>
      <c r="AS534" t="s">
        <v>773</v>
      </c>
      <c r="AT534" t="s">
        <v>74</v>
      </c>
      <c r="AU534">
        <v>1961</v>
      </c>
      <c r="AV534">
        <v>191</v>
      </c>
      <c r="AW534">
        <v>478</v>
      </c>
      <c r="AX534" t="s">
        <v>74</v>
      </c>
      <c r="AY534" t="s">
        <v>74</v>
      </c>
      <c r="AZ534" t="s">
        <v>74</v>
      </c>
      <c r="BA534" t="s">
        <v>74</v>
      </c>
      <c r="BB534">
        <v>125</v>
      </c>
      <c r="BC534" t="s">
        <v>84</v>
      </c>
      <c r="BD534" t="s">
        <v>74</v>
      </c>
      <c r="BE534" t="s">
        <v>74</v>
      </c>
      <c r="BF534" t="s">
        <v>74</v>
      </c>
      <c r="BG534" t="s">
        <v>74</v>
      </c>
      <c r="BH534" t="s">
        <v>74</v>
      </c>
      <c r="BI534">
        <v>0</v>
      </c>
      <c r="BJ534" t="s">
        <v>775</v>
      </c>
      <c r="BK534" t="s">
        <v>86</v>
      </c>
      <c r="BL534" t="s">
        <v>776</v>
      </c>
      <c r="BM534" t="s">
        <v>3048</v>
      </c>
      <c r="BN534" t="s">
        <v>74</v>
      </c>
      <c r="BO534" t="s">
        <v>74</v>
      </c>
      <c r="BP534" t="s">
        <v>74</v>
      </c>
      <c r="BQ534" t="s">
        <v>74</v>
      </c>
      <c r="BR534" t="s">
        <v>89</v>
      </c>
      <c r="BS534" t="s">
        <v>3049</v>
      </c>
      <c r="BT534" t="str">
        <f>HYPERLINK("https%3A%2F%2Fwww.webofscience.com%2Fwos%2Fwoscc%2Ffull-record%2FWOS:A19618738B00041","View Full Record in Web of Science")</f>
        <v>View Full Record in Web of Science</v>
      </c>
    </row>
    <row r="535" spans="1:72" x14ac:dyDescent="0.15">
      <c r="A535" t="s">
        <v>72</v>
      </c>
      <c r="B535" t="s">
        <v>3050</v>
      </c>
      <c r="C535" t="s">
        <v>74</v>
      </c>
      <c r="D535" t="s">
        <v>74</v>
      </c>
      <c r="E535" t="s">
        <v>74</v>
      </c>
      <c r="F535" t="s">
        <v>3050</v>
      </c>
      <c r="G535" t="s">
        <v>74</v>
      </c>
      <c r="H535" t="s">
        <v>74</v>
      </c>
      <c r="I535" t="s">
        <v>3051</v>
      </c>
      <c r="J535" t="s">
        <v>767</v>
      </c>
      <c r="K535" t="s">
        <v>74</v>
      </c>
      <c r="L535" t="s">
        <v>74</v>
      </c>
      <c r="M535" t="s">
        <v>77</v>
      </c>
      <c r="N535" t="s">
        <v>536</v>
      </c>
      <c r="O535" t="s">
        <v>74</v>
      </c>
      <c r="P535" t="s">
        <v>74</v>
      </c>
      <c r="Q535" t="s">
        <v>74</v>
      </c>
      <c r="R535" t="s">
        <v>74</v>
      </c>
      <c r="S535" t="s">
        <v>74</v>
      </c>
      <c r="T535" t="s">
        <v>74</v>
      </c>
      <c r="U535" t="s">
        <v>74</v>
      </c>
      <c r="V535" t="s">
        <v>74</v>
      </c>
      <c r="W535" t="s">
        <v>74</v>
      </c>
      <c r="X535" t="s">
        <v>74</v>
      </c>
      <c r="Y535" t="s">
        <v>74</v>
      </c>
      <c r="Z535" t="s">
        <v>74</v>
      </c>
      <c r="AA535" t="s">
        <v>74</v>
      </c>
      <c r="AB535" t="s">
        <v>74</v>
      </c>
      <c r="AC535" t="s">
        <v>74</v>
      </c>
      <c r="AD535" t="s">
        <v>74</v>
      </c>
      <c r="AE535" t="s">
        <v>74</v>
      </c>
      <c r="AF535" t="s">
        <v>74</v>
      </c>
      <c r="AG535">
        <v>9</v>
      </c>
      <c r="AH535">
        <v>7</v>
      </c>
      <c r="AI535">
        <v>7</v>
      </c>
      <c r="AJ535">
        <v>0</v>
      </c>
      <c r="AK535">
        <v>0</v>
      </c>
      <c r="AL535" t="s">
        <v>781</v>
      </c>
      <c r="AM535" t="s">
        <v>782</v>
      </c>
      <c r="AN535" t="s">
        <v>783</v>
      </c>
      <c r="AO535" t="s">
        <v>771</v>
      </c>
      <c r="AP535" t="s">
        <v>74</v>
      </c>
      <c r="AQ535" t="s">
        <v>74</v>
      </c>
      <c r="AR535" t="s">
        <v>767</v>
      </c>
      <c r="AS535" t="s">
        <v>773</v>
      </c>
      <c r="AT535" t="s">
        <v>74</v>
      </c>
      <c r="AU535">
        <v>1961</v>
      </c>
      <c r="AV535">
        <v>191</v>
      </c>
      <c r="AW535">
        <v>479</v>
      </c>
      <c r="AX535" t="s">
        <v>74</v>
      </c>
      <c r="AY535" t="s">
        <v>74</v>
      </c>
      <c r="AZ535" t="s">
        <v>74</v>
      </c>
      <c r="BA535" t="s">
        <v>74</v>
      </c>
      <c r="BB535">
        <v>1286</v>
      </c>
      <c r="BC535" t="s">
        <v>84</v>
      </c>
      <c r="BD535" t="s">
        <v>74</v>
      </c>
      <c r="BE535" t="s">
        <v>3052</v>
      </c>
      <c r="BF535" t="str">
        <f>HYPERLINK("http://dx.doi.org/10.1038/1911286b0","http://dx.doi.org/10.1038/1911286b0")</f>
        <v>http://dx.doi.org/10.1038/1911286b0</v>
      </c>
      <c r="BG535" t="s">
        <v>74</v>
      </c>
      <c r="BH535" t="s">
        <v>74</v>
      </c>
      <c r="BI535">
        <v>0</v>
      </c>
      <c r="BJ535" t="s">
        <v>775</v>
      </c>
      <c r="BK535" t="s">
        <v>86</v>
      </c>
      <c r="BL535" t="s">
        <v>776</v>
      </c>
      <c r="BM535" t="s">
        <v>3053</v>
      </c>
      <c r="BN535" t="s">
        <v>74</v>
      </c>
      <c r="BO535" t="s">
        <v>74</v>
      </c>
      <c r="BP535" t="s">
        <v>74</v>
      </c>
      <c r="BQ535" t="s">
        <v>74</v>
      </c>
      <c r="BR535" t="s">
        <v>89</v>
      </c>
      <c r="BS535" t="s">
        <v>3054</v>
      </c>
      <c r="BT535" t="str">
        <f>HYPERLINK("https%3A%2F%2Fwww.webofscience.com%2Fwos%2Fwoscc%2Ffull-record%2FWOS:A19618742B00261","View Full Record in Web of Science")</f>
        <v>View Full Record in Web of Science</v>
      </c>
    </row>
    <row r="536" spans="1:72" x14ac:dyDescent="0.15">
      <c r="A536" t="s">
        <v>72</v>
      </c>
      <c r="B536" t="s">
        <v>3055</v>
      </c>
      <c r="C536" t="s">
        <v>74</v>
      </c>
      <c r="D536" t="s">
        <v>74</v>
      </c>
      <c r="E536" t="s">
        <v>74</v>
      </c>
      <c r="F536" t="s">
        <v>3055</v>
      </c>
      <c r="G536" t="s">
        <v>74</v>
      </c>
      <c r="H536" t="s">
        <v>74</v>
      </c>
      <c r="I536" t="s">
        <v>3056</v>
      </c>
      <c r="J536" t="s">
        <v>767</v>
      </c>
      <c r="K536" t="s">
        <v>74</v>
      </c>
      <c r="L536" t="s">
        <v>74</v>
      </c>
      <c r="M536" t="s">
        <v>77</v>
      </c>
      <c r="N536" t="s">
        <v>78</v>
      </c>
      <c r="O536" t="s">
        <v>74</v>
      </c>
      <c r="P536" t="s">
        <v>74</v>
      </c>
      <c r="Q536" t="s">
        <v>74</v>
      </c>
      <c r="R536" t="s">
        <v>74</v>
      </c>
      <c r="S536" t="s">
        <v>74</v>
      </c>
      <c r="T536" t="s">
        <v>74</v>
      </c>
      <c r="U536" t="s">
        <v>74</v>
      </c>
      <c r="V536" t="s">
        <v>74</v>
      </c>
      <c r="W536" t="s">
        <v>74</v>
      </c>
      <c r="X536" t="s">
        <v>74</v>
      </c>
      <c r="Y536" t="s">
        <v>74</v>
      </c>
      <c r="Z536" t="s">
        <v>74</v>
      </c>
      <c r="AA536" t="s">
        <v>74</v>
      </c>
      <c r="AB536" t="s">
        <v>74</v>
      </c>
      <c r="AC536" t="s">
        <v>74</v>
      </c>
      <c r="AD536" t="s">
        <v>74</v>
      </c>
      <c r="AE536" t="s">
        <v>74</v>
      </c>
      <c r="AF536" t="s">
        <v>74</v>
      </c>
      <c r="AG536">
        <v>0</v>
      </c>
      <c r="AH536">
        <v>0</v>
      </c>
      <c r="AI536">
        <v>0</v>
      </c>
      <c r="AJ536">
        <v>0</v>
      </c>
      <c r="AK536">
        <v>0</v>
      </c>
      <c r="AL536" t="s">
        <v>781</v>
      </c>
      <c r="AM536" t="s">
        <v>782</v>
      </c>
      <c r="AN536" t="s">
        <v>783</v>
      </c>
      <c r="AO536" t="s">
        <v>771</v>
      </c>
      <c r="AP536" t="s">
        <v>74</v>
      </c>
      <c r="AQ536" t="s">
        <v>74</v>
      </c>
      <c r="AR536" t="s">
        <v>767</v>
      </c>
      <c r="AS536" t="s">
        <v>773</v>
      </c>
      <c r="AT536" t="s">
        <v>74</v>
      </c>
      <c r="AU536">
        <v>1961</v>
      </c>
      <c r="AV536">
        <v>190</v>
      </c>
      <c r="AW536">
        <v>478</v>
      </c>
      <c r="AX536" t="s">
        <v>74</v>
      </c>
      <c r="AY536" t="s">
        <v>74</v>
      </c>
      <c r="AZ536" t="s">
        <v>74</v>
      </c>
      <c r="BA536" t="s">
        <v>74</v>
      </c>
      <c r="BB536">
        <v>1157</v>
      </c>
      <c r="BC536" t="s">
        <v>84</v>
      </c>
      <c r="BD536" t="s">
        <v>74</v>
      </c>
      <c r="BE536" t="s">
        <v>3057</v>
      </c>
      <c r="BF536" t="str">
        <f>HYPERLINK("http://dx.doi.org/10.1038/1901157b0","http://dx.doi.org/10.1038/1901157b0")</f>
        <v>http://dx.doi.org/10.1038/1901157b0</v>
      </c>
      <c r="BG536" t="s">
        <v>74</v>
      </c>
      <c r="BH536" t="s">
        <v>74</v>
      </c>
      <c r="BI536">
        <v>0</v>
      </c>
      <c r="BJ536" t="s">
        <v>775</v>
      </c>
      <c r="BK536" t="s">
        <v>86</v>
      </c>
      <c r="BL536" t="s">
        <v>776</v>
      </c>
      <c r="BM536" t="s">
        <v>3058</v>
      </c>
      <c r="BN536" t="s">
        <v>74</v>
      </c>
      <c r="BO536" t="s">
        <v>608</v>
      </c>
      <c r="BP536" t="s">
        <v>74</v>
      </c>
      <c r="BQ536" t="s">
        <v>74</v>
      </c>
      <c r="BR536" t="s">
        <v>89</v>
      </c>
      <c r="BS536" t="s">
        <v>3059</v>
      </c>
      <c r="BT536" t="str">
        <f>HYPERLINK("https%3A%2F%2Fwww.webofscience.com%2Fwos%2Fwoscc%2Ffull-record%2FWOS:A19618734B00002","View Full Record in Web of Science")</f>
        <v>View Full Record in Web of Science</v>
      </c>
    </row>
    <row r="537" spans="1:72" x14ac:dyDescent="0.15">
      <c r="A537" t="s">
        <v>72</v>
      </c>
      <c r="B537" t="s">
        <v>2251</v>
      </c>
      <c r="C537" t="s">
        <v>74</v>
      </c>
      <c r="D537" t="s">
        <v>74</v>
      </c>
      <c r="E537" t="s">
        <v>74</v>
      </c>
      <c r="F537" t="s">
        <v>2251</v>
      </c>
      <c r="G537" t="s">
        <v>74</v>
      </c>
      <c r="H537" t="s">
        <v>74</v>
      </c>
      <c r="I537" t="s">
        <v>3060</v>
      </c>
      <c r="J537" t="s">
        <v>767</v>
      </c>
      <c r="K537" t="s">
        <v>74</v>
      </c>
      <c r="L537" t="s">
        <v>74</v>
      </c>
      <c r="M537" t="s">
        <v>77</v>
      </c>
      <c r="N537" t="s">
        <v>78</v>
      </c>
      <c r="O537" t="s">
        <v>74</v>
      </c>
      <c r="P537" t="s">
        <v>74</v>
      </c>
      <c r="Q537" t="s">
        <v>74</v>
      </c>
      <c r="R537" t="s">
        <v>74</v>
      </c>
      <c r="S537" t="s">
        <v>74</v>
      </c>
      <c r="T537" t="s">
        <v>74</v>
      </c>
      <c r="U537" t="s">
        <v>74</v>
      </c>
      <c r="V537" t="s">
        <v>74</v>
      </c>
      <c r="W537" t="s">
        <v>74</v>
      </c>
      <c r="X537" t="s">
        <v>74</v>
      </c>
      <c r="Y537" t="s">
        <v>74</v>
      </c>
      <c r="Z537" t="s">
        <v>74</v>
      </c>
      <c r="AA537" t="s">
        <v>74</v>
      </c>
      <c r="AB537" t="s">
        <v>74</v>
      </c>
      <c r="AC537" t="s">
        <v>74</v>
      </c>
      <c r="AD537" t="s">
        <v>74</v>
      </c>
      <c r="AE537" t="s">
        <v>74</v>
      </c>
      <c r="AF537" t="s">
        <v>74</v>
      </c>
      <c r="AG537">
        <v>0</v>
      </c>
      <c r="AH537">
        <v>0</v>
      </c>
      <c r="AI537">
        <v>0</v>
      </c>
      <c r="AJ537">
        <v>0</v>
      </c>
      <c r="AK537">
        <v>1</v>
      </c>
      <c r="AL537" t="s">
        <v>781</v>
      </c>
      <c r="AM537" t="s">
        <v>782</v>
      </c>
      <c r="AN537" t="s">
        <v>783</v>
      </c>
      <c r="AO537" t="s">
        <v>771</v>
      </c>
      <c r="AP537" t="s">
        <v>74</v>
      </c>
      <c r="AQ537" t="s">
        <v>74</v>
      </c>
      <c r="AR537" t="s">
        <v>767</v>
      </c>
      <c r="AS537" t="s">
        <v>773</v>
      </c>
      <c r="AT537" t="s">
        <v>74</v>
      </c>
      <c r="AU537">
        <v>1961</v>
      </c>
      <c r="AV537">
        <v>189</v>
      </c>
      <c r="AW537">
        <v>476</v>
      </c>
      <c r="AX537" t="s">
        <v>74</v>
      </c>
      <c r="AY537" t="s">
        <v>74</v>
      </c>
      <c r="AZ537" t="s">
        <v>74</v>
      </c>
      <c r="BA537" t="s">
        <v>74</v>
      </c>
      <c r="BB537">
        <v>781</v>
      </c>
      <c r="BC537" t="s">
        <v>84</v>
      </c>
      <c r="BD537" t="s">
        <v>74</v>
      </c>
      <c r="BE537" t="s">
        <v>74</v>
      </c>
      <c r="BF537" t="s">
        <v>74</v>
      </c>
      <c r="BG537" t="s">
        <v>74</v>
      </c>
      <c r="BH537" t="s">
        <v>74</v>
      </c>
      <c r="BI537">
        <v>0</v>
      </c>
      <c r="BJ537" t="s">
        <v>775</v>
      </c>
      <c r="BK537" t="s">
        <v>86</v>
      </c>
      <c r="BL537" t="s">
        <v>776</v>
      </c>
      <c r="BM537" t="s">
        <v>3061</v>
      </c>
      <c r="BN537" t="s">
        <v>74</v>
      </c>
      <c r="BO537" t="s">
        <v>74</v>
      </c>
      <c r="BP537" t="s">
        <v>74</v>
      </c>
      <c r="BQ537" t="s">
        <v>74</v>
      </c>
      <c r="BR537" t="s">
        <v>89</v>
      </c>
      <c r="BS537" t="s">
        <v>3062</v>
      </c>
      <c r="BT537" t="str">
        <f>HYPERLINK("https%3A%2F%2Fwww.webofscience.com%2Fwos%2Fwoscc%2Ffull-record%2FWOS:A19618719B00441","View Full Record in Web of Science")</f>
        <v>View Full Record in Web of Science</v>
      </c>
    </row>
    <row r="538" spans="1:72" x14ac:dyDescent="0.15">
      <c r="A538" t="s">
        <v>72</v>
      </c>
      <c r="B538" t="s">
        <v>2556</v>
      </c>
      <c r="C538" t="s">
        <v>74</v>
      </c>
      <c r="D538" t="s">
        <v>74</v>
      </c>
      <c r="E538" t="s">
        <v>74</v>
      </c>
      <c r="F538" t="s">
        <v>2556</v>
      </c>
      <c r="G538" t="s">
        <v>74</v>
      </c>
      <c r="H538" t="s">
        <v>74</v>
      </c>
      <c r="I538" t="s">
        <v>3063</v>
      </c>
      <c r="J538" t="s">
        <v>1653</v>
      </c>
      <c r="K538" t="s">
        <v>74</v>
      </c>
      <c r="L538" t="s">
        <v>74</v>
      </c>
      <c r="M538" t="s">
        <v>77</v>
      </c>
      <c r="N538" t="s">
        <v>536</v>
      </c>
      <c r="O538" t="s">
        <v>74</v>
      </c>
      <c r="P538" t="s">
        <v>74</v>
      </c>
      <c r="Q538" t="s">
        <v>74</v>
      </c>
      <c r="R538" t="s">
        <v>74</v>
      </c>
      <c r="S538" t="s">
        <v>74</v>
      </c>
      <c r="T538" t="s">
        <v>74</v>
      </c>
      <c r="U538" t="s">
        <v>74</v>
      </c>
      <c r="V538" t="s">
        <v>74</v>
      </c>
      <c r="W538" t="s">
        <v>74</v>
      </c>
      <c r="X538" t="s">
        <v>74</v>
      </c>
      <c r="Y538" t="s">
        <v>74</v>
      </c>
      <c r="Z538" t="s">
        <v>74</v>
      </c>
      <c r="AA538" t="s">
        <v>74</v>
      </c>
      <c r="AB538" t="s">
        <v>74</v>
      </c>
      <c r="AC538" t="s">
        <v>74</v>
      </c>
      <c r="AD538" t="s">
        <v>74</v>
      </c>
      <c r="AE538" t="s">
        <v>74</v>
      </c>
      <c r="AF538" t="s">
        <v>74</v>
      </c>
      <c r="AG538">
        <v>0</v>
      </c>
      <c r="AH538">
        <v>0</v>
      </c>
      <c r="AI538">
        <v>0</v>
      </c>
      <c r="AJ538">
        <v>0</v>
      </c>
      <c r="AK538">
        <v>0</v>
      </c>
      <c r="AL538" t="s">
        <v>1408</v>
      </c>
      <c r="AM538" t="s">
        <v>1409</v>
      </c>
      <c r="AN538" t="s">
        <v>1410</v>
      </c>
      <c r="AO538" t="s">
        <v>1654</v>
      </c>
      <c r="AP538" t="s">
        <v>74</v>
      </c>
      <c r="AQ538" t="s">
        <v>74</v>
      </c>
      <c r="AR538" t="s">
        <v>1655</v>
      </c>
      <c r="AS538" t="s">
        <v>1656</v>
      </c>
      <c r="AT538" t="s">
        <v>74</v>
      </c>
      <c r="AU538">
        <v>1961</v>
      </c>
      <c r="AV538">
        <v>13</v>
      </c>
      <c r="AW538">
        <v>3</v>
      </c>
      <c r="AX538" t="s">
        <v>74</v>
      </c>
      <c r="AY538" t="s">
        <v>74</v>
      </c>
      <c r="AZ538" t="s">
        <v>74</v>
      </c>
      <c r="BA538" t="s">
        <v>74</v>
      </c>
      <c r="BB538">
        <v>46</v>
      </c>
      <c r="BC538">
        <v>46</v>
      </c>
      <c r="BD538" t="s">
        <v>74</v>
      </c>
      <c r="BE538" t="s">
        <v>3064</v>
      </c>
      <c r="BF538" t="str">
        <f>HYPERLINK("http://dx.doi.org/10.1111/j.0033-0124.1961.133_46a.x","http://dx.doi.org/10.1111/j.0033-0124.1961.133_46a.x")</f>
        <v>http://dx.doi.org/10.1111/j.0033-0124.1961.133_46a.x</v>
      </c>
      <c r="BG538" t="s">
        <v>74</v>
      </c>
      <c r="BH538" t="s">
        <v>74</v>
      </c>
      <c r="BI538">
        <v>1</v>
      </c>
      <c r="BJ538" t="s">
        <v>825</v>
      </c>
      <c r="BK538" t="s">
        <v>826</v>
      </c>
      <c r="BL538" t="s">
        <v>825</v>
      </c>
      <c r="BM538" t="s">
        <v>3065</v>
      </c>
      <c r="BN538" t="s">
        <v>74</v>
      </c>
      <c r="BO538" t="s">
        <v>74</v>
      </c>
      <c r="BP538" t="s">
        <v>74</v>
      </c>
      <c r="BQ538" t="s">
        <v>74</v>
      </c>
      <c r="BR538" t="s">
        <v>89</v>
      </c>
      <c r="BS538" t="s">
        <v>3066</v>
      </c>
      <c r="BT538" t="str">
        <f>HYPERLINK("https%3A%2F%2Fwww.webofscience.com%2Fwos%2Fwoscc%2Ffull-record%2FWOS:A1961CGJ6800009","View Full Record in Web of Science")</f>
        <v>View Full Record in Web of Science</v>
      </c>
    </row>
    <row r="539" spans="1:72" x14ac:dyDescent="0.15">
      <c r="A539" t="s">
        <v>72</v>
      </c>
      <c r="B539" t="s">
        <v>3067</v>
      </c>
      <c r="C539" t="s">
        <v>74</v>
      </c>
      <c r="D539" t="s">
        <v>74</v>
      </c>
      <c r="E539" t="s">
        <v>74</v>
      </c>
      <c r="F539" t="s">
        <v>3067</v>
      </c>
      <c r="G539" t="s">
        <v>74</v>
      </c>
      <c r="H539" t="s">
        <v>74</v>
      </c>
      <c r="I539" t="s">
        <v>3068</v>
      </c>
      <c r="J539" t="s">
        <v>843</v>
      </c>
      <c r="K539" t="s">
        <v>74</v>
      </c>
      <c r="L539" t="s">
        <v>74</v>
      </c>
      <c r="M539" t="s">
        <v>77</v>
      </c>
      <c r="N539" t="s">
        <v>78</v>
      </c>
      <c r="O539" t="s">
        <v>74</v>
      </c>
      <c r="P539" t="s">
        <v>74</v>
      </c>
      <c r="Q539" t="s">
        <v>74</v>
      </c>
      <c r="R539" t="s">
        <v>74</v>
      </c>
      <c r="S539" t="s">
        <v>74</v>
      </c>
      <c r="T539" t="s">
        <v>74</v>
      </c>
      <c r="U539" t="s">
        <v>74</v>
      </c>
      <c r="V539" t="s">
        <v>74</v>
      </c>
      <c r="W539" t="s">
        <v>74</v>
      </c>
      <c r="X539" t="s">
        <v>74</v>
      </c>
      <c r="Y539" t="s">
        <v>74</v>
      </c>
      <c r="Z539" t="s">
        <v>74</v>
      </c>
      <c r="AA539" t="s">
        <v>74</v>
      </c>
      <c r="AB539" t="s">
        <v>74</v>
      </c>
      <c r="AC539" t="s">
        <v>74</v>
      </c>
      <c r="AD539" t="s">
        <v>74</v>
      </c>
      <c r="AE539" t="s">
        <v>74</v>
      </c>
      <c r="AF539" t="s">
        <v>74</v>
      </c>
      <c r="AG539">
        <v>3</v>
      </c>
      <c r="AH539">
        <v>16</v>
      </c>
      <c r="AI539">
        <v>16</v>
      </c>
      <c r="AJ539">
        <v>0</v>
      </c>
      <c r="AK539">
        <v>1</v>
      </c>
      <c r="AL539" t="s">
        <v>844</v>
      </c>
      <c r="AM539" t="s">
        <v>80</v>
      </c>
      <c r="AN539" t="s">
        <v>845</v>
      </c>
      <c r="AO539" t="s">
        <v>846</v>
      </c>
      <c r="AP539" t="s">
        <v>74</v>
      </c>
      <c r="AQ539" t="s">
        <v>74</v>
      </c>
      <c r="AR539" t="s">
        <v>843</v>
      </c>
      <c r="AS539" t="s">
        <v>847</v>
      </c>
      <c r="AT539" t="s">
        <v>74</v>
      </c>
      <c r="AU539">
        <v>1961</v>
      </c>
      <c r="AV539">
        <v>133</v>
      </c>
      <c r="AW539">
        <v>345</v>
      </c>
      <c r="AX539" t="s">
        <v>74</v>
      </c>
      <c r="AY539" t="s">
        <v>74</v>
      </c>
      <c r="AZ539" t="s">
        <v>74</v>
      </c>
      <c r="BA539" t="s">
        <v>74</v>
      </c>
      <c r="BB539">
        <v>764</v>
      </c>
      <c r="BC539" t="s">
        <v>84</v>
      </c>
      <c r="BD539" t="s">
        <v>74</v>
      </c>
      <c r="BE539" t="s">
        <v>3069</v>
      </c>
      <c r="BF539" t="str">
        <f>HYPERLINK("http://dx.doi.org/10.1126/science.133.3455.764","http://dx.doi.org/10.1126/science.133.3455.764")</f>
        <v>http://dx.doi.org/10.1126/science.133.3455.764</v>
      </c>
      <c r="BG539" t="s">
        <v>74</v>
      </c>
      <c r="BH539" t="s">
        <v>74</v>
      </c>
      <c r="BI539">
        <v>0</v>
      </c>
      <c r="BJ539" t="s">
        <v>775</v>
      </c>
      <c r="BK539" t="s">
        <v>86</v>
      </c>
      <c r="BL539" t="s">
        <v>776</v>
      </c>
      <c r="BM539" t="s">
        <v>3070</v>
      </c>
      <c r="BN539">
        <v>17777653</v>
      </c>
      <c r="BO539" t="s">
        <v>74</v>
      </c>
      <c r="BP539" t="s">
        <v>74</v>
      </c>
      <c r="BQ539" t="s">
        <v>74</v>
      </c>
      <c r="BR539" t="s">
        <v>89</v>
      </c>
      <c r="BS539" t="s">
        <v>3071</v>
      </c>
      <c r="BT539" t="str">
        <f>HYPERLINK("https%3A%2F%2Fwww.webofscience.com%2Fwos%2Fwoscc%2Ffull-record%2FWOS:A19612975C00133","View Full Record in Web of Science")</f>
        <v>View Full Record in Web of Science</v>
      </c>
    </row>
    <row r="540" spans="1:72" x14ac:dyDescent="0.15">
      <c r="A540" t="s">
        <v>72</v>
      </c>
      <c r="B540" t="s">
        <v>3072</v>
      </c>
      <c r="C540" t="s">
        <v>74</v>
      </c>
      <c r="D540" t="s">
        <v>74</v>
      </c>
      <c r="E540" t="s">
        <v>74</v>
      </c>
      <c r="F540" t="s">
        <v>3072</v>
      </c>
      <c r="G540" t="s">
        <v>74</v>
      </c>
      <c r="H540" t="s">
        <v>74</v>
      </c>
      <c r="I540" t="s">
        <v>2933</v>
      </c>
      <c r="J540" t="s">
        <v>3073</v>
      </c>
      <c r="K540" t="s">
        <v>74</v>
      </c>
      <c r="L540" t="s">
        <v>74</v>
      </c>
      <c r="M540" t="s">
        <v>77</v>
      </c>
      <c r="N540" t="s">
        <v>817</v>
      </c>
      <c r="O540" t="s">
        <v>74</v>
      </c>
      <c r="P540" t="s">
        <v>74</v>
      </c>
      <c r="Q540" t="s">
        <v>74</v>
      </c>
      <c r="R540" t="s">
        <v>74</v>
      </c>
      <c r="S540" t="s">
        <v>74</v>
      </c>
      <c r="T540" t="s">
        <v>74</v>
      </c>
      <c r="U540" t="s">
        <v>74</v>
      </c>
      <c r="V540" t="s">
        <v>74</v>
      </c>
      <c r="W540" t="s">
        <v>74</v>
      </c>
      <c r="X540" t="s">
        <v>74</v>
      </c>
      <c r="Y540" t="s">
        <v>74</v>
      </c>
      <c r="Z540" t="s">
        <v>74</v>
      </c>
      <c r="AA540" t="s">
        <v>74</v>
      </c>
      <c r="AB540" t="s">
        <v>74</v>
      </c>
      <c r="AC540" t="s">
        <v>74</v>
      </c>
      <c r="AD540" t="s">
        <v>74</v>
      </c>
      <c r="AE540" t="s">
        <v>74</v>
      </c>
      <c r="AF540" t="s">
        <v>74</v>
      </c>
      <c r="AG540">
        <v>5</v>
      </c>
      <c r="AH540">
        <v>0</v>
      </c>
      <c r="AI540">
        <v>0</v>
      </c>
      <c r="AJ540">
        <v>0</v>
      </c>
      <c r="AK540">
        <v>1</v>
      </c>
      <c r="AL540" t="s">
        <v>3074</v>
      </c>
      <c r="AM540" t="s">
        <v>3075</v>
      </c>
      <c r="AN540" t="s">
        <v>3076</v>
      </c>
      <c r="AO540" t="s">
        <v>3077</v>
      </c>
      <c r="AP540" t="s">
        <v>74</v>
      </c>
      <c r="AQ540" t="s">
        <v>74</v>
      </c>
      <c r="AR540" t="s">
        <v>3078</v>
      </c>
      <c r="AS540" t="s">
        <v>3079</v>
      </c>
      <c r="AT540" t="s">
        <v>74</v>
      </c>
      <c r="AU540">
        <v>1961</v>
      </c>
      <c r="AV540">
        <v>13</v>
      </c>
      <c r="AW540">
        <v>2</v>
      </c>
      <c r="AX540" t="s">
        <v>74</v>
      </c>
      <c r="AY540" t="s">
        <v>74</v>
      </c>
      <c r="AZ540" t="s">
        <v>74</v>
      </c>
      <c r="BA540" t="s">
        <v>74</v>
      </c>
      <c r="BB540">
        <v>323</v>
      </c>
      <c r="BC540">
        <v>329</v>
      </c>
      <c r="BD540" t="s">
        <v>74</v>
      </c>
      <c r="BE540" t="s">
        <v>3080</v>
      </c>
      <c r="BF540" t="str">
        <f>HYPERLINK("http://dx.doi.org/10.2307/2009522","http://dx.doi.org/10.2307/2009522")</f>
        <v>http://dx.doi.org/10.2307/2009522</v>
      </c>
      <c r="BG540" t="s">
        <v>74</v>
      </c>
      <c r="BH540" t="s">
        <v>74</v>
      </c>
      <c r="BI540">
        <v>7</v>
      </c>
      <c r="BJ540" t="s">
        <v>1176</v>
      </c>
      <c r="BK540" t="s">
        <v>826</v>
      </c>
      <c r="BL540" t="s">
        <v>1177</v>
      </c>
      <c r="BM540" t="s">
        <v>3081</v>
      </c>
      <c r="BN540" t="s">
        <v>74</v>
      </c>
      <c r="BO540" t="s">
        <v>74</v>
      </c>
      <c r="BP540" t="s">
        <v>74</v>
      </c>
      <c r="BQ540" t="s">
        <v>74</v>
      </c>
      <c r="BR540" t="s">
        <v>89</v>
      </c>
      <c r="BS540" t="s">
        <v>3082</v>
      </c>
      <c r="BT540" t="str">
        <f>HYPERLINK("https%3A%2F%2Fwww.webofscience.com%2Fwos%2Fwoscc%2Ffull-record%2FWOS:A1961CBK0100009","View Full Record in Web of Science")</f>
        <v>View Full Record in Web of Science</v>
      </c>
    </row>
    <row r="541" spans="1:72" x14ac:dyDescent="0.15">
      <c r="A541" t="s">
        <v>72</v>
      </c>
      <c r="B541" t="s">
        <v>3083</v>
      </c>
      <c r="C541" t="s">
        <v>74</v>
      </c>
      <c r="D541" t="s">
        <v>74</v>
      </c>
      <c r="E541" t="s">
        <v>74</v>
      </c>
      <c r="F541" t="s">
        <v>3083</v>
      </c>
      <c r="G541" t="s">
        <v>74</v>
      </c>
      <c r="H541" t="s">
        <v>74</v>
      </c>
      <c r="I541" t="s">
        <v>3084</v>
      </c>
      <c r="J541" t="s">
        <v>1776</v>
      </c>
      <c r="K541" t="s">
        <v>74</v>
      </c>
      <c r="L541" t="s">
        <v>74</v>
      </c>
      <c r="M541" t="s">
        <v>77</v>
      </c>
      <c r="N541" t="s">
        <v>78</v>
      </c>
      <c r="O541" t="s">
        <v>74</v>
      </c>
      <c r="P541" t="s">
        <v>74</v>
      </c>
      <c r="Q541" t="s">
        <v>74</v>
      </c>
      <c r="R541" t="s">
        <v>74</v>
      </c>
      <c r="S541" t="s">
        <v>74</v>
      </c>
      <c r="T541" t="s">
        <v>74</v>
      </c>
      <c r="U541" t="s">
        <v>74</v>
      </c>
      <c r="V541" t="s">
        <v>74</v>
      </c>
      <c r="W541" t="s">
        <v>74</v>
      </c>
      <c r="X541" t="s">
        <v>74</v>
      </c>
      <c r="Y541" t="s">
        <v>74</v>
      </c>
      <c r="Z541" t="s">
        <v>74</v>
      </c>
      <c r="AA541" t="s">
        <v>74</v>
      </c>
      <c r="AB541" t="s">
        <v>74</v>
      </c>
      <c r="AC541" t="s">
        <v>74</v>
      </c>
      <c r="AD541" t="s">
        <v>74</v>
      </c>
      <c r="AE541" t="s">
        <v>74</v>
      </c>
      <c r="AF541" t="s">
        <v>74</v>
      </c>
      <c r="AG541">
        <v>75</v>
      </c>
      <c r="AH541">
        <v>27</v>
      </c>
      <c r="AI541">
        <v>27</v>
      </c>
      <c r="AJ541">
        <v>0</v>
      </c>
      <c r="AK541">
        <v>1</v>
      </c>
      <c r="AL541" t="s">
        <v>1778</v>
      </c>
      <c r="AM541" t="s">
        <v>80</v>
      </c>
      <c r="AN541" t="s">
        <v>1779</v>
      </c>
      <c r="AO541" t="s">
        <v>1780</v>
      </c>
      <c r="AP541" t="s">
        <v>74</v>
      </c>
      <c r="AQ541" t="s">
        <v>74</v>
      </c>
      <c r="AR541" t="s">
        <v>1781</v>
      </c>
      <c r="AS541" t="s">
        <v>1782</v>
      </c>
      <c r="AT541" t="s">
        <v>74</v>
      </c>
      <c r="AU541">
        <v>1960</v>
      </c>
      <c r="AV541">
        <v>54</v>
      </c>
      <c r="AW541">
        <v>2</v>
      </c>
      <c r="AX541" t="s">
        <v>74</v>
      </c>
      <c r="AY541" t="s">
        <v>74</v>
      </c>
      <c r="AZ541" t="s">
        <v>74</v>
      </c>
      <c r="BA541" t="s">
        <v>74</v>
      </c>
      <c r="BB541">
        <v>349</v>
      </c>
      <c r="BC541">
        <v>377</v>
      </c>
      <c r="BD541" t="s">
        <v>74</v>
      </c>
      <c r="BE541" t="s">
        <v>3085</v>
      </c>
      <c r="BF541" t="str">
        <f>HYPERLINK("http://dx.doi.org/10.2307/2195252","http://dx.doi.org/10.2307/2195252")</f>
        <v>http://dx.doi.org/10.2307/2195252</v>
      </c>
      <c r="BG541" t="s">
        <v>74</v>
      </c>
      <c r="BH541" t="s">
        <v>74</v>
      </c>
      <c r="BI541">
        <v>29</v>
      </c>
      <c r="BJ541" t="s">
        <v>1784</v>
      </c>
      <c r="BK541" t="s">
        <v>826</v>
      </c>
      <c r="BL541" t="s">
        <v>1177</v>
      </c>
      <c r="BM541" t="s">
        <v>3086</v>
      </c>
      <c r="BN541" t="s">
        <v>74</v>
      </c>
      <c r="BO541" t="s">
        <v>74</v>
      </c>
      <c r="BP541" t="s">
        <v>74</v>
      </c>
      <c r="BQ541" t="s">
        <v>74</v>
      </c>
      <c r="BR541" t="s">
        <v>89</v>
      </c>
      <c r="BS541" t="s">
        <v>3087</v>
      </c>
      <c r="BT541" t="str">
        <f>HYPERLINK("https%3A%2F%2Fwww.webofscience.com%2Fwos%2Fwoscc%2Ffull-record%2FWOS:A1960CCY5500003","View Full Record in Web of Science")</f>
        <v>View Full Record in Web of Science</v>
      </c>
    </row>
    <row r="542" spans="1:72" x14ac:dyDescent="0.15">
      <c r="A542" t="s">
        <v>72</v>
      </c>
      <c r="B542" t="s">
        <v>3088</v>
      </c>
      <c r="C542" t="s">
        <v>74</v>
      </c>
      <c r="D542" t="s">
        <v>74</v>
      </c>
      <c r="E542" t="s">
        <v>74</v>
      </c>
      <c r="F542" t="s">
        <v>3088</v>
      </c>
      <c r="G542" t="s">
        <v>74</v>
      </c>
      <c r="H542" t="s">
        <v>74</v>
      </c>
      <c r="I542" t="s">
        <v>2933</v>
      </c>
      <c r="J542" t="s">
        <v>1776</v>
      </c>
      <c r="K542" t="s">
        <v>74</v>
      </c>
      <c r="L542" t="s">
        <v>74</v>
      </c>
      <c r="M542" t="s">
        <v>77</v>
      </c>
      <c r="N542" t="s">
        <v>817</v>
      </c>
      <c r="O542" t="s">
        <v>74</v>
      </c>
      <c r="P542" t="s">
        <v>74</v>
      </c>
      <c r="Q542" t="s">
        <v>74</v>
      </c>
      <c r="R542" t="s">
        <v>74</v>
      </c>
      <c r="S542" t="s">
        <v>74</v>
      </c>
      <c r="T542" t="s">
        <v>74</v>
      </c>
      <c r="U542" t="s">
        <v>74</v>
      </c>
      <c r="V542" t="s">
        <v>74</v>
      </c>
      <c r="W542" t="s">
        <v>74</v>
      </c>
      <c r="X542" t="s">
        <v>74</v>
      </c>
      <c r="Y542" t="s">
        <v>74</v>
      </c>
      <c r="Z542" t="s">
        <v>74</v>
      </c>
      <c r="AA542" t="s">
        <v>74</v>
      </c>
      <c r="AB542" t="s">
        <v>74</v>
      </c>
      <c r="AC542" t="s">
        <v>74</v>
      </c>
      <c r="AD542" t="s">
        <v>74</v>
      </c>
      <c r="AE542" t="s">
        <v>74</v>
      </c>
      <c r="AF542" t="s">
        <v>74</v>
      </c>
      <c r="AG542">
        <v>1</v>
      </c>
      <c r="AH542">
        <v>0</v>
      </c>
      <c r="AI542">
        <v>0</v>
      </c>
      <c r="AJ542">
        <v>0</v>
      </c>
      <c r="AK542">
        <v>0</v>
      </c>
      <c r="AL542" t="s">
        <v>1778</v>
      </c>
      <c r="AM542" t="s">
        <v>80</v>
      </c>
      <c r="AN542" t="s">
        <v>1779</v>
      </c>
      <c r="AO542" t="s">
        <v>1780</v>
      </c>
      <c r="AP542" t="s">
        <v>74</v>
      </c>
      <c r="AQ542" t="s">
        <v>74</v>
      </c>
      <c r="AR542" t="s">
        <v>1781</v>
      </c>
      <c r="AS542" t="s">
        <v>1782</v>
      </c>
      <c r="AT542" t="s">
        <v>74</v>
      </c>
      <c r="AU542">
        <v>1960</v>
      </c>
      <c r="AV542">
        <v>54</v>
      </c>
      <c r="AW542">
        <v>2</v>
      </c>
      <c r="AX542" t="s">
        <v>74</v>
      </c>
      <c r="AY542" t="s">
        <v>74</v>
      </c>
      <c r="AZ542" t="s">
        <v>74</v>
      </c>
      <c r="BA542" t="s">
        <v>74</v>
      </c>
      <c r="BB542">
        <v>431</v>
      </c>
      <c r="BC542">
        <v>433</v>
      </c>
      <c r="BD542" t="s">
        <v>74</v>
      </c>
      <c r="BE542" t="s">
        <v>3089</v>
      </c>
      <c r="BF542" t="str">
        <f>HYPERLINK("http://dx.doi.org/10.2307/2195271","http://dx.doi.org/10.2307/2195271")</f>
        <v>http://dx.doi.org/10.2307/2195271</v>
      </c>
      <c r="BG542" t="s">
        <v>74</v>
      </c>
      <c r="BH542" t="s">
        <v>74</v>
      </c>
      <c r="BI542">
        <v>3</v>
      </c>
      <c r="BJ542" t="s">
        <v>1784</v>
      </c>
      <c r="BK542" t="s">
        <v>826</v>
      </c>
      <c r="BL542" t="s">
        <v>1177</v>
      </c>
      <c r="BM542" t="s">
        <v>3086</v>
      </c>
      <c r="BN542" t="s">
        <v>74</v>
      </c>
      <c r="BO542" t="s">
        <v>74</v>
      </c>
      <c r="BP542" t="s">
        <v>74</v>
      </c>
      <c r="BQ542" t="s">
        <v>74</v>
      </c>
      <c r="BR542" t="s">
        <v>89</v>
      </c>
      <c r="BS542" t="s">
        <v>3090</v>
      </c>
      <c r="BT542" t="str">
        <f>HYPERLINK("https%3A%2F%2Fwww.webofscience.com%2Fwos%2Fwoscc%2Ffull-record%2FWOS:A1960CCY5500011","View Full Record in Web of Science")</f>
        <v>View Full Record in Web of Science</v>
      </c>
    </row>
    <row r="543" spans="1:72" x14ac:dyDescent="0.15">
      <c r="A543" t="s">
        <v>72</v>
      </c>
      <c r="B543" t="s">
        <v>3091</v>
      </c>
      <c r="C543" t="s">
        <v>74</v>
      </c>
      <c r="D543" t="s">
        <v>74</v>
      </c>
      <c r="E543" t="s">
        <v>74</v>
      </c>
      <c r="F543" t="s">
        <v>3091</v>
      </c>
      <c r="G543" t="s">
        <v>74</v>
      </c>
      <c r="H543" t="s">
        <v>74</v>
      </c>
      <c r="I543" t="s">
        <v>3092</v>
      </c>
      <c r="J543" t="s">
        <v>2679</v>
      </c>
      <c r="K543" t="s">
        <v>74</v>
      </c>
      <c r="L543" t="s">
        <v>74</v>
      </c>
      <c r="M543" t="s">
        <v>77</v>
      </c>
      <c r="N543" t="s">
        <v>78</v>
      </c>
      <c r="O543" t="s">
        <v>74</v>
      </c>
      <c r="P543" t="s">
        <v>74</v>
      </c>
      <c r="Q543" t="s">
        <v>74</v>
      </c>
      <c r="R543" t="s">
        <v>74</v>
      </c>
      <c r="S543" t="s">
        <v>74</v>
      </c>
      <c r="T543" t="s">
        <v>74</v>
      </c>
      <c r="U543" t="s">
        <v>74</v>
      </c>
      <c r="V543" t="s">
        <v>74</v>
      </c>
      <c r="W543" t="s">
        <v>74</v>
      </c>
      <c r="X543" t="s">
        <v>74</v>
      </c>
      <c r="Y543" t="s">
        <v>74</v>
      </c>
      <c r="Z543" t="s">
        <v>74</v>
      </c>
      <c r="AA543" t="s">
        <v>74</v>
      </c>
      <c r="AB543" t="s">
        <v>74</v>
      </c>
      <c r="AC543" t="s">
        <v>74</v>
      </c>
      <c r="AD543" t="s">
        <v>74</v>
      </c>
      <c r="AE543" t="s">
        <v>74</v>
      </c>
      <c r="AF543" t="s">
        <v>74</v>
      </c>
      <c r="AG543">
        <v>2</v>
      </c>
      <c r="AH543">
        <v>51</v>
      </c>
      <c r="AI543">
        <v>53</v>
      </c>
      <c r="AJ543">
        <v>0</v>
      </c>
      <c r="AK543">
        <v>3</v>
      </c>
      <c r="AL543" t="s">
        <v>2680</v>
      </c>
      <c r="AM543" t="s">
        <v>80</v>
      </c>
      <c r="AN543" t="s">
        <v>2681</v>
      </c>
      <c r="AO543" t="s">
        <v>2682</v>
      </c>
      <c r="AP543" t="s">
        <v>74</v>
      </c>
      <c r="AQ543" t="s">
        <v>74</v>
      </c>
      <c r="AR543" t="s">
        <v>2683</v>
      </c>
      <c r="AS543" t="s">
        <v>2684</v>
      </c>
      <c r="AT543" t="s">
        <v>74</v>
      </c>
      <c r="AU543">
        <v>1960</v>
      </c>
      <c r="AV543">
        <v>117</v>
      </c>
      <c r="AW543">
        <v>4</v>
      </c>
      <c r="AX543" t="s">
        <v>74</v>
      </c>
      <c r="AY543" t="s">
        <v>74</v>
      </c>
      <c r="AZ543" t="s">
        <v>74</v>
      </c>
      <c r="BA543" t="s">
        <v>74</v>
      </c>
      <c r="BB543">
        <v>323</v>
      </c>
      <c r="BC543">
        <v>325</v>
      </c>
      <c r="BD543" t="s">
        <v>74</v>
      </c>
      <c r="BE543" t="s">
        <v>3093</v>
      </c>
      <c r="BF543" t="str">
        <f>HYPERLINK("http://dx.doi.org/10.1176/ajp.117.4.323","http://dx.doi.org/10.1176/ajp.117.4.323")</f>
        <v>http://dx.doi.org/10.1176/ajp.117.4.323</v>
      </c>
      <c r="BG543" t="s">
        <v>74</v>
      </c>
      <c r="BH543" t="s">
        <v>74</v>
      </c>
      <c r="BI543">
        <v>3</v>
      </c>
      <c r="BJ543" t="s">
        <v>2686</v>
      </c>
      <c r="BK543" t="s">
        <v>516</v>
      </c>
      <c r="BL543" t="s">
        <v>2686</v>
      </c>
      <c r="BM543" t="s">
        <v>3094</v>
      </c>
      <c r="BN543">
        <v>13726749</v>
      </c>
      <c r="BO543" t="s">
        <v>74</v>
      </c>
      <c r="BP543" t="s">
        <v>74</v>
      </c>
      <c r="BQ543" t="s">
        <v>74</v>
      </c>
      <c r="BR543" t="s">
        <v>89</v>
      </c>
      <c r="BS543" t="s">
        <v>3095</v>
      </c>
      <c r="BT543" t="str">
        <f>HYPERLINK("https%3A%2F%2Fwww.webofscience.com%2Fwos%2Fwoscc%2Ffull-record%2FWOS:A1960WT52800005","View Full Record in Web of Science")</f>
        <v>View Full Record in Web of Science</v>
      </c>
    </row>
    <row r="544" spans="1:72" x14ac:dyDescent="0.15">
      <c r="A544" t="s">
        <v>72</v>
      </c>
      <c r="B544" t="s">
        <v>3096</v>
      </c>
      <c r="C544" t="s">
        <v>74</v>
      </c>
      <c r="D544" t="s">
        <v>74</v>
      </c>
      <c r="E544" t="s">
        <v>74</v>
      </c>
      <c r="F544" t="s">
        <v>3096</v>
      </c>
      <c r="G544" t="s">
        <v>74</v>
      </c>
      <c r="H544" t="s">
        <v>74</v>
      </c>
      <c r="I544" t="s">
        <v>2933</v>
      </c>
      <c r="J544" t="s">
        <v>3097</v>
      </c>
      <c r="K544" t="s">
        <v>74</v>
      </c>
      <c r="L544" t="s">
        <v>74</v>
      </c>
      <c r="M544" t="s">
        <v>77</v>
      </c>
      <c r="N544" t="s">
        <v>817</v>
      </c>
      <c r="O544" t="s">
        <v>74</v>
      </c>
      <c r="P544" t="s">
        <v>74</v>
      </c>
      <c r="Q544" t="s">
        <v>74</v>
      </c>
      <c r="R544" t="s">
        <v>74</v>
      </c>
      <c r="S544" t="s">
        <v>74</v>
      </c>
      <c r="T544" t="s">
        <v>74</v>
      </c>
      <c r="U544" t="s">
        <v>74</v>
      </c>
      <c r="V544" t="s">
        <v>74</v>
      </c>
      <c r="W544" t="s">
        <v>74</v>
      </c>
      <c r="X544" t="s">
        <v>74</v>
      </c>
      <c r="Y544" t="s">
        <v>74</v>
      </c>
      <c r="Z544" t="s">
        <v>74</v>
      </c>
      <c r="AA544" t="s">
        <v>74</v>
      </c>
      <c r="AB544" t="s">
        <v>74</v>
      </c>
      <c r="AC544" t="s">
        <v>74</v>
      </c>
      <c r="AD544" t="s">
        <v>74</v>
      </c>
      <c r="AE544" t="s">
        <v>74</v>
      </c>
      <c r="AF544" t="s">
        <v>74</v>
      </c>
      <c r="AG544">
        <v>1</v>
      </c>
      <c r="AH544">
        <v>0</v>
      </c>
      <c r="AI544">
        <v>0</v>
      </c>
      <c r="AJ544">
        <v>0</v>
      </c>
      <c r="AK544">
        <v>0</v>
      </c>
      <c r="AL544" t="s">
        <v>3098</v>
      </c>
      <c r="AM544" t="s">
        <v>80</v>
      </c>
      <c r="AN544" t="s">
        <v>3099</v>
      </c>
      <c r="AO544" t="s">
        <v>3100</v>
      </c>
      <c r="AP544" t="s">
        <v>74</v>
      </c>
      <c r="AQ544" t="s">
        <v>74</v>
      </c>
      <c r="AR544" t="s">
        <v>3101</v>
      </c>
      <c r="AS544" t="s">
        <v>3102</v>
      </c>
      <c r="AT544" t="s">
        <v>74</v>
      </c>
      <c r="AU544">
        <v>1960</v>
      </c>
      <c r="AV544">
        <v>29</v>
      </c>
      <c r="AW544">
        <v>2</v>
      </c>
      <c r="AX544" t="s">
        <v>74</v>
      </c>
      <c r="AY544" t="s">
        <v>74</v>
      </c>
      <c r="AZ544" t="s">
        <v>74</v>
      </c>
      <c r="BA544" t="s">
        <v>74</v>
      </c>
      <c r="BB544">
        <v>260</v>
      </c>
      <c r="BC544">
        <v>260</v>
      </c>
      <c r="BD544" t="s">
        <v>74</v>
      </c>
      <c r="BE544" t="s">
        <v>74</v>
      </c>
      <c r="BF544" t="s">
        <v>74</v>
      </c>
      <c r="BG544" t="s">
        <v>74</v>
      </c>
      <c r="BH544" t="s">
        <v>74</v>
      </c>
      <c r="BI544">
        <v>1</v>
      </c>
      <c r="BJ544" t="s">
        <v>3103</v>
      </c>
      <c r="BK544" t="s">
        <v>826</v>
      </c>
      <c r="BL544" t="s">
        <v>3104</v>
      </c>
      <c r="BM544" t="s">
        <v>3105</v>
      </c>
      <c r="BN544" t="s">
        <v>74</v>
      </c>
      <c r="BO544" t="s">
        <v>74</v>
      </c>
      <c r="BP544" t="s">
        <v>74</v>
      </c>
      <c r="BQ544" t="s">
        <v>74</v>
      </c>
      <c r="BR544" t="s">
        <v>89</v>
      </c>
      <c r="BS544" t="s">
        <v>3106</v>
      </c>
      <c r="BT544" t="str">
        <f>HYPERLINK("https%3A%2F%2Fwww.webofscience.com%2Fwos%2Fwoscc%2Ffull-record%2FWOS:A1960CFF6400019","View Full Record in Web of Science")</f>
        <v>View Full Record in Web of Science</v>
      </c>
    </row>
    <row r="545" spans="1:72" x14ac:dyDescent="0.15">
      <c r="A545" t="s">
        <v>72</v>
      </c>
      <c r="B545" t="s">
        <v>3107</v>
      </c>
      <c r="C545" t="s">
        <v>74</v>
      </c>
      <c r="D545" t="s">
        <v>74</v>
      </c>
      <c r="E545" t="s">
        <v>74</v>
      </c>
      <c r="F545" t="s">
        <v>3107</v>
      </c>
      <c r="G545" t="s">
        <v>74</v>
      </c>
      <c r="H545" t="s">
        <v>74</v>
      </c>
      <c r="I545" t="s">
        <v>3108</v>
      </c>
      <c r="J545" t="s">
        <v>3109</v>
      </c>
      <c r="K545" t="s">
        <v>74</v>
      </c>
      <c r="L545" t="s">
        <v>74</v>
      </c>
      <c r="M545" t="s">
        <v>77</v>
      </c>
      <c r="N545" t="s">
        <v>52</v>
      </c>
      <c r="O545" t="s">
        <v>74</v>
      </c>
      <c r="P545" t="s">
        <v>74</v>
      </c>
      <c r="Q545" t="s">
        <v>74</v>
      </c>
      <c r="R545" t="s">
        <v>74</v>
      </c>
      <c r="S545" t="s">
        <v>74</v>
      </c>
      <c r="T545" t="s">
        <v>74</v>
      </c>
      <c r="U545" t="s">
        <v>74</v>
      </c>
      <c r="V545" t="s">
        <v>74</v>
      </c>
      <c r="W545" t="s">
        <v>74</v>
      </c>
      <c r="X545" t="s">
        <v>74</v>
      </c>
      <c r="Y545" t="s">
        <v>74</v>
      </c>
      <c r="Z545" t="s">
        <v>74</v>
      </c>
      <c r="AA545" t="s">
        <v>74</v>
      </c>
      <c r="AB545" t="s">
        <v>74</v>
      </c>
      <c r="AC545" t="s">
        <v>74</v>
      </c>
      <c r="AD545" t="s">
        <v>74</v>
      </c>
      <c r="AE545" t="s">
        <v>74</v>
      </c>
      <c r="AF545" t="s">
        <v>74</v>
      </c>
      <c r="AG545">
        <v>0</v>
      </c>
      <c r="AH545">
        <v>0</v>
      </c>
      <c r="AI545">
        <v>0</v>
      </c>
      <c r="AJ545">
        <v>0</v>
      </c>
      <c r="AK545">
        <v>0</v>
      </c>
      <c r="AL545" t="s">
        <v>3110</v>
      </c>
      <c r="AM545" t="s">
        <v>748</v>
      </c>
      <c r="AN545" t="s">
        <v>3111</v>
      </c>
      <c r="AO545" t="s">
        <v>3112</v>
      </c>
      <c r="AP545" t="s">
        <v>74</v>
      </c>
      <c r="AQ545" t="s">
        <v>74</v>
      </c>
      <c r="AR545" t="s">
        <v>3113</v>
      </c>
      <c r="AS545" t="s">
        <v>3114</v>
      </c>
      <c r="AT545" t="s">
        <v>74</v>
      </c>
      <c r="AU545">
        <v>1960</v>
      </c>
      <c r="AV545">
        <v>137</v>
      </c>
      <c r="AW545">
        <v>3</v>
      </c>
      <c r="AX545" t="s">
        <v>74</v>
      </c>
      <c r="AY545" t="s">
        <v>74</v>
      </c>
      <c r="AZ545" t="s">
        <v>74</v>
      </c>
      <c r="BA545" t="s">
        <v>74</v>
      </c>
      <c r="BB545">
        <v>350</v>
      </c>
      <c r="BC545">
        <v>350</v>
      </c>
      <c r="BD545" t="s">
        <v>74</v>
      </c>
      <c r="BE545" t="s">
        <v>74</v>
      </c>
      <c r="BF545" t="s">
        <v>74</v>
      </c>
      <c r="BG545" t="s">
        <v>74</v>
      </c>
      <c r="BH545" t="s">
        <v>74</v>
      </c>
      <c r="BI545">
        <v>1</v>
      </c>
      <c r="BJ545" t="s">
        <v>3115</v>
      </c>
      <c r="BK545" t="s">
        <v>86</v>
      </c>
      <c r="BL545" t="s">
        <v>3115</v>
      </c>
      <c r="BM545" t="s">
        <v>3116</v>
      </c>
      <c r="BN545" t="s">
        <v>74</v>
      </c>
      <c r="BO545" t="s">
        <v>74</v>
      </c>
      <c r="BP545" t="s">
        <v>74</v>
      </c>
      <c r="BQ545" t="s">
        <v>74</v>
      </c>
      <c r="BR545" t="s">
        <v>89</v>
      </c>
      <c r="BS545" t="s">
        <v>3117</v>
      </c>
      <c r="BT545" t="str">
        <f>HYPERLINK("https%3A%2F%2Fwww.webofscience.com%2Fwos%2Fwoscc%2Ffull-record%2FWOS:A1960WQ19600064","View Full Record in Web of Science")</f>
        <v>View Full Record in Web of Science</v>
      </c>
    </row>
    <row r="546" spans="1:72" x14ac:dyDescent="0.15">
      <c r="A546" t="s">
        <v>72</v>
      </c>
      <c r="B546" t="s">
        <v>3118</v>
      </c>
      <c r="C546" t="s">
        <v>74</v>
      </c>
      <c r="D546" t="s">
        <v>74</v>
      </c>
      <c r="E546" t="s">
        <v>74</v>
      </c>
      <c r="F546" t="s">
        <v>3118</v>
      </c>
      <c r="G546" t="s">
        <v>74</v>
      </c>
      <c r="H546" t="s">
        <v>74</v>
      </c>
      <c r="I546" t="s">
        <v>2760</v>
      </c>
      <c r="J546" t="s">
        <v>3119</v>
      </c>
      <c r="K546" t="s">
        <v>74</v>
      </c>
      <c r="L546" t="s">
        <v>74</v>
      </c>
      <c r="M546" t="s">
        <v>77</v>
      </c>
      <c r="N546" t="s">
        <v>817</v>
      </c>
      <c r="O546" t="s">
        <v>74</v>
      </c>
      <c r="P546" t="s">
        <v>74</v>
      </c>
      <c r="Q546" t="s">
        <v>74</v>
      </c>
      <c r="R546" t="s">
        <v>74</v>
      </c>
      <c r="S546" t="s">
        <v>74</v>
      </c>
      <c r="T546" t="s">
        <v>74</v>
      </c>
      <c r="U546" t="s">
        <v>74</v>
      </c>
      <c r="V546" t="s">
        <v>74</v>
      </c>
      <c r="W546" t="s">
        <v>74</v>
      </c>
      <c r="X546" t="s">
        <v>74</v>
      </c>
      <c r="Y546" t="s">
        <v>74</v>
      </c>
      <c r="Z546" t="s">
        <v>74</v>
      </c>
      <c r="AA546" t="s">
        <v>74</v>
      </c>
      <c r="AB546" t="s">
        <v>74</v>
      </c>
      <c r="AC546" t="s">
        <v>74</v>
      </c>
      <c r="AD546" t="s">
        <v>74</v>
      </c>
      <c r="AE546" t="s">
        <v>74</v>
      </c>
      <c r="AF546" t="s">
        <v>74</v>
      </c>
      <c r="AG546">
        <v>1</v>
      </c>
      <c r="AH546">
        <v>0</v>
      </c>
      <c r="AI546">
        <v>0</v>
      </c>
      <c r="AJ546">
        <v>0</v>
      </c>
      <c r="AK546">
        <v>0</v>
      </c>
      <c r="AL546" t="s">
        <v>3120</v>
      </c>
      <c r="AM546" t="s">
        <v>3121</v>
      </c>
      <c r="AN546" t="s">
        <v>3122</v>
      </c>
      <c r="AO546" t="s">
        <v>3123</v>
      </c>
      <c r="AP546" t="s">
        <v>74</v>
      </c>
      <c r="AQ546" t="s">
        <v>74</v>
      </c>
      <c r="AR546" t="s">
        <v>3124</v>
      </c>
      <c r="AS546" t="s">
        <v>3125</v>
      </c>
      <c r="AT546" t="s">
        <v>74</v>
      </c>
      <c r="AU546">
        <v>1960</v>
      </c>
      <c r="AV546">
        <v>330</v>
      </c>
      <c r="AW546" t="s">
        <v>3126</v>
      </c>
      <c r="AX546" t="s">
        <v>74</v>
      </c>
      <c r="AY546" t="s">
        <v>74</v>
      </c>
      <c r="AZ546" t="s">
        <v>74</v>
      </c>
      <c r="BA546" t="s">
        <v>74</v>
      </c>
      <c r="BB546">
        <v>186</v>
      </c>
      <c r="BC546">
        <v>187</v>
      </c>
      <c r="BD546" t="s">
        <v>74</v>
      </c>
      <c r="BE546" t="s">
        <v>3127</v>
      </c>
      <c r="BF546" t="str">
        <f>HYPERLINK("http://dx.doi.org/10.1177/000271626033000168","http://dx.doi.org/10.1177/000271626033000168")</f>
        <v>http://dx.doi.org/10.1177/000271626033000168</v>
      </c>
      <c r="BG546" t="s">
        <v>74</v>
      </c>
      <c r="BH546" t="s">
        <v>74</v>
      </c>
      <c r="BI546">
        <v>2</v>
      </c>
      <c r="BJ546" t="s">
        <v>3128</v>
      </c>
      <c r="BK546" t="s">
        <v>826</v>
      </c>
      <c r="BL546" t="s">
        <v>3129</v>
      </c>
      <c r="BM546" t="s">
        <v>3130</v>
      </c>
      <c r="BN546" t="s">
        <v>74</v>
      </c>
      <c r="BO546" t="s">
        <v>74</v>
      </c>
      <c r="BP546" t="s">
        <v>74</v>
      </c>
      <c r="BQ546" t="s">
        <v>74</v>
      </c>
      <c r="BR546" t="s">
        <v>89</v>
      </c>
      <c r="BS546" t="s">
        <v>3131</v>
      </c>
      <c r="BT546" t="str">
        <f>HYPERLINK("https%3A%2F%2Fwww.webofscience.com%2Fwos%2Fwoscc%2Ffull-record%2FWOS:A1960CFU8100053","View Full Record in Web of Science")</f>
        <v>View Full Record in Web of Science</v>
      </c>
    </row>
    <row r="547" spans="1:72" x14ac:dyDescent="0.15">
      <c r="A547" t="s">
        <v>72</v>
      </c>
      <c r="B547" t="s">
        <v>3132</v>
      </c>
      <c r="C547" t="s">
        <v>74</v>
      </c>
      <c r="D547" t="s">
        <v>74</v>
      </c>
      <c r="E547" t="s">
        <v>74</v>
      </c>
      <c r="F547" t="s">
        <v>3132</v>
      </c>
      <c r="G547" t="s">
        <v>74</v>
      </c>
      <c r="H547" t="s">
        <v>74</v>
      </c>
      <c r="I547" t="s">
        <v>2933</v>
      </c>
      <c r="J547" t="s">
        <v>3119</v>
      </c>
      <c r="K547" t="s">
        <v>74</v>
      </c>
      <c r="L547" t="s">
        <v>74</v>
      </c>
      <c r="M547" t="s">
        <v>77</v>
      </c>
      <c r="N547" t="s">
        <v>817</v>
      </c>
      <c r="O547" t="s">
        <v>74</v>
      </c>
      <c r="P547" t="s">
        <v>74</v>
      </c>
      <c r="Q547" t="s">
        <v>74</v>
      </c>
      <c r="R547" t="s">
        <v>74</v>
      </c>
      <c r="S547" t="s">
        <v>74</v>
      </c>
      <c r="T547" t="s">
        <v>74</v>
      </c>
      <c r="U547" t="s">
        <v>74</v>
      </c>
      <c r="V547" t="s">
        <v>74</v>
      </c>
      <c r="W547" t="s">
        <v>74</v>
      </c>
      <c r="X547" t="s">
        <v>74</v>
      </c>
      <c r="Y547" t="s">
        <v>74</v>
      </c>
      <c r="Z547" t="s">
        <v>74</v>
      </c>
      <c r="AA547" t="s">
        <v>74</v>
      </c>
      <c r="AB547" t="s">
        <v>74</v>
      </c>
      <c r="AC547" t="s">
        <v>74</v>
      </c>
      <c r="AD547" t="s">
        <v>74</v>
      </c>
      <c r="AE547" t="s">
        <v>74</v>
      </c>
      <c r="AF547" t="s">
        <v>74</v>
      </c>
      <c r="AG547">
        <v>1</v>
      </c>
      <c r="AH547">
        <v>0</v>
      </c>
      <c r="AI547">
        <v>0</v>
      </c>
      <c r="AJ547">
        <v>0</v>
      </c>
      <c r="AK547">
        <v>0</v>
      </c>
      <c r="AL547" t="s">
        <v>3120</v>
      </c>
      <c r="AM547" t="s">
        <v>3121</v>
      </c>
      <c r="AN547" t="s">
        <v>3122</v>
      </c>
      <c r="AO547" t="s">
        <v>3123</v>
      </c>
      <c r="AP547" t="s">
        <v>74</v>
      </c>
      <c r="AQ547" t="s">
        <v>74</v>
      </c>
      <c r="AR547" t="s">
        <v>3124</v>
      </c>
      <c r="AS547" t="s">
        <v>3125</v>
      </c>
      <c r="AT547" t="s">
        <v>74</v>
      </c>
      <c r="AU547">
        <v>1960</v>
      </c>
      <c r="AV547">
        <v>328</v>
      </c>
      <c r="AW547" t="s">
        <v>2517</v>
      </c>
      <c r="AX547" t="s">
        <v>74</v>
      </c>
      <c r="AY547" t="s">
        <v>74</v>
      </c>
      <c r="AZ547" t="s">
        <v>74</v>
      </c>
      <c r="BA547" t="s">
        <v>74</v>
      </c>
      <c r="BB547">
        <v>216</v>
      </c>
      <c r="BC547">
        <v>217</v>
      </c>
      <c r="BD547" t="s">
        <v>74</v>
      </c>
      <c r="BE547" t="s">
        <v>3133</v>
      </c>
      <c r="BF547" t="str">
        <f>HYPERLINK("http://dx.doi.org/10.1177/000271626032800179","http://dx.doi.org/10.1177/000271626032800179")</f>
        <v>http://dx.doi.org/10.1177/000271626032800179</v>
      </c>
      <c r="BG547" t="s">
        <v>74</v>
      </c>
      <c r="BH547" t="s">
        <v>74</v>
      </c>
      <c r="BI547">
        <v>2</v>
      </c>
      <c r="BJ547" t="s">
        <v>3128</v>
      </c>
      <c r="BK547" t="s">
        <v>826</v>
      </c>
      <c r="BL547" t="s">
        <v>3129</v>
      </c>
      <c r="BM547" t="s">
        <v>3134</v>
      </c>
      <c r="BN547" t="s">
        <v>74</v>
      </c>
      <c r="BO547" t="s">
        <v>74</v>
      </c>
      <c r="BP547" t="s">
        <v>74</v>
      </c>
      <c r="BQ547" t="s">
        <v>74</v>
      </c>
      <c r="BR547" t="s">
        <v>89</v>
      </c>
      <c r="BS547" t="s">
        <v>3135</v>
      </c>
      <c r="BT547" t="str">
        <f>HYPERLINK("https%3A%2F%2Fwww.webofscience.com%2Fwos%2Fwoscc%2Ffull-record%2FWOS:A1960CCH9400080","View Full Record in Web of Science")</f>
        <v>View Full Record in Web of Science</v>
      </c>
    </row>
    <row r="548" spans="1:72" x14ac:dyDescent="0.15">
      <c r="A548" t="s">
        <v>72</v>
      </c>
      <c r="B548" t="s">
        <v>208</v>
      </c>
      <c r="C548" t="s">
        <v>74</v>
      </c>
      <c r="D548" t="s">
        <v>74</v>
      </c>
      <c r="E548" t="s">
        <v>74</v>
      </c>
      <c r="F548" t="s">
        <v>208</v>
      </c>
      <c r="G548" t="s">
        <v>74</v>
      </c>
      <c r="H548" t="s">
        <v>74</v>
      </c>
      <c r="I548" t="s">
        <v>3136</v>
      </c>
      <c r="J548" t="s">
        <v>3137</v>
      </c>
      <c r="K548" t="s">
        <v>74</v>
      </c>
      <c r="L548" t="s">
        <v>74</v>
      </c>
      <c r="M548" t="s">
        <v>816</v>
      </c>
      <c r="N548" t="s">
        <v>817</v>
      </c>
      <c r="O548" t="s">
        <v>74</v>
      </c>
      <c r="P548" t="s">
        <v>74</v>
      </c>
      <c r="Q548" t="s">
        <v>74</v>
      </c>
      <c r="R548" t="s">
        <v>74</v>
      </c>
      <c r="S548" t="s">
        <v>74</v>
      </c>
      <c r="T548" t="s">
        <v>74</v>
      </c>
      <c r="U548" t="s">
        <v>74</v>
      </c>
      <c r="V548" t="s">
        <v>74</v>
      </c>
      <c r="W548" t="s">
        <v>74</v>
      </c>
      <c r="X548" t="s">
        <v>74</v>
      </c>
      <c r="Y548" t="s">
        <v>74</v>
      </c>
      <c r="Z548" t="s">
        <v>74</v>
      </c>
      <c r="AA548" t="s">
        <v>74</v>
      </c>
      <c r="AB548" t="s">
        <v>74</v>
      </c>
      <c r="AC548" t="s">
        <v>74</v>
      </c>
      <c r="AD548" t="s">
        <v>74</v>
      </c>
      <c r="AE548" t="s">
        <v>74</v>
      </c>
      <c r="AF548" t="s">
        <v>74</v>
      </c>
      <c r="AG548">
        <v>1</v>
      </c>
      <c r="AH548">
        <v>0</v>
      </c>
      <c r="AI548">
        <v>0</v>
      </c>
      <c r="AJ548">
        <v>0</v>
      </c>
      <c r="AK548">
        <v>0</v>
      </c>
      <c r="AL548" t="s">
        <v>3138</v>
      </c>
      <c r="AM548" t="s">
        <v>3139</v>
      </c>
      <c r="AN548" t="s">
        <v>3140</v>
      </c>
      <c r="AO548" t="s">
        <v>3141</v>
      </c>
      <c r="AP548" t="s">
        <v>74</v>
      </c>
      <c r="AQ548" t="s">
        <v>74</v>
      </c>
      <c r="AR548" t="s">
        <v>3142</v>
      </c>
      <c r="AS548" t="s">
        <v>3143</v>
      </c>
      <c r="AT548" t="s">
        <v>74</v>
      </c>
      <c r="AU548">
        <v>1960</v>
      </c>
      <c r="AV548">
        <v>11</v>
      </c>
      <c r="AW548">
        <v>3</v>
      </c>
      <c r="AX548" t="s">
        <v>74</v>
      </c>
      <c r="AY548" t="s">
        <v>74</v>
      </c>
      <c r="AZ548" t="s">
        <v>74</v>
      </c>
      <c r="BA548" t="s">
        <v>74</v>
      </c>
      <c r="BB548">
        <v>211</v>
      </c>
      <c r="BC548">
        <v>212</v>
      </c>
      <c r="BD548" t="s">
        <v>74</v>
      </c>
      <c r="BE548" t="s">
        <v>74</v>
      </c>
      <c r="BF548" t="s">
        <v>74</v>
      </c>
      <c r="BG548" t="s">
        <v>74</v>
      </c>
      <c r="BH548" t="s">
        <v>74</v>
      </c>
      <c r="BI548">
        <v>2</v>
      </c>
      <c r="BJ548" t="s">
        <v>1176</v>
      </c>
      <c r="BK548" t="s">
        <v>826</v>
      </c>
      <c r="BL548" t="s">
        <v>1177</v>
      </c>
      <c r="BM548" t="s">
        <v>3144</v>
      </c>
      <c r="BN548" t="s">
        <v>74</v>
      </c>
      <c r="BO548" t="s">
        <v>74</v>
      </c>
      <c r="BP548" t="s">
        <v>74</v>
      </c>
      <c r="BQ548" t="s">
        <v>74</v>
      </c>
      <c r="BR548" t="s">
        <v>89</v>
      </c>
      <c r="BS548" t="s">
        <v>3145</v>
      </c>
      <c r="BT548" t="str">
        <f>HYPERLINK("https%3A%2F%2Fwww.webofscience.com%2Fwos%2Fwoscc%2Ffull-record%2FWOS:A1960CFD6900015","View Full Record in Web of Science")</f>
        <v>View Full Record in Web of Science</v>
      </c>
    </row>
    <row r="549" spans="1:72" x14ac:dyDescent="0.15">
      <c r="A549" t="s">
        <v>72</v>
      </c>
      <c r="B549" t="s">
        <v>3146</v>
      </c>
      <c r="C549" t="s">
        <v>74</v>
      </c>
      <c r="D549" t="s">
        <v>74</v>
      </c>
      <c r="E549" t="s">
        <v>74</v>
      </c>
      <c r="F549" t="s">
        <v>3146</v>
      </c>
      <c r="G549" t="s">
        <v>74</v>
      </c>
      <c r="H549" t="s">
        <v>74</v>
      </c>
      <c r="I549" t="s">
        <v>3147</v>
      </c>
      <c r="J549" t="s">
        <v>1861</v>
      </c>
      <c r="K549" t="s">
        <v>74</v>
      </c>
      <c r="L549" t="s">
        <v>74</v>
      </c>
      <c r="M549" t="s">
        <v>77</v>
      </c>
      <c r="N549" t="s">
        <v>78</v>
      </c>
      <c r="O549" t="s">
        <v>74</v>
      </c>
      <c r="P549" t="s">
        <v>74</v>
      </c>
      <c r="Q549" t="s">
        <v>74</v>
      </c>
      <c r="R549" t="s">
        <v>74</v>
      </c>
      <c r="S549" t="s">
        <v>74</v>
      </c>
      <c r="T549" t="s">
        <v>74</v>
      </c>
      <c r="U549" t="s">
        <v>74</v>
      </c>
      <c r="V549" t="s">
        <v>74</v>
      </c>
      <c r="W549" t="s">
        <v>74</v>
      </c>
      <c r="X549" t="s">
        <v>74</v>
      </c>
      <c r="Y549" t="s">
        <v>74</v>
      </c>
      <c r="Z549" t="s">
        <v>74</v>
      </c>
      <c r="AA549" t="s">
        <v>74</v>
      </c>
      <c r="AB549" t="s">
        <v>74</v>
      </c>
      <c r="AC549" t="s">
        <v>74</v>
      </c>
      <c r="AD549" t="s">
        <v>74</v>
      </c>
      <c r="AE549" t="s">
        <v>74</v>
      </c>
      <c r="AF549" t="s">
        <v>74</v>
      </c>
      <c r="AG549">
        <v>31</v>
      </c>
      <c r="AH549">
        <v>21</v>
      </c>
      <c r="AI549">
        <v>21</v>
      </c>
      <c r="AJ549">
        <v>0</v>
      </c>
      <c r="AK549">
        <v>0</v>
      </c>
      <c r="AL549" t="s">
        <v>1862</v>
      </c>
      <c r="AM549" t="s">
        <v>1863</v>
      </c>
      <c r="AN549" t="s">
        <v>1864</v>
      </c>
      <c r="AO549" t="s">
        <v>1865</v>
      </c>
      <c r="AP549" t="s">
        <v>74</v>
      </c>
      <c r="AQ549" t="s">
        <v>74</v>
      </c>
      <c r="AR549" t="s">
        <v>1866</v>
      </c>
      <c r="AS549" t="s">
        <v>1867</v>
      </c>
      <c r="AT549" t="s">
        <v>74</v>
      </c>
      <c r="AU549">
        <v>1960</v>
      </c>
      <c r="AV549">
        <v>14</v>
      </c>
      <c r="AW549">
        <v>3</v>
      </c>
      <c r="AX549" t="s">
        <v>74</v>
      </c>
      <c r="AY549" t="s">
        <v>74</v>
      </c>
      <c r="AZ549" t="s">
        <v>74</v>
      </c>
      <c r="BA549" t="s">
        <v>74</v>
      </c>
      <c r="BB549">
        <v>391</v>
      </c>
      <c r="BC549">
        <v>401</v>
      </c>
      <c r="BD549" t="s">
        <v>74</v>
      </c>
      <c r="BE549" t="s">
        <v>3148</v>
      </c>
      <c r="BF549" t="str">
        <f>HYPERLINK("http://dx.doi.org/10.1079/BJN19600050","http://dx.doi.org/10.1079/BJN19600050")</f>
        <v>http://dx.doi.org/10.1079/BJN19600050</v>
      </c>
      <c r="BG549" t="s">
        <v>74</v>
      </c>
      <c r="BH549" t="s">
        <v>74</v>
      </c>
      <c r="BI549">
        <v>11</v>
      </c>
      <c r="BJ549" t="s">
        <v>1869</v>
      </c>
      <c r="BK549" t="s">
        <v>86</v>
      </c>
      <c r="BL549" t="s">
        <v>1869</v>
      </c>
      <c r="BM549" t="s">
        <v>3149</v>
      </c>
      <c r="BN549">
        <v>13785697</v>
      </c>
      <c r="BO549" t="s">
        <v>608</v>
      </c>
      <c r="BP549" t="s">
        <v>74</v>
      </c>
      <c r="BQ549" t="s">
        <v>74</v>
      </c>
      <c r="BR549" t="s">
        <v>89</v>
      </c>
      <c r="BS549" t="s">
        <v>3150</v>
      </c>
      <c r="BT549" t="str">
        <f>HYPERLINK("https%3A%2F%2Fwww.webofscience.com%2Fwos%2Fwoscc%2Ffull-record%2FWOS:A1960XL24400016","View Full Record in Web of Science")</f>
        <v>View Full Record in Web of Science</v>
      </c>
    </row>
    <row r="550" spans="1:72" x14ac:dyDescent="0.15">
      <c r="A550" t="s">
        <v>72</v>
      </c>
      <c r="B550" t="s">
        <v>3151</v>
      </c>
      <c r="C550" t="s">
        <v>74</v>
      </c>
      <c r="D550" t="s">
        <v>74</v>
      </c>
      <c r="E550" t="s">
        <v>74</v>
      </c>
      <c r="F550" t="s">
        <v>3151</v>
      </c>
      <c r="G550" t="s">
        <v>74</v>
      </c>
      <c r="H550" t="s">
        <v>74</v>
      </c>
      <c r="I550" t="s">
        <v>3152</v>
      </c>
      <c r="J550" t="s">
        <v>3153</v>
      </c>
      <c r="K550" t="s">
        <v>74</v>
      </c>
      <c r="L550" t="s">
        <v>74</v>
      </c>
      <c r="M550" t="s">
        <v>77</v>
      </c>
      <c r="N550" t="s">
        <v>78</v>
      </c>
      <c r="O550" t="s">
        <v>74</v>
      </c>
      <c r="P550" t="s">
        <v>74</v>
      </c>
      <c r="Q550" t="s">
        <v>74</v>
      </c>
      <c r="R550" t="s">
        <v>74</v>
      </c>
      <c r="S550" t="s">
        <v>74</v>
      </c>
      <c r="T550" t="s">
        <v>74</v>
      </c>
      <c r="U550" t="s">
        <v>74</v>
      </c>
      <c r="V550" t="s">
        <v>74</v>
      </c>
      <c r="W550" t="s">
        <v>74</v>
      </c>
      <c r="X550" t="s">
        <v>74</v>
      </c>
      <c r="Y550" t="s">
        <v>74</v>
      </c>
      <c r="Z550" t="s">
        <v>74</v>
      </c>
      <c r="AA550" t="s">
        <v>74</v>
      </c>
      <c r="AB550" t="s">
        <v>74</v>
      </c>
      <c r="AC550" t="s">
        <v>74</v>
      </c>
      <c r="AD550" t="s">
        <v>74</v>
      </c>
      <c r="AE550" t="s">
        <v>74</v>
      </c>
      <c r="AF550" t="s">
        <v>74</v>
      </c>
      <c r="AG550">
        <v>8</v>
      </c>
      <c r="AH550">
        <v>28</v>
      </c>
      <c r="AI550">
        <v>30</v>
      </c>
      <c r="AJ550">
        <v>0</v>
      </c>
      <c r="AK550">
        <v>2</v>
      </c>
      <c r="AL550" t="s">
        <v>563</v>
      </c>
      <c r="AM550" t="s">
        <v>564</v>
      </c>
      <c r="AN550" t="s">
        <v>565</v>
      </c>
      <c r="AO550" t="s">
        <v>74</v>
      </c>
      <c r="AP550" t="s">
        <v>74</v>
      </c>
      <c r="AQ550" t="s">
        <v>74</v>
      </c>
      <c r="AR550" t="s">
        <v>3154</v>
      </c>
      <c r="AS550" t="s">
        <v>74</v>
      </c>
      <c r="AT550" t="s">
        <v>74</v>
      </c>
      <c r="AU550">
        <v>1960</v>
      </c>
      <c r="AV550">
        <v>7</v>
      </c>
      <c r="AW550">
        <v>2</v>
      </c>
      <c r="AX550" t="s">
        <v>74</v>
      </c>
      <c r="AY550" t="s">
        <v>74</v>
      </c>
      <c r="AZ550" t="s">
        <v>74</v>
      </c>
      <c r="BA550" t="s">
        <v>74</v>
      </c>
      <c r="BB550">
        <v>89</v>
      </c>
      <c r="BC550">
        <v>99</v>
      </c>
      <c r="BD550" t="s">
        <v>74</v>
      </c>
      <c r="BE550" t="s">
        <v>3155</v>
      </c>
      <c r="BF550" t="str">
        <f>HYPERLINK("http://dx.doi.org/10.1016/0146-6313(60)90014-9","http://dx.doi.org/10.1016/0146-6313(60)90014-9")</f>
        <v>http://dx.doi.org/10.1016/0146-6313(60)90014-9</v>
      </c>
      <c r="BG550" t="s">
        <v>74</v>
      </c>
      <c r="BH550" t="s">
        <v>74</v>
      </c>
      <c r="BI550">
        <v>11</v>
      </c>
      <c r="BJ550" t="s">
        <v>806</v>
      </c>
      <c r="BK550" t="s">
        <v>86</v>
      </c>
      <c r="BL550" t="s">
        <v>806</v>
      </c>
      <c r="BM550" t="s">
        <v>3156</v>
      </c>
      <c r="BN550" t="s">
        <v>74</v>
      </c>
      <c r="BO550" t="s">
        <v>74</v>
      </c>
      <c r="BP550" t="s">
        <v>74</v>
      </c>
      <c r="BQ550" t="s">
        <v>74</v>
      </c>
      <c r="BR550" t="s">
        <v>89</v>
      </c>
      <c r="BS550" t="s">
        <v>3157</v>
      </c>
      <c r="BT550" t="str">
        <f>HYPERLINK("https%3A%2F%2Fwww.webofscience.com%2Fwos%2Fwoscc%2Ffull-record%2FWOS:A1960WZ76300002","View Full Record in Web of Science")</f>
        <v>View Full Record in Web of Science</v>
      </c>
    </row>
    <row r="551" spans="1:72" x14ac:dyDescent="0.15">
      <c r="A551" t="s">
        <v>72</v>
      </c>
      <c r="B551" t="s">
        <v>3158</v>
      </c>
      <c r="C551" t="s">
        <v>74</v>
      </c>
      <c r="D551" t="s">
        <v>74</v>
      </c>
      <c r="E551" t="s">
        <v>74</v>
      </c>
      <c r="F551" t="s">
        <v>3158</v>
      </c>
      <c r="G551" t="s">
        <v>74</v>
      </c>
      <c r="H551" t="s">
        <v>74</v>
      </c>
      <c r="I551" t="s">
        <v>3159</v>
      </c>
      <c r="J551" t="s">
        <v>3153</v>
      </c>
      <c r="K551" t="s">
        <v>74</v>
      </c>
      <c r="L551" t="s">
        <v>74</v>
      </c>
      <c r="M551" t="s">
        <v>77</v>
      </c>
      <c r="N551" t="s">
        <v>78</v>
      </c>
      <c r="O551" t="s">
        <v>74</v>
      </c>
      <c r="P551" t="s">
        <v>74</v>
      </c>
      <c r="Q551" t="s">
        <v>74</v>
      </c>
      <c r="R551" t="s">
        <v>74</v>
      </c>
      <c r="S551" t="s">
        <v>74</v>
      </c>
      <c r="T551" t="s">
        <v>74</v>
      </c>
      <c r="U551" t="s">
        <v>74</v>
      </c>
      <c r="V551" t="s">
        <v>74</v>
      </c>
      <c r="W551" t="s">
        <v>74</v>
      </c>
      <c r="X551" t="s">
        <v>74</v>
      </c>
      <c r="Y551" t="s">
        <v>74</v>
      </c>
      <c r="Z551" t="s">
        <v>74</v>
      </c>
      <c r="AA551" t="s">
        <v>74</v>
      </c>
      <c r="AB551" t="s">
        <v>74</v>
      </c>
      <c r="AC551" t="s">
        <v>74</v>
      </c>
      <c r="AD551" t="s">
        <v>74</v>
      </c>
      <c r="AE551" t="s">
        <v>74</v>
      </c>
      <c r="AF551" t="s">
        <v>74</v>
      </c>
      <c r="AG551">
        <v>12</v>
      </c>
      <c r="AH551">
        <v>3</v>
      </c>
      <c r="AI551">
        <v>3</v>
      </c>
      <c r="AJ551">
        <v>0</v>
      </c>
      <c r="AK551">
        <v>0</v>
      </c>
      <c r="AL551" t="s">
        <v>563</v>
      </c>
      <c r="AM551" t="s">
        <v>564</v>
      </c>
      <c r="AN551" t="s">
        <v>565</v>
      </c>
      <c r="AO551" t="s">
        <v>74</v>
      </c>
      <c r="AP551" t="s">
        <v>74</v>
      </c>
      <c r="AQ551" t="s">
        <v>74</v>
      </c>
      <c r="AR551" t="s">
        <v>3154</v>
      </c>
      <c r="AS551" t="s">
        <v>74</v>
      </c>
      <c r="AT551" t="s">
        <v>74</v>
      </c>
      <c r="AU551">
        <v>1960</v>
      </c>
      <c r="AV551">
        <v>6</v>
      </c>
      <c r="AW551">
        <v>2</v>
      </c>
      <c r="AX551" t="s">
        <v>74</v>
      </c>
      <c r="AY551" t="s">
        <v>74</v>
      </c>
      <c r="AZ551" t="s">
        <v>74</v>
      </c>
      <c r="BA551" t="s">
        <v>74</v>
      </c>
      <c r="BB551">
        <v>77</v>
      </c>
      <c r="BC551">
        <v>87</v>
      </c>
      <c r="BD551" t="s">
        <v>74</v>
      </c>
      <c r="BE551" t="s">
        <v>74</v>
      </c>
      <c r="BF551" t="s">
        <v>74</v>
      </c>
      <c r="BG551" t="s">
        <v>74</v>
      </c>
      <c r="BH551" t="s">
        <v>74</v>
      </c>
      <c r="BI551">
        <v>11</v>
      </c>
      <c r="BJ551" t="s">
        <v>806</v>
      </c>
      <c r="BK551" t="s">
        <v>86</v>
      </c>
      <c r="BL551" t="s">
        <v>806</v>
      </c>
      <c r="BM551" t="s">
        <v>3160</v>
      </c>
      <c r="BN551" t="s">
        <v>74</v>
      </c>
      <c r="BO551" t="s">
        <v>74</v>
      </c>
      <c r="BP551" t="s">
        <v>74</v>
      </c>
      <c r="BQ551" t="s">
        <v>74</v>
      </c>
      <c r="BR551" t="s">
        <v>89</v>
      </c>
      <c r="BS551" t="s">
        <v>3161</v>
      </c>
      <c r="BT551" t="str">
        <f>HYPERLINK("https%3A%2F%2Fwww.webofscience.com%2Fwos%2Fwoscc%2Ffull-record%2FWOS:A1960WZ75900001","View Full Record in Web of Science")</f>
        <v>View Full Record in Web of Science</v>
      </c>
    </row>
    <row r="552" spans="1:72" x14ac:dyDescent="0.15">
      <c r="A552" t="s">
        <v>72</v>
      </c>
      <c r="B552" t="s">
        <v>3162</v>
      </c>
      <c r="C552" t="s">
        <v>74</v>
      </c>
      <c r="D552" t="s">
        <v>74</v>
      </c>
      <c r="E552" t="s">
        <v>74</v>
      </c>
      <c r="F552" t="s">
        <v>3162</v>
      </c>
      <c r="G552" t="s">
        <v>74</v>
      </c>
      <c r="H552" t="s">
        <v>74</v>
      </c>
      <c r="I552" t="s">
        <v>3163</v>
      </c>
      <c r="J552" t="s">
        <v>2158</v>
      </c>
      <c r="K552" t="s">
        <v>74</v>
      </c>
      <c r="L552" t="s">
        <v>74</v>
      </c>
      <c r="M552" t="s">
        <v>77</v>
      </c>
      <c r="N552" t="s">
        <v>78</v>
      </c>
      <c r="O552" t="s">
        <v>74</v>
      </c>
      <c r="P552" t="s">
        <v>74</v>
      </c>
      <c r="Q552" t="s">
        <v>74</v>
      </c>
      <c r="R552" t="s">
        <v>74</v>
      </c>
      <c r="S552" t="s">
        <v>74</v>
      </c>
      <c r="T552" t="s">
        <v>74</v>
      </c>
      <c r="U552" t="s">
        <v>74</v>
      </c>
      <c r="V552" t="s">
        <v>74</v>
      </c>
      <c r="W552" t="s">
        <v>74</v>
      </c>
      <c r="X552" t="s">
        <v>74</v>
      </c>
      <c r="Y552" t="s">
        <v>74</v>
      </c>
      <c r="Z552" t="s">
        <v>74</v>
      </c>
      <c r="AA552" t="s">
        <v>74</v>
      </c>
      <c r="AB552" t="s">
        <v>74</v>
      </c>
      <c r="AC552" t="s">
        <v>74</v>
      </c>
      <c r="AD552" t="s">
        <v>74</v>
      </c>
      <c r="AE552" t="s">
        <v>74</v>
      </c>
      <c r="AF552" t="s">
        <v>74</v>
      </c>
      <c r="AG552">
        <v>1</v>
      </c>
      <c r="AH552">
        <v>1</v>
      </c>
      <c r="AI552">
        <v>1</v>
      </c>
      <c r="AJ552">
        <v>0</v>
      </c>
      <c r="AK552">
        <v>3</v>
      </c>
      <c r="AL552" t="s">
        <v>2159</v>
      </c>
      <c r="AM552" t="s">
        <v>2160</v>
      </c>
      <c r="AN552" t="s">
        <v>2161</v>
      </c>
      <c r="AO552" t="s">
        <v>2162</v>
      </c>
      <c r="AP552" t="s">
        <v>74</v>
      </c>
      <c r="AQ552" t="s">
        <v>74</v>
      </c>
      <c r="AR552" t="s">
        <v>2163</v>
      </c>
      <c r="AS552" t="s">
        <v>74</v>
      </c>
      <c r="AT552" t="s">
        <v>74</v>
      </c>
      <c r="AU552">
        <v>1960</v>
      </c>
      <c r="AV552">
        <v>43</v>
      </c>
      <c r="AW552">
        <v>1098</v>
      </c>
      <c r="AX552" t="s">
        <v>74</v>
      </c>
      <c r="AY552" t="s">
        <v>74</v>
      </c>
      <c r="AZ552" t="s">
        <v>74</v>
      </c>
      <c r="BA552" t="s">
        <v>74</v>
      </c>
      <c r="BB552">
        <v>49</v>
      </c>
      <c r="BC552">
        <v>52</v>
      </c>
      <c r="BD552" t="s">
        <v>74</v>
      </c>
      <c r="BE552" t="s">
        <v>74</v>
      </c>
      <c r="BF552" t="s">
        <v>74</v>
      </c>
      <c r="BG552" t="s">
        <v>74</v>
      </c>
      <c r="BH552" t="s">
        <v>74</v>
      </c>
      <c r="BI552">
        <v>4</v>
      </c>
      <c r="BJ552" t="s">
        <v>1176</v>
      </c>
      <c r="BK552" t="s">
        <v>826</v>
      </c>
      <c r="BL552" t="s">
        <v>1177</v>
      </c>
      <c r="BM552" t="s">
        <v>3164</v>
      </c>
      <c r="BN552" t="s">
        <v>74</v>
      </c>
      <c r="BO552" t="s">
        <v>74</v>
      </c>
      <c r="BP552" t="s">
        <v>74</v>
      </c>
      <c r="BQ552" t="s">
        <v>74</v>
      </c>
      <c r="BR552" t="s">
        <v>89</v>
      </c>
      <c r="BS552" t="s">
        <v>3165</v>
      </c>
      <c r="BT552" t="str">
        <f>HYPERLINK("https%3A%2F%2Fwww.webofscience.com%2Fwos%2Fwoscc%2Ffull-record%2FWOS:A1960CHZ3100002","View Full Record in Web of Science")</f>
        <v>View Full Record in Web of Science</v>
      </c>
    </row>
    <row r="553" spans="1:72" x14ac:dyDescent="0.15">
      <c r="A553" t="s">
        <v>72</v>
      </c>
      <c r="B553" t="s">
        <v>3166</v>
      </c>
      <c r="C553" t="s">
        <v>74</v>
      </c>
      <c r="D553" t="s">
        <v>74</v>
      </c>
      <c r="E553" t="s">
        <v>74</v>
      </c>
      <c r="F553" t="s">
        <v>3166</v>
      </c>
      <c r="G553" t="s">
        <v>74</v>
      </c>
      <c r="H553" t="s">
        <v>74</v>
      </c>
      <c r="I553" t="s">
        <v>3167</v>
      </c>
      <c r="J553" t="s">
        <v>1068</v>
      </c>
      <c r="K553" t="s">
        <v>74</v>
      </c>
      <c r="L553" t="s">
        <v>74</v>
      </c>
      <c r="M553" t="s">
        <v>576</v>
      </c>
      <c r="N553" t="s">
        <v>78</v>
      </c>
      <c r="O553" t="s">
        <v>74</v>
      </c>
      <c r="P553" t="s">
        <v>74</v>
      </c>
      <c r="Q553" t="s">
        <v>74</v>
      </c>
      <c r="R553" t="s">
        <v>74</v>
      </c>
      <c r="S553" t="s">
        <v>74</v>
      </c>
      <c r="T553" t="s">
        <v>74</v>
      </c>
      <c r="U553" t="s">
        <v>74</v>
      </c>
      <c r="V553" t="s">
        <v>74</v>
      </c>
      <c r="W553" t="s">
        <v>74</v>
      </c>
      <c r="X553" t="s">
        <v>74</v>
      </c>
      <c r="Y553" t="s">
        <v>74</v>
      </c>
      <c r="Z553" t="s">
        <v>74</v>
      </c>
      <c r="AA553" t="s">
        <v>74</v>
      </c>
      <c r="AB553" t="s">
        <v>74</v>
      </c>
      <c r="AC553" t="s">
        <v>74</v>
      </c>
      <c r="AD553" t="s">
        <v>74</v>
      </c>
      <c r="AE553" t="s">
        <v>74</v>
      </c>
      <c r="AF553" t="s">
        <v>74</v>
      </c>
      <c r="AG553">
        <v>2</v>
      </c>
      <c r="AH553">
        <v>0</v>
      </c>
      <c r="AI553">
        <v>0</v>
      </c>
      <c r="AJ553">
        <v>0</v>
      </c>
      <c r="AK553">
        <v>0</v>
      </c>
      <c r="AL553" t="s">
        <v>577</v>
      </c>
      <c r="AM553" t="s">
        <v>578</v>
      </c>
      <c r="AN553" t="s">
        <v>579</v>
      </c>
      <c r="AO553" t="s">
        <v>1069</v>
      </c>
      <c r="AP553" t="s">
        <v>74</v>
      </c>
      <c r="AQ553" t="s">
        <v>74</v>
      </c>
      <c r="AR553" t="s">
        <v>1070</v>
      </c>
      <c r="AS553" t="s">
        <v>74</v>
      </c>
      <c r="AT553" t="s">
        <v>74</v>
      </c>
      <c r="AU553">
        <v>1960</v>
      </c>
      <c r="AV553">
        <v>134</v>
      </c>
      <c r="AW553">
        <v>5</v>
      </c>
      <c r="AX553" t="s">
        <v>74</v>
      </c>
      <c r="AY553" t="s">
        <v>74</v>
      </c>
      <c r="AZ553" t="s">
        <v>74</v>
      </c>
      <c r="BA553" t="s">
        <v>74</v>
      </c>
      <c r="BB553">
        <v>1076</v>
      </c>
      <c r="BC553">
        <v>1078</v>
      </c>
      <c r="BD553" t="s">
        <v>74</v>
      </c>
      <c r="BE553" t="s">
        <v>74</v>
      </c>
      <c r="BF553" t="s">
        <v>74</v>
      </c>
      <c r="BG553" t="s">
        <v>74</v>
      </c>
      <c r="BH553" t="s">
        <v>74</v>
      </c>
      <c r="BI553">
        <v>3</v>
      </c>
      <c r="BJ553" t="s">
        <v>775</v>
      </c>
      <c r="BK553" t="s">
        <v>86</v>
      </c>
      <c r="BL553" t="s">
        <v>776</v>
      </c>
      <c r="BM553" t="s">
        <v>3168</v>
      </c>
      <c r="BN553" t="s">
        <v>74</v>
      </c>
      <c r="BO553" t="s">
        <v>74</v>
      </c>
      <c r="BP553" t="s">
        <v>74</v>
      </c>
      <c r="BQ553" t="s">
        <v>74</v>
      </c>
      <c r="BR553" t="s">
        <v>89</v>
      </c>
      <c r="BS553" t="s">
        <v>3169</v>
      </c>
      <c r="BT553" t="str">
        <f>HYPERLINK("https%3A%2F%2Fwww.webofscience.com%2Fwos%2Fwoscc%2Ffull-record%2FWOS:A1960WE64100022","View Full Record in Web of Science")</f>
        <v>View Full Record in Web of Science</v>
      </c>
    </row>
    <row r="554" spans="1:72" x14ac:dyDescent="0.15">
      <c r="A554" t="s">
        <v>72</v>
      </c>
      <c r="B554" t="s">
        <v>3170</v>
      </c>
      <c r="C554" t="s">
        <v>74</v>
      </c>
      <c r="D554" t="s">
        <v>74</v>
      </c>
      <c r="E554" t="s">
        <v>74</v>
      </c>
      <c r="F554" t="s">
        <v>3170</v>
      </c>
      <c r="G554" t="s">
        <v>74</v>
      </c>
      <c r="H554" t="s">
        <v>74</v>
      </c>
      <c r="I554" t="s">
        <v>3171</v>
      </c>
      <c r="J554" t="s">
        <v>1068</v>
      </c>
      <c r="K554" t="s">
        <v>74</v>
      </c>
      <c r="L554" t="s">
        <v>74</v>
      </c>
      <c r="M554" t="s">
        <v>576</v>
      </c>
      <c r="N554" t="s">
        <v>78</v>
      </c>
      <c r="O554" t="s">
        <v>74</v>
      </c>
      <c r="P554" t="s">
        <v>74</v>
      </c>
      <c r="Q554" t="s">
        <v>74</v>
      </c>
      <c r="R554" t="s">
        <v>74</v>
      </c>
      <c r="S554" t="s">
        <v>74</v>
      </c>
      <c r="T554" t="s">
        <v>74</v>
      </c>
      <c r="U554" t="s">
        <v>74</v>
      </c>
      <c r="V554" t="s">
        <v>74</v>
      </c>
      <c r="W554" t="s">
        <v>74</v>
      </c>
      <c r="X554" t="s">
        <v>74</v>
      </c>
      <c r="Y554" t="s">
        <v>74</v>
      </c>
      <c r="Z554" t="s">
        <v>74</v>
      </c>
      <c r="AA554" t="s">
        <v>74</v>
      </c>
      <c r="AB554" t="s">
        <v>74</v>
      </c>
      <c r="AC554" t="s">
        <v>74</v>
      </c>
      <c r="AD554" t="s">
        <v>74</v>
      </c>
      <c r="AE554" t="s">
        <v>74</v>
      </c>
      <c r="AF554" t="s">
        <v>74</v>
      </c>
      <c r="AG554">
        <v>25</v>
      </c>
      <c r="AH554">
        <v>0</v>
      </c>
      <c r="AI554">
        <v>0</v>
      </c>
      <c r="AJ554">
        <v>0</v>
      </c>
      <c r="AK554">
        <v>0</v>
      </c>
      <c r="AL554" t="s">
        <v>577</v>
      </c>
      <c r="AM554" t="s">
        <v>578</v>
      </c>
      <c r="AN554" t="s">
        <v>579</v>
      </c>
      <c r="AO554" t="s">
        <v>1069</v>
      </c>
      <c r="AP554" t="s">
        <v>74</v>
      </c>
      <c r="AQ554" t="s">
        <v>74</v>
      </c>
      <c r="AR554" t="s">
        <v>1070</v>
      </c>
      <c r="AS554" t="s">
        <v>74</v>
      </c>
      <c r="AT554" t="s">
        <v>74</v>
      </c>
      <c r="AU554">
        <v>1960</v>
      </c>
      <c r="AV554">
        <v>134</v>
      </c>
      <c r="AW554">
        <v>5</v>
      </c>
      <c r="AX554" t="s">
        <v>74</v>
      </c>
      <c r="AY554" t="s">
        <v>74</v>
      </c>
      <c r="AZ554" t="s">
        <v>74</v>
      </c>
      <c r="BA554" t="s">
        <v>74</v>
      </c>
      <c r="BB554">
        <v>1155</v>
      </c>
      <c r="BC554">
        <v>1157</v>
      </c>
      <c r="BD554" t="s">
        <v>74</v>
      </c>
      <c r="BE554" t="s">
        <v>74</v>
      </c>
      <c r="BF554" t="s">
        <v>74</v>
      </c>
      <c r="BG554" t="s">
        <v>74</v>
      </c>
      <c r="BH554" t="s">
        <v>74</v>
      </c>
      <c r="BI554">
        <v>3</v>
      </c>
      <c r="BJ554" t="s">
        <v>775</v>
      </c>
      <c r="BK554" t="s">
        <v>86</v>
      </c>
      <c r="BL554" t="s">
        <v>776</v>
      </c>
      <c r="BM554" t="s">
        <v>3168</v>
      </c>
      <c r="BN554" t="s">
        <v>74</v>
      </c>
      <c r="BO554" t="s">
        <v>74</v>
      </c>
      <c r="BP554" t="s">
        <v>74</v>
      </c>
      <c r="BQ554" t="s">
        <v>74</v>
      </c>
      <c r="BR554" t="s">
        <v>89</v>
      </c>
      <c r="BS554" t="s">
        <v>3172</v>
      </c>
      <c r="BT554" t="str">
        <f>HYPERLINK("https%3A%2F%2Fwww.webofscience.com%2Fwos%2Fwoscc%2Ffull-record%2FWOS:A1960WE64100045","View Full Record in Web of Science")</f>
        <v>View Full Record in Web of Science</v>
      </c>
    </row>
    <row r="555" spans="1:72" x14ac:dyDescent="0.15">
      <c r="A555" t="s">
        <v>72</v>
      </c>
      <c r="B555" t="s">
        <v>3173</v>
      </c>
      <c r="C555" t="s">
        <v>74</v>
      </c>
      <c r="D555" t="s">
        <v>74</v>
      </c>
      <c r="E555" t="s">
        <v>74</v>
      </c>
      <c r="F555" t="s">
        <v>3173</v>
      </c>
      <c r="G555" t="s">
        <v>74</v>
      </c>
      <c r="H555" t="s">
        <v>74</v>
      </c>
      <c r="I555" t="s">
        <v>3174</v>
      </c>
      <c r="J555" t="s">
        <v>1068</v>
      </c>
      <c r="K555" t="s">
        <v>74</v>
      </c>
      <c r="L555" t="s">
        <v>74</v>
      </c>
      <c r="M555" t="s">
        <v>576</v>
      </c>
      <c r="N555" t="s">
        <v>78</v>
      </c>
      <c r="O555" t="s">
        <v>74</v>
      </c>
      <c r="P555" t="s">
        <v>74</v>
      </c>
      <c r="Q555" t="s">
        <v>74</v>
      </c>
      <c r="R555" t="s">
        <v>74</v>
      </c>
      <c r="S555" t="s">
        <v>74</v>
      </c>
      <c r="T555" t="s">
        <v>74</v>
      </c>
      <c r="U555" t="s">
        <v>74</v>
      </c>
      <c r="V555" t="s">
        <v>74</v>
      </c>
      <c r="W555" t="s">
        <v>74</v>
      </c>
      <c r="X555" t="s">
        <v>74</v>
      </c>
      <c r="Y555" t="s">
        <v>74</v>
      </c>
      <c r="Z555" t="s">
        <v>74</v>
      </c>
      <c r="AA555" t="s">
        <v>74</v>
      </c>
      <c r="AB555" t="s">
        <v>74</v>
      </c>
      <c r="AC555" t="s">
        <v>74</v>
      </c>
      <c r="AD555" t="s">
        <v>74</v>
      </c>
      <c r="AE555" t="s">
        <v>74</v>
      </c>
      <c r="AF555" t="s">
        <v>74</v>
      </c>
      <c r="AG555">
        <v>10</v>
      </c>
      <c r="AH555">
        <v>14</v>
      </c>
      <c r="AI555">
        <v>14</v>
      </c>
      <c r="AJ555">
        <v>0</v>
      </c>
      <c r="AK555">
        <v>1</v>
      </c>
      <c r="AL555" t="s">
        <v>577</v>
      </c>
      <c r="AM555" t="s">
        <v>578</v>
      </c>
      <c r="AN555" t="s">
        <v>579</v>
      </c>
      <c r="AO555" t="s">
        <v>1069</v>
      </c>
      <c r="AP555" t="s">
        <v>74</v>
      </c>
      <c r="AQ555" t="s">
        <v>74</v>
      </c>
      <c r="AR555" t="s">
        <v>1070</v>
      </c>
      <c r="AS555" t="s">
        <v>74</v>
      </c>
      <c r="AT555" t="s">
        <v>74</v>
      </c>
      <c r="AU555">
        <v>1960</v>
      </c>
      <c r="AV555">
        <v>133</v>
      </c>
      <c r="AW555">
        <v>3</v>
      </c>
      <c r="AX555" t="s">
        <v>74</v>
      </c>
      <c r="AY555" t="s">
        <v>74</v>
      </c>
      <c r="AZ555" t="s">
        <v>74</v>
      </c>
      <c r="BA555" t="s">
        <v>74</v>
      </c>
      <c r="BB555">
        <v>680</v>
      </c>
      <c r="BC555">
        <v>682</v>
      </c>
      <c r="BD555" t="s">
        <v>74</v>
      </c>
      <c r="BE555" t="s">
        <v>74</v>
      </c>
      <c r="BF555" t="s">
        <v>74</v>
      </c>
      <c r="BG555" t="s">
        <v>74</v>
      </c>
      <c r="BH555" t="s">
        <v>74</v>
      </c>
      <c r="BI555">
        <v>3</v>
      </c>
      <c r="BJ555" t="s">
        <v>775</v>
      </c>
      <c r="BK555" t="s">
        <v>86</v>
      </c>
      <c r="BL555" t="s">
        <v>776</v>
      </c>
      <c r="BM555" t="s">
        <v>3175</v>
      </c>
      <c r="BN555" t="s">
        <v>74</v>
      </c>
      <c r="BO555" t="s">
        <v>74</v>
      </c>
      <c r="BP555" t="s">
        <v>74</v>
      </c>
      <c r="BQ555" t="s">
        <v>74</v>
      </c>
      <c r="BR555" t="s">
        <v>89</v>
      </c>
      <c r="BS555" t="s">
        <v>3176</v>
      </c>
      <c r="BT555" t="str">
        <f>HYPERLINK("https%3A%2F%2Fwww.webofscience.com%2Fwos%2Fwoscc%2Ffull-record%2FWOS:A1960WE63300050","View Full Record in Web of Science")</f>
        <v>View Full Record in Web of Science</v>
      </c>
    </row>
    <row r="556" spans="1:72" x14ac:dyDescent="0.15">
      <c r="A556" t="s">
        <v>72</v>
      </c>
      <c r="B556" t="s">
        <v>3177</v>
      </c>
      <c r="C556" t="s">
        <v>74</v>
      </c>
      <c r="D556" t="s">
        <v>74</v>
      </c>
      <c r="E556" t="s">
        <v>74</v>
      </c>
      <c r="F556" t="s">
        <v>3177</v>
      </c>
      <c r="G556" t="s">
        <v>74</v>
      </c>
      <c r="H556" t="s">
        <v>74</v>
      </c>
      <c r="I556" t="s">
        <v>3178</v>
      </c>
      <c r="J556" t="s">
        <v>1068</v>
      </c>
      <c r="K556" t="s">
        <v>74</v>
      </c>
      <c r="L556" t="s">
        <v>74</v>
      </c>
      <c r="M556" t="s">
        <v>576</v>
      </c>
      <c r="N556" t="s">
        <v>78</v>
      </c>
      <c r="O556" t="s">
        <v>74</v>
      </c>
      <c r="P556" t="s">
        <v>74</v>
      </c>
      <c r="Q556" t="s">
        <v>74</v>
      </c>
      <c r="R556" t="s">
        <v>74</v>
      </c>
      <c r="S556" t="s">
        <v>74</v>
      </c>
      <c r="T556" t="s">
        <v>74</v>
      </c>
      <c r="U556" t="s">
        <v>74</v>
      </c>
      <c r="V556" t="s">
        <v>74</v>
      </c>
      <c r="W556" t="s">
        <v>74</v>
      </c>
      <c r="X556" t="s">
        <v>74</v>
      </c>
      <c r="Y556" t="s">
        <v>74</v>
      </c>
      <c r="Z556" t="s">
        <v>74</v>
      </c>
      <c r="AA556" t="s">
        <v>74</v>
      </c>
      <c r="AB556" t="s">
        <v>74</v>
      </c>
      <c r="AC556" t="s">
        <v>74</v>
      </c>
      <c r="AD556" t="s">
        <v>74</v>
      </c>
      <c r="AE556" t="s">
        <v>74</v>
      </c>
      <c r="AF556" t="s">
        <v>74</v>
      </c>
      <c r="AG556">
        <v>0</v>
      </c>
      <c r="AH556">
        <v>0</v>
      </c>
      <c r="AI556">
        <v>0</v>
      </c>
      <c r="AJ556">
        <v>0</v>
      </c>
      <c r="AK556">
        <v>1</v>
      </c>
      <c r="AL556" t="s">
        <v>577</v>
      </c>
      <c r="AM556" t="s">
        <v>578</v>
      </c>
      <c r="AN556" t="s">
        <v>579</v>
      </c>
      <c r="AO556" t="s">
        <v>1069</v>
      </c>
      <c r="AP556" t="s">
        <v>74</v>
      </c>
      <c r="AQ556" t="s">
        <v>74</v>
      </c>
      <c r="AR556" t="s">
        <v>1070</v>
      </c>
      <c r="AS556" t="s">
        <v>74</v>
      </c>
      <c r="AT556" t="s">
        <v>74</v>
      </c>
      <c r="AU556">
        <v>1960</v>
      </c>
      <c r="AV556">
        <v>130</v>
      </c>
      <c r="AW556">
        <v>3</v>
      </c>
      <c r="AX556" t="s">
        <v>74</v>
      </c>
      <c r="AY556" t="s">
        <v>74</v>
      </c>
      <c r="AZ556" t="s">
        <v>74</v>
      </c>
      <c r="BA556" t="s">
        <v>74</v>
      </c>
      <c r="BB556">
        <v>530</v>
      </c>
      <c r="BC556">
        <v>532</v>
      </c>
      <c r="BD556" t="s">
        <v>74</v>
      </c>
      <c r="BE556" t="s">
        <v>74</v>
      </c>
      <c r="BF556" t="s">
        <v>74</v>
      </c>
      <c r="BG556" t="s">
        <v>74</v>
      </c>
      <c r="BH556" t="s">
        <v>74</v>
      </c>
      <c r="BI556">
        <v>3</v>
      </c>
      <c r="BJ556" t="s">
        <v>775</v>
      </c>
      <c r="BK556" t="s">
        <v>86</v>
      </c>
      <c r="BL556" t="s">
        <v>776</v>
      </c>
      <c r="BM556" t="s">
        <v>3179</v>
      </c>
      <c r="BN556" t="s">
        <v>74</v>
      </c>
      <c r="BO556" t="s">
        <v>74</v>
      </c>
      <c r="BP556" t="s">
        <v>74</v>
      </c>
      <c r="BQ556" t="s">
        <v>74</v>
      </c>
      <c r="BR556" t="s">
        <v>89</v>
      </c>
      <c r="BS556" t="s">
        <v>3180</v>
      </c>
      <c r="BT556" t="str">
        <f>HYPERLINK("https%3A%2F%2Fwww.webofscience.com%2Fwos%2Fwoscc%2Ffull-record%2FWOS:A1960WE61500013","View Full Record in Web of Science")</f>
        <v>View Full Record in Web of Science</v>
      </c>
    </row>
    <row r="557" spans="1:72" x14ac:dyDescent="0.15">
      <c r="A557" t="s">
        <v>72</v>
      </c>
      <c r="B557" t="s">
        <v>3181</v>
      </c>
      <c r="C557" t="s">
        <v>74</v>
      </c>
      <c r="D557" t="s">
        <v>74</v>
      </c>
      <c r="E557" t="s">
        <v>74</v>
      </c>
      <c r="F557" t="s">
        <v>3181</v>
      </c>
      <c r="G557" t="s">
        <v>74</v>
      </c>
      <c r="H557" t="s">
        <v>74</v>
      </c>
      <c r="I557" t="s">
        <v>3182</v>
      </c>
      <c r="J557" t="s">
        <v>1068</v>
      </c>
      <c r="K557" t="s">
        <v>74</v>
      </c>
      <c r="L557" t="s">
        <v>74</v>
      </c>
      <c r="M557" t="s">
        <v>576</v>
      </c>
      <c r="N557" t="s">
        <v>78</v>
      </c>
      <c r="O557" t="s">
        <v>74</v>
      </c>
      <c r="P557" t="s">
        <v>74</v>
      </c>
      <c r="Q557" t="s">
        <v>74</v>
      </c>
      <c r="R557" t="s">
        <v>74</v>
      </c>
      <c r="S557" t="s">
        <v>74</v>
      </c>
      <c r="T557" t="s">
        <v>74</v>
      </c>
      <c r="U557" t="s">
        <v>74</v>
      </c>
      <c r="V557" t="s">
        <v>74</v>
      </c>
      <c r="W557" t="s">
        <v>74</v>
      </c>
      <c r="X557" t="s">
        <v>74</v>
      </c>
      <c r="Y557" t="s">
        <v>74</v>
      </c>
      <c r="Z557" t="s">
        <v>74</v>
      </c>
      <c r="AA557" t="s">
        <v>74</v>
      </c>
      <c r="AB557" t="s">
        <v>74</v>
      </c>
      <c r="AC557" t="s">
        <v>74</v>
      </c>
      <c r="AD557" t="s">
        <v>74</v>
      </c>
      <c r="AE557" t="s">
        <v>74</v>
      </c>
      <c r="AF557" t="s">
        <v>74</v>
      </c>
      <c r="AG557">
        <v>8</v>
      </c>
      <c r="AH557">
        <v>1</v>
      </c>
      <c r="AI557">
        <v>1</v>
      </c>
      <c r="AJ557">
        <v>0</v>
      </c>
      <c r="AK557">
        <v>0</v>
      </c>
      <c r="AL557" t="s">
        <v>577</v>
      </c>
      <c r="AM557" t="s">
        <v>578</v>
      </c>
      <c r="AN557" t="s">
        <v>579</v>
      </c>
      <c r="AO557" t="s">
        <v>1069</v>
      </c>
      <c r="AP557" t="s">
        <v>74</v>
      </c>
      <c r="AQ557" t="s">
        <v>74</v>
      </c>
      <c r="AR557" t="s">
        <v>1070</v>
      </c>
      <c r="AS557" t="s">
        <v>74</v>
      </c>
      <c r="AT557" t="s">
        <v>74</v>
      </c>
      <c r="AU557">
        <v>1960</v>
      </c>
      <c r="AV557">
        <v>130</v>
      </c>
      <c r="AW557">
        <v>4</v>
      </c>
      <c r="AX557" t="s">
        <v>74</v>
      </c>
      <c r="AY557" t="s">
        <v>74</v>
      </c>
      <c r="AZ557" t="s">
        <v>74</v>
      </c>
      <c r="BA557" t="s">
        <v>74</v>
      </c>
      <c r="BB557">
        <v>875</v>
      </c>
      <c r="BC557">
        <v>878</v>
      </c>
      <c r="BD557" t="s">
        <v>74</v>
      </c>
      <c r="BE557" t="s">
        <v>74</v>
      </c>
      <c r="BF557" t="s">
        <v>74</v>
      </c>
      <c r="BG557" t="s">
        <v>74</v>
      </c>
      <c r="BH557" t="s">
        <v>74</v>
      </c>
      <c r="BI557">
        <v>4</v>
      </c>
      <c r="BJ557" t="s">
        <v>775</v>
      </c>
      <c r="BK557" t="s">
        <v>86</v>
      </c>
      <c r="BL557" t="s">
        <v>776</v>
      </c>
      <c r="BM557" t="s">
        <v>3183</v>
      </c>
      <c r="BN557" t="s">
        <v>74</v>
      </c>
      <c r="BO557" t="s">
        <v>74</v>
      </c>
      <c r="BP557" t="s">
        <v>74</v>
      </c>
      <c r="BQ557" t="s">
        <v>74</v>
      </c>
      <c r="BR557" t="s">
        <v>89</v>
      </c>
      <c r="BS557" t="s">
        <v>3184</v>
      </c>
      <c r="BT557" t="str">
        <f>HYPERLINK("https%3A%2F%2Fwww.webofscience.com%2Fwos%2Fwoscc%2Ffull-record%2FWOS:A1960WE61600044","View Full Record in Web of Science")</f>
        <v>View Full Record in Web of Science</v>
      </c>
    </row>
    <row r="558" spans="1:72" x14ac:dyDescent="0.15">
      <c r="A558" t="s">
        <v>72</v>
      </c>
      <c r="B558" t="s">
        <v>2504</v>
      </c>
      <c r="C558" t="s">
        <v>74</v>
      </c>
      <c r="D558" t="s">
        <v>74</v>
      </c>
      <c r="E558" t="s">
        <v>74</v>
      </c>
      <c r="F558" t="s">
        <v>2504</v>
      </c>
      <c r="G558" t="s">
        <v>74</v>
      </c>
      <c r="H558" t="s">
        <v>74</v>
      </c>
      <c r="I558" t="s">
        <v>3185</v>
      </c>
      <c r="J558" t="s">
        <v>2506</v>
      </c>
      <c r="K558" t="s">
        <v>74</v>
      </c>
      <c r="L558" t="s">
        <v>74</v>
      </c>
      <c r="M558" t="s">
        <v>77</v>
      </c>
      <c r="N558" t="s">
        <v>78</v>
      </c>
      <c r="O558" t="s">
        <v>74</v>
      </c>
      <c r="P558" t="s">
        <v>74</v>
      </c>
      <c r="Q558" t="s">
        <v>74</v>
      </c>
      <c r="R558" t="s">
        <v>74</v>
      </c>
      <c r="S558" t="s">
        <v>74</v>
      </c>
      <c r="T558" t="s">
        <v>74</v>
      </c>
      <c r="U558" t="s">
        <v>74</v>
      </c>
      <c r="V558" t="s">
        <v>74</v>
      </c>
      <c r="W558" t="s">
        <v>74</v>
      </c>
      <c r="X558" t="s">
        <v>74</v>
      </c>
      <c r="Y558" t="s">
        <v>74</v>
      </c>
      <c r="Z558" t="s">
        <v>74</v>
      </c>
      <c r="AA558" t="s">
        <v>74</v>
      </c>
      <c r="AB558" t="s">
        <v>74</v>
      </c>
      <c r="AC558" t="s">
        <v>74</v>
      </c>
      <c r="AD558" t="s">
        <v>74</v>
      </c>
      <c r="AE558" t="s">
        <v>74</v>
      </c>
      <c r="AF558" t="s">
        <v>74</v>
      </c>
      <c r="AG558">
        <v>16</v>
      </c>
      <c r="AH558">
        <v>108</v>
      </c>
      <c r="AI558">
        <v>112</v>
      </c>
      <c r="AJ558">
        <v>1</v>
      </c>
      <c r="AK558">
        <v>17</v>
      </c>
      <c r="AL558" t="s">
        <v>2507</v>
      </c>
      <c r="AM558" t="s">
        <v>80</v>
      </c>
      <c r="AN558" t="s">
        <v>2508</v>
      </c>
      <c r="AO558" t="s">
        <v>2509</v>
      </c>
      <c r="AP558" t="s">
        <v>74</v>
      </c>
      <c r="AQ558" t="s">
        <v>74</v>
      </c>
      <c r="AR558" t="s">
        <v>2506</v>
      </c>
      <c r="AS558" t="s">
        <v>2510</v>
      </c>
      <c r="AT558" t="s">
        <v>74</v>
      </c>
      <c r="AU558">
        <v>1960</v>
      </c>
      <c r="AV558">
        <v>41</v>
      </c>
      <c r="AW558">
        <v>2</v>
      </c>
      <c r="AX558" t="s">
        <v>74</v>
      </c>
      <c r="AY558" t="s">
        <v>74</v>
      </c>
      <c r="AZ558" t="s">
        <v>74</v>
      </c>
      <c r="BA558" t="s">
        <v>74</v>
      </c>
      <c r="BB558">
        <v>287</v>
      </c>
      <c r="BC558">
        <v>292</v>
      </c>
      <c r="BD558" t="s">
        <v>74</v>
      </c>
      <c r="BE558" t="s">
        <v>3186</v>
      </c>
      <c r="BF558" t="str">
        <f>HYPERLINK("http://dx.doi.org/10.2307/1930217","http://dx.doi.org/10.2307/1930217")</f>
        <v>http://dx.doi.org/10.2307/1930217</v>
      </c>
      <c r="BG558" t="s">
        <v>74</v>
      </c>
      <c r="BH558" t="s">
        <v>74</v>
      </c>
      <c r="BI558">
        <v>6</v>
      </c>
      <c r="BJ558" t="s">
        <v>2510</v>
      </c>
      <c r="BK558" t="s">
        <v>516</v>
      </c>
      <c r="BL558" t="s">
        <v>2512</v>
      </c>
      <c r="BM558" t="s">
        <v>3187</v>
      </c>
      <c r="BN558" t="s">
        <v>74</v>
      </c>
      <c r="BO558" t="s">
        <v>74</v>
      </c>
      <c r="BP558" t="s">
        <v>74</v>
      </c>
      <c r="BQ558" t="s">
        <v>74</v>
      </c>
      <c r="BR558" t="s">
        <v>89</v>
      </c>
      <c r="BS558" t="s">
        <v>3188</v>
      </c>
      <c r="BT558" t="str">
        <f>HYPERLINK("https%3A%2F%2Fwww.webofscience.com%2Fwos%2Fwoscc%2Ffull-record%2FWOS:A1960WR63700005","View Full Record in Web of Science")</f>
        <v>View Full Record in Web of Science</v>
      </c>
    </row>
    <row r="559" spans="1:72" x14ac:dyDescent="0.15">
      <c r="A559" t="s">
        <v>72</v>
      </c>
      <c r="B559" t="s">
        <v>3189</v>
      </c>
      <c r="C559" t="s">
        <v>74</v>
      </c>
      <c r="D559" t="s">
        <v>74</v>
      </c>
      <c r="E559" t="s">
        <v>74</v>
      </c>
      <c r="F559" t="s">
        <v>3189</v>
      </c>
      <c r="G559" t="s">
        <v>74</v>
      </c>
      <c r="H559" t="s">
        <v>74</v>
      </c>
      <c r="I559" t="s">
        <v>3190</v>
      </c>
      <c r="J559" t="s">
        <v>3191</v>
      </c>
      <c r="K559" t="s">
        <v>74</v>
      </c>
      <c r="L559" t="s">
        <v>74</v>
      </c>
      <c r="M559" t="s">
        <v>816</v>
      </c>
      <c r="N559" t="s">
        <v>78</v>
      </c>
      <c r="O559" t="s">
        <v>74</v>
      </c>
      <c r="P559" t="s">
        <v>74</v>
      </c>
      <c r="Q559" t="s">
        <v>74</v>
      </c>
      <c r="R559" t="s">
        <v>74</v>
      </c>
      <c r="S559" t="s">
        <v>74</v>
      </c>
      <c r="T559" t="s">
        <v>74</v>
      </c>
      <c r="U559" t="s">
        <v>74</v>
      </c>
      <c r="V559" t="s">
        <v>74</v>
      </c>
      <c r="W559" t="s">
        <v>74</v>
      </c>
      <c r="X559" t="s">
        <v>74</v>
      </c>
      <c r="Y559" t="s">
        <v>74</v>
      </c>
      <c r="Z559" t="s">
        <v>74</v>
      </c>
      <c r="AA559" t="s">
        <v>74</v>
      </c>
      <c r="AB559" t="s">
        <v>74</v>
      </c>
      <c r="AC559" t="s">
        <v>74</v>
      </c>
      <c r="AD559" t="s">
        <v>74</v>
      </c>
      <c r="AE559" t="s">
        <v>74</v>
      </c>
      <c r="AF559" t="s">
        <v>74</v>
      </c>
      <c r="AG559">
        <v>16</v>
      </c>
      <c r="AH559">
        <v>0</v>
      </c>
      <c r="AI559">
        <v>0</v>
      </c>
      <c r="AJ559">
        <v>0</v>
      </c>
      <c r="AK559">
        <v>0</v>
      </c>
      <c r="AL559" t="s">
        <v>3192</v>
      </c>
      <c r="AM559" t="s">
        <v>3193</v>
      </c>
      <c r="AN559" t="s">
        <v>3194</v>
      </c>
      <c r="AO559" t="s">
        <v>3195</v>
      </c>
      <c r="AP559" t="s">
        <v>74</v>
      </c>
      <c r="AQ559" t="s">
        <v>74</v>
      </c>
      <c r="AR559" t="s">
        <v>3196</v>
      </c>
      <c r="AS559" t="s">
        <v>74</v>
      </c>
      <c r="AT559" t="s">
        <v>74</v>
      </c>
      <c r="AU559">
        <v>1960</v>
      </c>
      <c r="AV559">
        <v>15</v>
      </c>
      <c r="AW559">
        <v>12</v>
      </c>
      <c r="AX559" t="s">
        <v>74</v>
      </c>
      <c r="AY559" t="s">
        <v>74</v>
      </c>
      <c r="AZ559" t="s">
        <v>74</v>
      </c>
      <c r="BA559" t="s">
        <v>74</v>
      </c>
      <c r="BB559">
        <v>371</v>
      </c>
      <c r="BC559">
        <v>384</v>
      </c>
      <c r="BD559" t="s">
        <v>74</v>
      </c>
      <c r="BE559" t="s">
        <v>74</v>
      </c>
      <c r="BF559" t="s">
        <v>74</v>
      </c>
      <c r="BG559" t="s">
        <v>74</v>
      </c>
      <c r="BH559" t="s">
        <v>74</v>
      </c>
      <c r="BI559">
        <v>14</v>
      </c>
      <c r="BJ559" t="s">
        <v>1176</v>
      </c>
      <c r="BK559" t="s">
        <v>826</v>
      </c>
      <c r="BL559" t="s">
        <v>1177</v>
      </c>
      <c r="BM559" t="s">
        <v>3197</v>
      </c>
      <c r="BN559" t="s">
        <v>74</v>
      </c>
      <c r="BO559" t="s">
        <v>74</v>
      </c>
      <c r="BP559" t="s">
        <v>74</v>
      </c>
      <c r="BQ559" t="s">
        <v>74</v>
      </c>
      <c r="BR559" t="s">
        <v>89</v>
      </c>
      <c r="BS559" t="s">
        <v>3198</v>
      </c>
      <c r="BT559" t="str">
        <f>HYPERLINK("https%3A%2F%2Fwww.webofscience.com%2Fwos%2Fwoscc%2Ffull-record%2FWOS:A1960CKY0200001","View Full Record in Web of Science")</f>
        <v>View Full Record in Web of Science</v>
      </c>
    </row>
    <row r="560" spans="1:72" x14ac:dyDescent="0.15">
      <c r="A560" t="s">
        <v>72</v>
      </c>
      <c r="B560" t="s">
        <v>3199</v>
      </c>
      <c r="C560" t="s">
        <v>74</v>
      </c>
      <c r="D560" t="s">
        <v>74</v>
      </c>
      <c r="E560" t="s">
        <v>74</v>
      </c>
      <c r="F560" t="s">
        <v>3199</v>
      </c>
      <c r="G560" t="s">
        <v>74</v>
      </c>
      <c r="H560" t="s">
        <v>74</v>
      </c>
      <c r="I560" t="s">
        <v>3200</v>
      </c>
      <c r="J560" t="s">
        <v>553</v>
      </c>
      <c r="K560" t="s">
        <v>74</v>
      </c>
      <c r="L560" t="s">
        <v>74</v>
      </c>
      <c r="M560" t="s">
        <v>77</v>
      </c>
      <c r="N560" t="s">
        <v>78</v>
      </c>
      <c r="O560" t="s">
        <v>74</v>
      </c>
      <c r="P560" t="s">
        <v>74</v>
      </c>
      <c r="Q560" t="s">
        <v>74</v>
      </c>
      <c r="R560" t="s">
        <v>74</v>
      </c>
      <c r="S560" t="s">
        <v>74</v>
      </c>
      <c r="T560" t="s">
        <v>74</v>
      </c>
      <c r="U560" t="s">
        <v>74</v>
      </c>
      <c r="V560" t="s">
        <v>74</v>
      </c>
      <c r="W560" t="s">
        <v>74</v>
      </c>
      <c r="X560" t="s">
        <v>74</v>
      </c>
      <c r="Y560" t="s">
        <v>74</v>
      </c>
      <c r="Z560" t="s">
        <v>74</v>
      </c>
      <c r="AA560" t="s">
        <v>74</v>
      </c>
      <c r="AB560" t="s">
        <v>74</v>
      </c>
      <c r="AC560" t="s">
        <v>74</v>
      </c>
      <c r="AD560" t="s">
        <v>74</v>
      </c>
      <c r="AE560" t="s">
        <v>74</v>
      </c>
      <c r="AF560" t="s">
        <v>74</v>
      </c>
      <c r="AG560">
        <v>0</v>
      </c>
      <c r="AH560">
        <v>0</v>
      </c>
      <c r="AI560">
        <v>0</v>
      </c>
      <c r="AJ560">
        <v>0</v>
      </c>
      <c r="AK560">
        <v>0</v>
      </c>
      <c r="AL560" t="s">
        <v>554</v>
      </c>
      <c r="AM560" t="s">
        <v>555</v>
      </c>
      <c r="AN560" t="s">
        <v>556</v>
      </c>
      <c r="AO560" t="s">
        <v>557</v>
      </c>
      <c r="AP560" t="s">
        <v>74</v>
      </c>
      <c r="AQ560" t="s">
        <v>74</v>
      </c>
      <c r="AR560" t="s">
        <v>558</v>
      </c>
      <c r="AS560" t="s">
        <v>74</v>
      </c>
      <c r="AT560" t="s">
        <v>74</v>
      </c>
      <c r="AU560">
        <v>1960</v>
      </c>
      <c r="AV560">
        <v>19</v>
      </c>
      <c r="AW560">
        <v>4</v>
      </c>
      <c r="AX560" t="s">
        <v>74</v>
      </c>
      <c r="AY560" t="s">
        <v>74</v>
      </c>
      <c r="AZ560" t="s">
        <v>74</v>
      </c>
      <c r="BA560" t="s">
        <v>74</v>
      </c>
      <c r="BB560">
        <v>10</v>
      </c>
      <c r="BC560">
        <v>10</v>
      </c>
      <c r="BD560" t="s">
        <v>74</v>
      </c>
      <c r="BE560" t="s">
        <v>74</v>
      </c>
      <c r="BF560" t="s">
        <v>74</v>
      </c>
      <c r="BG560" t="s">
        <v>74</v>
      </c>
      <c r="BH560" t="s">
        <v>74</v>
      </c>
      <c r="BI560">
        <v>1</v>
      </c>
      <c r="BJ560" t="s">
        <v>500</v>
      </c>
      <c r="BK560" t="s">
        <v>86</v>
      </c>
      <c r="BL560" t="s">
        <v>501</v>
      </c>
      <c r="BM560" t="s">
        <v>3201</v>
      </c>
      <c r="BN560" t="s">
        <v>74</v>
      </c>
      <c r="BO560" t="s">
        <v>74</v>
      </c>
      <c r="BP560" t="s">
        <v>74</v>
      </c>
      <c r="BQ560" t="s">
        <v>74</v>
      </c>
      <c r="BR560" t="s">
        <v>89</v>
      </c>
      <c r="BS560" t="s">
        <v>3202</v>
      </c>
      <c r="BT560" t="str">
        <f>HYPERLINK("https%3A%2F%2Fwww.webofscience.com%2Fwos%2Fwoscc%2Ffull-record%2FWOS:A1960WE23800003","View Full Record in Web of Science")</f>
        <v>View Full Record in Web of Science</v>
      </c>
    </row>
    <row r="561" spans="1:72" x14ac:dyDescent="0.15">
      <c r="A561" t="s">
        <v>72</v>
      </c>
      <c r="B561" t="s">
        <v>1480</v>
      </c>
      <c r="C561" t="s">
        <v>74</v>
      </c>
      <c r="D561" t="s">
        <v>74</v>
      </c>
      <c r="E561" t="s">
        <v>74</v>
      </c>
      <c r="F561" t="s">
        <v>1480</v>
      </c>
      <c r="G561" t="s">
        <v>74</v>
      </c>
      <c r="H561" t="s">
        <v>74</v>
      </c>
      <c r="I561" t="s">
        <v>3203</v>
      </c>
      <c r="J561" t="s">
        <v>1118</v>
      </c>
      <c r="K561" t="s">
        <v>74</v>
      </c>
      <c r="L561" t="s">
        <v>74</v>
      </c>
      <c r="M561" t="s">
        <v>77</v>
      </c>
      <c r="N561" t="s">
        <v>817</v>
      </c>
      <c r="O561" t="s">
        <v>74</v>
      </c>
      <c r="P561" t="s">
        <v>74</v>
      </c>
      <c r="Q561" t="s">
        <v>74</v>
      </c>
      <c r="R561" t="s">
        <v>74</v>
      </c>
      <c r="S561" t="s">
        <v>74</v>
      </c>
      <c r="T561" t="s">
        <v>74</v>
      </c>
      <c r="U561" t="s">
        <v>74</v>
      </c>
      <c r="V561" t="s">
        <v>74</v>
      </c>
      <c r="W561" t="s">
        <v>74</v>
      </c>
      <c r="X561" t="s">
        <v>74</v>
      </c>
      <c r="Y561" t="s">
        <v>74</v>
      </c>
      <c r="Z561" t="s">
        <v>74</v>
      </c>
      <c r="AA561" t="s">
        <v>74</v>
      </c>
      <c r="AB561" t="s">
        <v>74</v>
      </c>
      <c r="AC561" t="s">
        <v>74</v>
      </c>
      <c r="AD561" t="s">
        <v>74</v>
      </c>
      <c r="AE561" t="s">
        <v>74</v>
      </c>
      <c r="AF561" t="s">
        <v>74</v>
      </c>
      <c r="AG561">
        <v>1</v>
      </c>
      <c r="AH561">
        <v>0</v>
      </c>
      <c r="AI561">
        <v>0</v>
      </c>
      <c r="AJ561">
        <v>0</v>
      </c>
      <c r="AK561">
        <v>0</v>
      </c>
      <c r="AL561" t="s">
        <v>1119</v>
      </c>
      <c r="AM561" t="s">
        <v>782</v>
      </c>
      <c r="AN561" t="s">
        <v>1120</v>
      </c>
      <c r="AO561" t="s">
        <v>1121</v>
      </c>
      <c r="AP561" t="s">
        <v>74</v>
      </c>
      <c r="AQ561" t="s">
        <v>74</v>
      </c>
      <c r="AR561" t="s">
        <v>1122</v>
      </c>
      <c r="AS561" t="s">
        <v>1123</v>
      </c>
      <c r="AT561" t="s">
        <v>74</v>
      </c>
      <c r="AU561">
        <v>1960</v>
      </c>
      <c r="AV561">
        <v>126</v>
      </c>
      <c r="AW561">
        <v>2</v>
      </c>
      <c r="AX561" t="s">
        <v>74</v>
      </c>
      <c r="AY561" t="s">
        <v>74</v>
      </c>
      <c r="AZ561" t="s">
        <v>74</v>
      </c>
      <c r="BA561" t="s">
        <v>74</v>
      </c>
      <c r="BB561">
        <v>230</v>
      </c>
      <c r="BC561">
        <v>230</v>
      </c>
      <c r="BD561" t="s">
        <v>74</v>
      </c>
      <c r="BE561" t="s">
        <v>3204</v>
      </c>
      <c r="BF561" t="str">
        <f>HYPERLINK("http://dx.doi.org/10.2307/1794006","http://dx.doi.org/10.2307/1794006")</f>
        <v>http://dx.doi.org/10.2307/1794006</v>
      </c>
      <c r="BG561" t="s">
        <v>74</v>
      </c>
      <c r="BH561" t="s">
        <v>74</v>
      </c>
      <c r="BI561">
        <v>1</v>
      </c>
      <c r="BJ561" t="s">
        <v>825</v>
      </c>
      <c r="BK561" t="s">
        <v>826</v>
      </c>
      <c r="BL561" t="s">
        <v>825</v>
      </c>
      <c r="BM561" t="s">
        <v>3205</v>
      </c>
      <c r="BN561" t="s">
        <v>74</v>
      </c>
      <c r="BO561" t="s">
        <v>74</v>
      </c>
      <c r="BP561" t="s">
        <v>74</v>
      </c>
      <c r="BQ561" t="s">
        <v>74</v>
      </c>
      <c r="BR561" t="s">
        <v>89</v>
      </c>
      <c r="BS561" t="s">
        <v>3206</v>
      </c>
      <c r="BT561" t="str">
        <f>HYPERLINK("https%3A%2F%2Fwww.webofscience.com%2Fwos%2Fwoscc%2Ffull-record%2FWOS:A1960CAU8200058","View Full Record in Web of Science")</f>
        <v>View Full Record in Web of Science</v>
      </c>
    </row>
    <row r="562" spans="1:72" x14ac:dyDescent="0.15">
      <c r="A562" t="s">
        <v>72</v>
      </c>
      <c r="B562" t="s">
        <v>3207</v>
      </c>
      <c r="C562" t="s">
        <v>74</v>
      </c>
      <c r="D562" t="s">
        <v>74</v>
      </c>
      <c r="E562" t="s">
        <v>74</v>
      </c>
      <c r="F562" t="s">
        <v>3207</v>
      </c>
      <c r="G562" t="s">
        <v>74</v>
      </c>
      <c r="H562" t="s">
        <v>74</v>
      </c>
      <c r="I562" t="s">
        <v>3208</v>
      </c>
      <c r="J562" t="s">
        <v>587</v>
      </c>
      <c r="K562" t="s">
        <v>74</v>
      </c>
      <c r="L562" t="s">
        <v>74</v>
      </c>
      <c r="M562" t="s">
        <v>77</v>
      </c>
      <c r="N562" t="s">
        <v>482</v>
      </c>
      <c r="O562" t="s">
        <v>74</v>
      </c>
      <c r="P562" t="s">
        <v>74</v>
      </c>
      <c r="Q562" t="s">
        <v>74</v>
      </c>
      <c r="R562" t="s">
        <v>74</v>
      </c>
      <c r="S562" t="s">
        <v>74</v>
      </c>
      <c r="T562" t="s">
        <v>74</v>
      </c>
      <c r="U562" t="s">
        <v>74</v>
      </c>
      <c r="V562" t="s">
        <v>74</v>
      </c>
      <c r="W562" t="s">
        <v>74</v>
      </c>
      <c r="X562" t="s">
        <v>74</v>
      </c>
      <c r="Y562" t="s">
        <v>74</v>
      </c>
      <c r="Z562" t="s">
        <v>74</v>
      </c>
      <c r="AA562" t="s">
        <v>74</v>
      </c>
      <c r="AB562" t="s">
        <v>74</v>
      </c>
      <c r="AC562" t="s">
        <v>74</v>
      </c>
      <c r="AD562" t="s">
        <v>74</v>
      </c>
      <c r="AE562" t="s">
        <v>74</v>
      </c>
      <c r="AF562" t="s">
        <v>74</v>
      </c>
      <c r="AG562">
        <v>0</v>
      </c>
      <c r="AH562">
        <v>0</v>
      </c>
      <c r="AI562">
        <v>0</v>
      </c>
      <c r="AJ562">
        <v>0</v>
      </c>
      <c r="AK562">
        <v>0</v>
      </c>
      <c r="AL562" t="s">
        <v>563</v>
      </c>
      <c r="AM562" t="s">
        <v>564</v>
      </c>
      <c r="AN562" t="s">
        <v>565</v>
      </c>
      <c r="AO562" t="s">
        <v>588</v>
      </c>
      <c r="AP562" t="s">
        <v>74</v>
      </c>
      <c r="AQ562" t="s">
        <v>74</v>
      </c>
      <c r="AR562" t="s">
        <v>589</v>
      </c>
      <c r="AS562" t="s">
        <v>590</v>
      </c>
      <c r="AT562" t="s">
        <v>74</v>
      </c>
      <c r="AU562">
        <v>1960</v>
      </c>
      <c r="AV562">
        <v>18</v>
      </c>
      <c r="AW562">
        <v>1</v>
      </c>
      <c r="AX562" t="s">
        <v>74</v>
      </c>
      <c r="AY562" t="s">
        <v>74</v>
      </c>
      <c r="AZ562" t="s">
        <v>74</v>
      </c>
      <c r="BA562" t="s">
        <v>74</v>
      </c>
      <c r="BB562">
        <v>72</v>
      </c>
      <c r="BC562">
        <v>75</v>
      </c>
      <c r="BD562" t="s">
        <v>74</v>
      </c>
      <c r="BE562" t="s">
        <v>3209</v>
      </c>
      <c r="BF562" t="str">
        <f>HYPERLINK("http://dx.doi.org/10.1016/0021-9169(60)90071-4","http://dx.doi.org/10.1016/0021-9169(60)90071-4")</f>
        <v>http://dx.doi.org/10.1016/0021-9169(60)90071-4</v>
      </c>
      <c r="BG562" t="s">
        <v>74</v>
      </c>
      <c r="BH562" t="s">
        <v>74</v>
      </c>
      <c r="BI562">
        <v>4</v>
      </c>
      <c r="BJ562" t="s">
        <v>592</v>
      </c>
      <c r="BK562" t="s">
        <v>86</v>
      </c>
      <c r="BL562" t="s">
        <v>592</v>
      </c>
      <c r="BM562" t="s">
        <v>3210</v>
      </c>
      <c r="BN562" t="s">
        <v>74</v>
      </c>
      <c r="BO562" t="s">
        <v>74</v>
      </c>
      <c r="BP562" t="s">
        <v>74</v>
      </c>
      <c r="BQ562" t="s">
        <v>74</v>
      </c>
      <c r="BR562" t="s">
        <v>89</v>
      </c>
      <c r="BS562" t="s">
        <v>3211</v>
      </c>
      <c r="BT562" t="str">
        <f>HYPERLINK("https%3A%2F%2Fwww.webofscience.com%2Fwos%2Fwoscc%2Ffull-record%2FWOS:A1960XL07900010","View Full Record in Web of Science")</f>
        <v>View Full Record in Web of Science</v>
      </c>
    </row>
    <row r="563" spans="1:72" x14ac:dyDescent="0.15">
      <c r="A563" t="s">
        <v>72</v>
      </c>
      <c r="B563" t="s">
        <v>3212</v>
      </c>
      <c r="C563" t="s">
        <v>74</v>
      </c>
      <c r="D563" t="s">
        <v>74</v>
      </c>
      <c r="E563" t="s">
        <v>74</v>
      </c>
      <c r="F563" t="s">
        <v>3212</v>
      </c>
      <c r="G563" t="s">
        <v>74</v>
      </c>
      <c r="H563" t="s">
        <v>74</v>
      </c>
      <c r="I563" t="s">
        <v>3213</v>
      </c>
      <c r="J563" t="s">
        <v>2217</v>
      </c>
      <c r="K563" t="s">
        <v>74</v>
      </c>
      <c r="L563" t="s">
        <v>74</v>
      </c>
      <c r="M563" t="s">
        <v>77</v>
      </c>
      <c r="N563" t="s">
        <v>482</v>
      </c>
      <c r="O563" t="s">
        <v>74</v>
      </c>
      <c r="P563" t="s">
        <v>74</v>
      </c>
      <c r="Q563" t="s">
        <v>74</v>
      </c>
      <c r="R563" t="s">
        <v>74</v>
      </c>
      <c r="S563" t="s">
        <v>74</v>
      </c>
      <c r="T563" t="s">
        <v>74</v>
      </c>
      <c r="U563" t="s">
        <v>74</v>
      </c>
      <c r="V563" t="s">
        <v>74</v>
      </c>
      <c r="W563" t="s">
        <v>74</v>
      </c>
      <c r="X563" t="s">
        <v>74</v>
      </c>
      <c r="Y563" t="s">
        <v>74</v>
      </c>
      <c r="Z563" t="s">
        <v>74</v>
      </c>
      <c r="AA563" t="s">
        <v>74</v>
      </c>
      <c r="AB563" t="s">
        <v>74</v>
      </c>
      <c r="AC563" t="s">
        <v>74</v>
      </c>
      <c r="AD563" t="s">
        <v>74</v>
      </c>
      <c r="AE563" t="s">
        <v>74</v>
      </c>
      <c r="AF563" t="s">
        <v>74</v>
      </c>
      <c r="AG563">
        <v>4</v>
      </c>
      <c r="AH563">
        <v>26</v>
      </c>
      <c r="AI563">
        <v>34</v>
      </c>
      <c r="AJ563">
        <v>0</v>
      </c>
      <c r="AK563">
        <v>7</v>
      </c>
      <c r="AL563" t="s">
        <v>2218</v>
      </c>
      <c r="AM563" t="s">
        <v>80</v>
      </c>
      <c r="AN563" t="s">
        <v>2219</v>
      </c>
      <c r="AO563" t="s">
        <v>2220</v>
      </c>
      <c r="AP563" t="s">
        <v>74</v>
      </c>
      <c r="AQ563" t="s">
        <v>74</v>
      </c>
      <c r="AR563" t="s">
        <v>2221</v>
      </c>
      <c r="AS563" t="s">
        <v>2222</v>
      </c>
      <c r="AT563" t="s">
        <v>74</v>
      </c>
      <c r="AU563">
        <v>1960</v>
      </c>
      <c r="AV563">
        <v>79</v>
      </c>
      <c r="AW563">
        <v>2</v>
      </c>
      <c r="AX563" t="s">
        <v>74</v>
      </c>
      <c r="AY563" t="s">
        <v>74</v>
      </c>
      <c r="AZ563" t="s">
        <v>74</v>
      </c>
      <c r="BA563" t="s">
        <v>74</v>
      </c>
      <c r="BB563">
        <v>311</v>
      </c>
      <c r="BC563">
        <v>312</v>
      </c>
      <c r="BD563" t="s">
        <v>74</v>
      </c>
      <c r="BE563" t="s">
        <v>3214</v>
      </c>
      <c r="BF563" t="str">
        <f>HYPERLINK("http://dx.doi.org/10.1128/JB.79.2.311-312.1960","http://dx.doi.org/10.1128/JB.79.2.311-312.1960")</f>
        <v>http://dx.doi.org/10.1128/JB.79.2.311-312.1960</v>
      </c>
      <c r="BG563" t="s">
        <v>74</v>
      </c>
      <c r="BH563" t="s">
        <v>74</v>
      </c>
      <c r="BI563">
        <v>2</v>
      </c>
      <c r="BJ563" t="s">
        <v>1795</v>
      </c>
      <c r="BK563" t="s">
        <v>86</v>
      </c>
      <c r="BL563" t="s">
        <v>1795</v>
      </c>
      <c r="BM563" t="s">
        <v>3215</v>
      </c>
      <c r="BN563">
        <v>16561852</v>
      </c>
      <c r="BO563" t="s">
        <v>1226</v>
      </c>
      <c r="BP563" t="s">
        <v>74</v>
      </c>
      <c r="BQ563" t="s">
        <v>74</v>
      </c>
      <c r="BR563" t="s">
        <v>89</v>
      </c>
      <c r="BS563" t="s">
        <v>3216</v>
      </c>
      <c r="BT563" t="str">
        <f>HYPERLINK("https%3A%2F%2Fwww.webofscience.com%2Fwos%2Fwoscc%2Ffull-record%2FWOS:A1960WD35900025","View Full Record in Web of Science")</f>
        <v>View Full Record in Web of Science</v>
      </c>
    </row>
    <row r="564" spans="1:72" x14ac:dyDescent="0.15">
      <c r="A564" t="s">
        <v>72</v>
      </c>
      <c r="B564" t="s">
        <v>3217</v>
      </c>
      <c r="C564" t="s">
        <v>74</v>
      </c>
      <c r="D564" t="s">
        <v>74</v>
      </c>
      <c r="E564" t="s">
        <v>74</v>
      </c>
      <c r="F564" t="s">
        <v>3217</v>
      </c>
      <c r="G564" t="s">
        <v>74</v>
      </c>
      <c r="H564" t="s">
        <v>74</v>
      </c>
      <c r="I564" t="s">
        <v>2760</v>
      </c>
      <c r="J564" t="s">
        <v>1986</v>
      </c>
      <c r="K564" t="s">
        <v>74</v>
      </c>
      <c r="L564" t="s">
        <v>74</v>
      </c>
      <c r="M564" t="s">
        <v>77</v>
      </c>
      <c r="N564" t="s">
        <v>817</v>
      </c>
      <c r="O564" t="s">
        <v>74</v>
      </c>
      <c r="P564" t="s">
        <v>74</v>
      </c>
      <c r="Q564" t="s">
        <v>74</v>
      </c>
      <c r="R564" t="s">
        <v>74</v>
      </c>
      <c r="S564" t="s">
        <v>74</v>
      </c>
      <c r="T564" t="s">
        <v>74</v>
      </c>
      <c r="U564" t="s">
        <v>74</v>
      </c>
      <c r="V564" t="s">
        <v>74</v>
      </c>
      <c r="W564" t="s">
        <v>74</v>
      </c>
      <c r="X564" t="s">
        <v>74</v>
      </c>
      <c r="Y564" t="s">
        <v>74</v>
      </c>
      <c r="Z564" t="s">
        <v>74</v>
      </c>
      <c r="AA564" t="s">
        <v>74</v>
      </c>
      <c r="AB564" t="s">
        <v>74</v>
      </c>
      <c r="AC564" t="s">
        <v>74</v>
      </c>
      <c r="AD564" t="s">
        <v>74</v>
      </c>
      <c r="AE564" t="s">
        <v>74</v>
      </c>
      <c r="AF564" t="s">
        <v>74</v>
      </c>
      <c r="AG564">
        <v>1</v>
      </c>
      <c r="AH564">
        <v>0</v>
      </c>
      <c r="AI564">
        <v>0</v>
      </c>
      <c r="AJ564">
        <v>0</v>
      </c>
      <c r="AK564">
        <v>0</v>
      </c>
      <c r="AL564" t="s">
        <v>1989</v>
      </c>
      <c r="AM564" t="s">
        <v>1990</v>
      </c>
      <c r="AN564" t="s">
        <v>1991</v>
      </c>
      <c r="AO564" t="s">
        <v>1992</v>
      </c>
      <c r="AP564" t="s">
        <v>74</v>
      </c>
      <c r="AQ564" t="s">
        <v>74</v>
      </c>
      <c r="AR564" t="s">
        <v>1993</v>
      </c>
      <c r="AS564" t="s">
        <v>1994</v>
      </c>
      <c r="AT564" t="s">
        <v>74</v>
      </c>
      <c r="AU564">
        <v>1960</v>
      </c>
      <c r="AV564">
        <v>59</v>
      </c>
      <c r="AW564">
        <v>8</v>
      </c>
      <c r="AX564" t="s">
        <v>74</v>
      </c>
      <c r="AY564" t="s">
        <v>74</v>
      </c>
      <c r="AZ564" t="s">
        <v>74</v>
      </c>
      <c r="BA564" t="s">
        <v>74</v>
      </c>
      <c r="BB564">
        <v>390</v>
      </c>
      <c r="BC564">
        <v>390</v>
      </c>
      <c r="BD564" t="s">
        <v>74</v>
      </c>
      <c r="BE564" t="s">
        <v>74</v>
      </c>
      <c r="BF564" t="s">
        <v>74</v>
      </c>
      <c r="BG564" t="s">
        <v>74</v>
      </c>
      <c r="BH564" t="s">
        <v>74</v>
      </c>
      <c r="BI564">
        <v>1</v>
      </c>
      <c r="BJ564" t="s">
        <v>825</v>
      </c>
      <c r="BK564" t="s">
        <v>826</v>
      </c>
      <c r="BL564" t="s">
        <v>825</v>
      </c>
      <c r="BM564" t="s">
        <v>3218</v>
      </c>
      <c r="BN564" t="s">
        <v>74</v>
      </c>
      <c r="BO564" t="s">
        <v>74</v>
      </c>
      <c r="BP564" t="s">
        <v>74</v>
      </c>
      <c r="BQ564" t="s">
        <v>74</v>
      </c>
      <c r="BR564" t="s">
        <v>89</v>
      </c>
      <c r="BS564" t="s">
        <v>3219</v>
      </c>
      <c r="BT564" t="str">
        <f>HYPERLINK("https%3A%2F%2Fwww.webofscience.com%2Fwos%2Fwoscc%2Ffull-record%2FWOS:A1960CDD9000012","View Full Record in Web of Science")</f>
        <v>View Full Record in Web of Science</v>
      </c>
    </row>
    <row r="565" spans="1:72" x14ac:dyDescent="0.15">
      <c r="A565" t="s">
        <v>72</v>
      </c>
      <c r="B565" t="s">
        <v>3220</v>
      </c>
      <c r="C565" t="s">
        <v>74</v>
      </c>
      <c r="D565" t="s">
        <v>74</v>
      </c>
      <c r="E565" t="s">
        <v>74</v>
      </c>
      <c r="F565" t="s">
        <v>3220</v>
      </c>
      <c r="G565" t="s">
        <v>74</v>
      </c>
      <c r="H565" t="s">
        <v>74</v>
      </c>
      <c r="I565" t="s">
        <v>3221</v>
      </c>
      <c r="J565" t="s">
        <v>612</v>
      </c>
      <c r="K565" t="s">
        <v>74</v>
      </c>
      <c r="L565" t="s">
        <v>74</v>
      </c>
      <c r="M565" t="s">
        <v>77</v>
      </c>
      <c r="N565" t="s">
        <v>78</v>
      </c>
      <c r="O565" t="s">
        <v>74</v>
      </c>
      <c r="P565" t="s">
        <v>74</v>
      </c>
      <c r="Q565" t="s">
        <v>74</v>
      </c>
      <c r="R565" t="s">
        <v>74</v>
      </c>
      <c r="S565" t="s">
        <v>74</v>
      </c>
      <c r="T565" t="s">
        <v>74</v>
      </c>
      <c r="U565" t="s">
        <v>74</v>
      </c>
      <c r="V565" t="s">
        <v>74</v>
      </c>
      <c r="W565" t="s">
        <v>74</v>
      </c>
      <c r="X565" t="s">
        <v>74</v>
      </c>
      <c r="Y565" t="s">
        <v>74</v>
      </c>
      <c r="Z565" t="s">
        <v>74</v>
      </c>
      <c r="AA565" t="s">
        <v>74</v>
      </c>
      <c r="AB565" t="s">
        <v>74</v>
      </c>
      <c r="AC565" t="s">
        <v>74</v>
      </c>
      <c r="AD565" t="s">
        <v>74</v>
      </c>
      <c r="AE565" t="s">
        <v>74</v>
      </c>
      <c r="AF565" t="s">
        <v>74</v>
      </c>
      <c r="AG565">
        <v>12</v>
      </c>
      <c r="AH565">
        <v>16</v>
      </c>
      <c r="AI565">
        <v>16</v>
      </c>
      <c r="AJ565">
        <v>0</v>
      </c>
      <c r="AK565">
        <v>0</v>
      </c>
      <c r="AL565" t="s">
        <v>613</v>
      </c>
      <c r="AM565" t="s">
        <v>80</v>
      </c>
      <c r="AN565" t="s">
        <v>614</v>
      </c>
      <c r="AO565" t="s">
        <v>615</v>
      </c>
      <c r="AP565" t="s">
        <v>74</v>
      </c>
      <c r="AQ565" t="s">
        <v>74</v>
      </c>
      <c r="AR565" t="s">
        <v>616</v>
      </c>
      <c r="AS565" t="s">
        <v>617</v>
      </c>
      <c r="AT565" t="s">
        <v>74</v>
      </c>
      <c r="AU565">
        <v>1960</v>
      </c>
      <c r="AV565">
        <v>65</v>
      </c>
      <c r="AW565">
        <v>3</v>
      </c>
      <c r="AX565" t="s">
        <v>74</v>
      </c>
      <c r="AY565" t="s">
        <v>74</v>
      </c>
      <c r="AZ565" t="s">
        <v>74</v>
      </c>
      <c r="BA565" t="s">
        <v>74</v>
      </c>
      <c r="BB565">
        <v>935</v>
      </c>
      <c r="BC565">
        <v>946</v>
      </c>
      <c r="BD565" t="s">
        <v>74</v>
      </c>
      <c r="BE565" t="s">
        <v>3222</v>
      </c>
      <c r="BF565" t="str">
        <f>HYPERLINK("http://dx.doi.org/10.1029/JZ065i003p00935","http://dx.doi.org/10.1029/JZ065i003p00935")</f>
        <v>http://dx.doi.org/10.1029/JZ065i003p00935</v>
      </c>
      <c r="BG565" t="s">
        <v>74</v>
      </c>
      <c r="BH565" t="s">
        <v>74</v>
      </c>
      <c r="BI565">
        <v>12</v>
      </c>
      <c r="BJ565" t="s">
        <v>619</v>
      </c>
      <c r="BK565" t="s">
        <v>86</v>
      </c>
      <c r="BL565" t="s">
        <v>620</v>
      </c>
      <c r="BM565" t="s">
        <v>3223</v>
      </c>
      <c r="BN565" t="s">
        <v>74</v>
      </c>
      <c r="BO565" t="s">
        <v>74</v>
      </c>
      <c r="BP565" t="s">
        <v>74</v>
      </c>
      <c r="BQ565" t="s">
        <v>74</v>
      </c>
      <c r="BR565" t="s">
        <v>89</v>
      </c>
      <c r="BS565" t="s">
        <v>3224</v>
      </c>
      <c r="BT565" t="str">
        <f>HYPERLINK("https%3A%2F%2Fwww.webofscience.com%2Fwos%2Fwoscc%2Ffull-record%2FWOS:A1960WB31400018","View Full Record in Web of Science")</f>
        <v>View Full Record in Web of Science</v>
      </c>
    </row>
    <row r="566" spans="1:72" x14ac:dyDescent="0.15">
      <c r="A566" t="s">
        <v>72</v>
      </c>
      <c r="B566" t="s">
        <v>3225</v>
      </c>
      <c r="C566" t="s">
        <v>74</v>
      </c>
      <c r="D566" t="s">
        <v>74</v>
      </c>
      <c r="E566" t="s">
        <v>74</v>
      </c>
      <c r="F566" t="s">
        <v>3225</v>
      </c>
      <c r="G566" t="s">
        <v>74</v>
      </c>
      <c r="H566" t="s">
        <v>74</v>
      </c>
      <c r="I566" t="s">
        <v>3226</v>
      </c>
      <c r="J566" t="s">
        <v>612</v>
      </c>
      <c r="K566" t="s">
        <v>74</v>
      </c>
      <c r="L566" t="s">
        <v>74</v>
      </c>
      <c r="M566" t="s">
        <v>77</v>
      </c>
      <c r="N566" t="s">
        <v>78</v>
      </c>
      <c r="O566" t="s">
        <v>74</v>
      </c>
      <c r="P566" t="s">
        <v>74</v>
      </c>
      <c r="Q566" t="s">
        <v>74</v>
      </c>
      <c r="R566" t="s">
        <v>74</v>
      </c>
      <c r="S566" t="s">
        <v>74</v>
      </c>
      <c r="T566" t="s">
        <v>74</v>
      </c>
      <c r="U566" t="s">
        <v>74</v>
      </c>
      <c r="V566" t="s">
        <v>74</v>
      </c>
      <c r="W566" t="s">
        <v>74</v>
      </c>
      <c r="X566" t="s">
        <v>74</v>
      </c>
      <c r="Y566" t="s">
        <v>74</v>
      </c>
      <c r="Z566" t="s">
        <v>74</v>
      </c>
      <c r="AA566" t="s">
        <v>74</v>
      </c>
      <c r="AB566" t="s">
        <v>74</v>
      </c>
      <c r="AC566" t="s">
        <v>74</v>
      </c>
      <c r="AD566" t="s">
        <v>74</v>
      </c>
      <c r="AE566" t="s">
        <v>74</v>
      </c>
      <c r="AF566" t="s">
        <v>74</v>
      </c>
      <c r="AG566">
        <v>21</v>
      </c>
      <c r="AH566">
        <v>12</v>
      </c>
      <c r="AI566">
        <v>12</v>
      </c>
      <c r="AJ566">
        <v>0</v>
      </c>
      <c r="AK566">
        <v>1</v>
      </c>
      <c r="AL566" t="s">
        <v>613</v>
      </c>
      <c r="AM566" t="s">
        <v>80</v>
      </c>
      <c r="AN566" t="s">
        <v>614</v>
      </c>
      <c r="AO566" t="s">
        <v>615</v>
      </c>
      <c r="AP566" t="s">
        <v>74</v>
      </c>
      <c r="AQ566" t="s">
        <v>74</v>
      </c>
      <c r="AR566" t="s">
        <v>616</v>
      </c>
      <c r="AS566" t="s">
        <v>617</v>
      </c>
      <c r="AT566" t="s">
        <v>74</v>
      </c>
      <c r="AU566">
        <v>1960</v>
      </c>
      <c r="AV566">
        <v>65</v>
      </c>
      <c r="AW566">
        <v>5</v>
      </c>
      <c r="AX566" t="s">
        <v>74</v>
      </c>
      <c r="AY566" t="s">
        <v>74</v>
      </c>
      <c r="AZ566" t="s">
        <v>74</v>
      </c>
      <c r="BA566" t="s">
        <v>74</v>
      </c>
      <c r="BB566">
        <v>1401</v>
      </c>
      <c r="BC566">
        <v>1444</v>
      </c>
      <c r="BD566" t="s">
        <v>74</v>
      </c>
      <c r="BE566" t="s">
        <v>3227</v>
      </c>
      <c r="BF566" t="str">
        <f>HYPERLINK("http://dx.doi.org/10.1029/JZ065i005p01401","http://dx.doi.org/10.1029/JZ065i005p01401")</f>
        <v>http://dx.doi.org/10.1029/JZ065i005p01401</v>
      </c>
      <c r="BG566" t="s">
        <v>74</v>
      </c>
      <c r="BH566" t="s">
        <v>74</v>
      </c>
      <c r="BI566">
        <v>44</v>
      </c>
      <c r="BJ566" t="s">
        <v>619</v>
      </c>
      <c r="BK566" t="s">
        <v>86</v>
      </c>
      <c r="BL566" t="s">
        <v>620</v>
      </c>
      <c r="BM566" t="s">
        <v>3228</v>
      </c>
      <c r="BN566" t="s">
        <v>74</v>
      </c>
      <c r="BO566" t="s">
        <v>74</v>
      </c>
      <c r="BP566" t="s">
        <v>74</v>
      </c>
      <c r="BQ566" t="s">
        <v>74</v>
      </c>
      <c r="BR566" t="s">
        <v>89</v>
      </c>
      <c r="BS566" t="s">
        <v>3229</v>
      </c>
      <c r="BT566" t="str">
        <f>HYPERLINK("https%3A%2F%2Fwww.webofscience.com%2Fwos%2Fwoscc%2Ffull-record%2FWOS:A1960WB31600007","View Full Record in Web of Science")</f>
        <v>View Full Record in Web of Science</v>
      </c>
    </row>
    <row r="567" spans="1:72" x14ac:dyDescent="0.15">
      <c r="A567" t="s">
        <v>72</v>
      </c>
      <c r="B567" t="s">
        <v>3230</v>
      </c>
      <c r="C567" t="s">
        <v>74</v>
      </c>
      <c r="D567" t="s">
        <v>74</v>
      </c>
      <c r="E567" t="s">
        <v>74</v>
      </c>
      <c r="F567" t="s">
        <v>3230</v>
      </c>
      <c r="G567" t="s">
        <v>74</v>
      </c>
      <c r="H567" t="s">
        <v>74</v>
      </c>
      <c r="I567" t="s">
        <v>3231</v>
      </c>
      <c r="J567" t="s">
        <v>612</v>
      </c>
      <c r="K567" t="s">
        <v>74</v>
      </c>
      <c r="L567" t="s">
        <v>74</v>
      </c>
      <c r="M567" t="s">
        <v>77</v>
      </c>
      <c r="N567" t="s">
        <v>78</v>
      </c>
      <c r="O567" t="s">
        <v>74</v>
      </c>
      <c r="P567" t="s">
        <v>74</v>
      </c>
      <c r="Q567" t="s">
        <v>74</v>
      </c>
      <c r="R567" t="s">
        <v>74</v>
      </c>
      <c r="S567" t="s">
        <v>74</v>
      </c>
      <c r="T567" t="s">
        <v>74</v>
      </c>
      <c r="U567" t="s">
        <v>74</v>
      </c>
      <c r="V567" t="s">
        <v>74</v>
      </c>
      <c r="W567" t="s">
        <v>74</v>
      </c>
      <c r="X567" t="s">
        <v>74</v>
      </c>
      <c r="Y567" t="s">
        <v>74</v>
      </c>
      <c r="Z567" t="s">
        <v>74</v>
      </c>
      <c r="AA567" t="s">
        <v>74</v>
      </c>
      <c r="AB567" t="s">
        <v>74</v>
      </c>
      <c r="AC567" t="s">
        <v>74</v>
      </c>
      <c r="AD567" t="s">
        <v>74</v>
      </c>
      <c r="AE567" t="s">
        <v>74</v>
      </c>
      <c r="AF567" t="s">
        <v>74</v>
      </c>
      <c r="AG567">
        <v>9</v>
      </c>
      <c r="AH567">
        <v>1</v>
      </c>
      <c r="AI567">
        <v>1</v>
      </c>
      <c r="AJ567">
        <v>0</v>
      </c>
      <c r="AK567">
        <v>0</v>
      </c>
      <c r="AL567" t="s">
        <v>613</v>
      </c>
      <c r="AM567" t="s">
        <v>80</v>
      </c>
      <c r="AN567" t="s">
        <v>614</v>
      </c>
      <c r="AO567" t="s">
        <v>615</v>
      </c>
      <c r="AP567" t="s">
        <v>74</v>
      </c>
      <c r="AQ567" t="s">
        <v>74</v>
      </c>
      <c r="AR567" t="s">
        <v>616</v>
      </c>
      <c r="AS567" t="s">
        <v>617</v>
      </c>
      <c r="AT567" t="s">
        <v>74</v>
      </c>
      <c r="AU567">
        <v>1960</v>
      </c>
      <c r="AV567">
        <v>65</v>
      </c>
      <c r="AW567">
        <v>5</v>
      </c>
      <c r="AX567" t="s">
        <v>74</v>
      </c>
      <c r="AY567" t="s">
        <v>74</v>
      </c>
      <c r="AZ567" t="s">
        <v>74</v>
      </c>
      <c r="BA567" t="s">
        <v>74</v>
      </c>
      <c r="BB567">
        <v>1527</v>
      </c>
      <c r="BC567">
        <v>1534</v>
      </c>
      <c r="BD567" t="s">
        <v>74</v>
      </c>
      <c r="BE567" t="s">
        <v>3232</v>
      </c>
      <c r="BF567" t="str">
        <f>HYPERLINK("http://dx.doi.org/10.1029/JZ065i005p01527","http://dx.doi.org/10.1029/JZ065i005p01527")</f>
        <v>http://dx.doi.org/10.1029/JZ065i005p01527</v>
      </c>
      <c r="BG567" t="s">
        <v>74</v>
      </c>
      <c r="BH567" t="s">
        <v>74</v>
      </c>
      <c r="BI567">
        <v>8</v>
      </c>
      <c r="BJ567" t="s">
        <v>619</v>
      </c>
      <c r="BK567" t="s">
        <v>86</v>
      </c>
      <c r="BL567" t="s">
        <v>620</v>
      </c>
      <c r="BM567" t="s">
        <v>3228</v>
      </c>
      <c r="BN567" t="s">
        <v>74</v>
      </c>
      <c r="BO567" t="s">
        <v>74</v>
      </c>
      <c r="BP567" t="s">
        <v>74</v>
      </c>
      <c r="BQ567" t="s">
        <v>74</v>
      </c>
      <c r="BR567" t="s">
        <v>89</v>
      </c>
      <c r="BS567" t="s">
        <v>3233</v>
      </c>
      <c r="BT567" t="str">
        <f>HYPERLINK("https%3A%2F%2Fwww.webofscience.com%2Fwos%2Fwoscc%2Ffull-record%2FWOS:A1960WB31600021","View Full Record in Web of Science")</f>
        <v>View Full Record in Web of Science</v>
      </c>
    </row>
    <row r="568" spans="1:72" x14ac:dyDescent="0.15">
      <c r="A568" t="s">
        <v>72</v>
      </c>
      <c r="B568" t="s">
        <v>3234</v>
      </c>
      <c r="C568" t="s">
        <v>74</v>
      </c>
      <c r="D568" t="s">
        <v>74</v>
      </c>
      <c r="E568" t="s">
        <v>74</v>
      </c>
      <c r="F568" t="s">
        <v>3234</v>
      </c>
      <c r="G568" t="s">
        <v>74</v>
      </c>
      <c r="H568" t="s">
        <v>74</v>
      </c>
      <c r="I568" t="s">
        <v>3235</v>
      </c>
      <c r="J568" t="s">
        <v>612</v>
      </c>
      <c r="K568" t="s">
        <v>74</v>
      </c>
      <c r="L568" t="s">
        <v>74</v>
      </c>
      <c r="M568" t="s">
        <v>77</v>
      </c>
      <c r="N568" t="s">
        <v>78</v>
      </c>
      <c r="O568" t="s">
        <v>74</v>
      </c>
      <c r="P568" t="s">
        <v>74</v>
      </c>
      <c r="Q568" t="s">
        <v>74</v>
      </c>
      <c r="R568" t="s">
        <v>74</v>
      </c>
      <c r="S568" t="s">
        <v>74</v>
      </c>
      <c r="T568" t="s">
        <v>74</v>
      </c>
      <c r="U568" t="s">
        <v>74</v>
      </c>
      <c r="V568" t="s">
        <v>74</v>
      </c>
      <c r="W568" t="s">
        <v>74</v>
      </c>
      <c r="X568" t="s">
        <v>74</v>
      </c>
      <c r="Y568" t="s">
        <v>74</v>
      </c>
      <c r="Z568" t="s">
        <v>74</v>
      </c>
      <c r="AA568" t="s">
        <v>74</v>
      </c>
      <c r="AB568" t="s">
        <v>74</v>
      </c>
      <c r="AC568" t="s">
        <v>74</v>
      </c>
      <c r="AD568" t="s">
        <v>74</v>
      </c>
      <c r="AE568" t="s">
        <v>74</v>
      </c>
      <c r="AF568" t="s">
        <v>74</v>
      </c>
      <c r="AG568">
        <v>7</v>
      </c>
      <c r="AH568">
        <v>12</v>
      </c>
      <c r="AI568">
        <v>12</v>
      </c>
      <c r="AJ568">
        <v>0</v>
      </c>
      <c r="AK568">
        <v>1</v>
      </c>
      <c r="AL568" t="s">
        <v>613</v>
      </c>
      <c r="AM568" t="s">
        <v>80</v>
      </c>
      <c r="AN568" t="s">
        <v>614</v>
      </c>
      <c r="AO568" t="s">
        <v>615</v>
      </c>
      <c r="AP568" t="s">
        <v>74</v>
      </c>
      <c r="AQ568" t="s">
        <v>74</v>
      </c>
      <c r="AR568" t="s">
        <v>616</v>
      </c>
      <c r="AS568" t="s">
        <v>617</v>
      </c>
      <c r="AT568" t="s">
        <v>74</v>
      </c>
      <c r="AU568">
        <v>1960</v>
      </c>
      <c r="AV568">
        <v>65</v>
      </c>
      <c r="AW568">
        <v>7</v>
      </c>
      <c r="AX568" t="s">
        <v>74</v>
      </c>
      <c r="AY568" t="s">
        <v>74</v>
      </c>
      <c r="AZ568" t="s">
        <v>74</v>
      </c>
      <c r="BA568" t="s">
        <v>74</v>
      </c>
      <c r="BB568">
        <v>2011</v>
      </c>
      <c r="BC568">
        <v>2023</v>
      </c>
      <c r="BD568" t="s">
        <v>74</v>
      </c>
      <c r="BE568" t="s">
        <v>3236</v>
      </c>
      <c r="BF568" t="str">
        <f>HYPERLINK("http://dx.doi.org/10.1029/JZ065i007p02011","http://dx.doi.org/10.1029/JZ065i007p02011")</f>
        <v>http://dx.doi.org/10.1029/JZ065i007p02011</v>
      </c>
      <c r="BG568" t="s">
        <v>74</v>
      </c>
      <c r="BH568" t="s">
        <v>74</v>
      </c>
      <c r="BI568">
        <v>13</v>
      </c>
      <c r="BJ568" t="s">
        <v>619</v>
      </c>
      <c r="BK568" t="s">
        <v>86</v>
      </c>
      <c r="BL568" t="s">
        <v>620</v>
      </c>
      <c r="BM568" t="s">
        <v>3237</v>
      </c>
      <c r="BN568" t="s">
        <v>74</v>
      </c>
      <c r="BO568" t="s">
        <v>74</v>
      </c>
      <c r="BP568" t="s">
        <v>74</v>
      </c>
      <c r="BQ568" t="s">
        <v>74</v>
      </c>
      <c r="BR568" t="s">
        <v>89</v>
      </c>
      <c r="BS568" t="s">
        <v>3238</v>
      </c>
      <c r="BT568" t="str">
        <f>HYPERLINK("https%3A%2F%2Fwww.webofscience.com%2Fwos%2Fwoscc%2Ffull-record%2FWOS:A1960WB31800021","View Full Record in Web of Science")</f>
        <v>View Full Record in Web of Science</v>
      </c>
    </row>
    <row r="569" spans="1:72" x14ac:dyDescent="0.15">
      <c r="A569" t="s">
        <v>72</v>
      </c>
      <c r="B569" t="s">
        <v>3239</v>
      </c>
      <c r="C569" t="s">
        <v>74</v>
      </c>
      <c r="D569" t="s">
        <v>74</v>
      </c>
      <c r="E569" t="s">
        <v>74</v>
      </c>
      <c r="F569" t="s">
        <v>3239</v>
      </c>
      <c r="G569" t="s">
        <v>74</v>
      </c>
      <c r="H569" t="s">
        <v>74</v>
      </c>
      <c r="I569" t="s">
        <v>3240</v>
      </c>
      <c r="J569" t="s">
        <v>612</v>
      </c>
      <c r="K569" t="s">
        <v>74</v>
      </c>
      <c r="L569" t="s">
        <v>74</v>
      </c>
      <c r="M569" t="s">
        <v>77</v>
      </c>
      <c r="N569" t="s">
        <v>52</v>
      </c>
      <c r="O569" t="s">
        <v>74</v>
      </c>
      <c r="P569" t="s">
        <v>74</v>
      </c>
      <c r="Q569" t="s">
        <v>74</v>
      </c>
      <c r="R569" t="s">
        <v>74</v>
      </c>
      <c r="S569" t="s">
        <v>74</v>
      </c>
      <c r="T569" t="s">
        <v>74</v>
      </c>
      <c r="U569" t="s">
        <v>74</v>
      </c>
      <c r="V569" t="s">
        <v>74</v>
      </c>
      <c r="W569" t="s">
        <v>74</v>
      </c>
      <c r="X569" t="s">
        <v>74</v>
      </c>
      <c r="Y569" t="s">
        <v>74</v>
      </c>
      <c r="Z569" t="s">
        <v>74</v>
      </c>
      <c r="AA569" t="s">
        <v>74</v>
      </c>
      <c r="AB569" t="s">
        <v>74</v>
      </c>
      <c r="AC569" t="s">
        <v>74</v>
      </c>
      <c r="AD569" t="s">
        <v>74</v>
      </c>
      <c r="AE569" t="s">
        <v>74</v>
      </c>
      <c r="AF569" t="s">
        <v>74</v>
      </c>
      <c r="AG569">
        <v>0</v>
      </c>
      <c r="AH569">
        <v>0</v>
      </c>
      <c r="AI569">
        <v>0</v>
      </c>
      <c r="AJ569">
        <v>0</v>
      </c>
      <c r="AK569">
        <v>0</v>
      </c>
      <c r="AL569" t="s">
        <v>613</v>
      </c>
      <c r="AM569" t="s">
        <v>80</v>
      </c>
      <c r="AN569" t="s">
        <v>614</v>
      </c>
      <c r="AO569" t="s">
        <v>615</v>
      </c>
      <c r="AP569" t="s">
        <v>74</v>
      </c>
      <c r="AQ569" t="s">
        <v>74</v>
      </c>
      <c r="AR569" t="s">
        <v>616</v>
      </c>
      <c r="AS569" t="s">
        <v>617</v>
      </c>
      <c r="AT569" t="s">
        <v>74</v>
      </c>
      <c r="AU569">
        <v>1960</v>
      </c>
      <c r="AV569">
        <v>65</v>
      </c>
      <c r="AW569">
        <v>8</v>
      </c>
      <c r="AX569" t="s">
        <v>74</v>
      </c>
      <c r="AY569" t="s">
        <v>74</v>
      </c>
      <c r="AZ569" t="s">
        <v>74</v>
      </c>
      <c r="BA569" t="s">
        <v>74</v>
      </c>
      <c r="BB569">
        <v>2495</v>
      </c>
      <c r="BC569">
        <v>2495</v>
      </c>
      <c r="BD569" t="s">
        <v>74</v>
      </c>
      <c r="BE569" t="s">
        <v>74</v>
      </c>
      <c r="BF569" t="s">
        <v>74</v>
      </c>
      <c r="BG569" t="s">
        <v>74</v>
      </c>
      <c r="BH569" t="s">
        <v>74</v>
      </c>
      <c r="BI569">
        <v>1</v>
      </c>
      <c r="BJ569" t="s">
        <v>619</v>
      </c>
      <c r="BK569" t="s">
        <v>86</v>
      </c>
      <c r="BL569" t="s">
        <v>620</v>
      </c>
      <c r="BM569" t="s">
        <v>3241</v>
      </c>
      <c r="BN569" t="s">
        <v>74</v>
      </c>
      <c r="BO569" t="s">
        <v>74</v>
      </c>
      <c r="BP569" t="s">
        <v>74</v>
      </c>
      <c r="BQ569" t="s">
        <v>74</v>
      </c>
      <c r="BR569" t="s">
        <v>89</v>
      </c>
      <c r="BS569" t="s">
        <v>3242</v>
      </c>
      <c r="BT569" t="str">
        <f>HYPERLINK("https%3A%2F%2Fwww.webofscience.com%2Fwos%2Fwoscc%2Ffull-record%2FWOS:A1960WB31900147","View Full Record in Web of Science")</f>
        <v>View Full Record in Web of Science</v>
      </c>
    </row>
    <row r="570" spans="1:72" x14ac:dyDescent="0.15">
      <c r="A570" t="s">
        <v>72</v>
      </c>
      <c r="B570" t="s">
        <v>3243</v>
      </c>
      <c r="C570" t="s">
        <v>74</v>
      </c>
      <c r="D570" t="s">
        <v>74</v>
      </c>
      <c r="E570" t="s">
        <v>74</v>
      </c>
      <c r="F570" t="s">
        <v>3243</v>
      </c>
      <c r="G570" t="s">
        <v>74</v>
      </c>
      <c r="H570" t="s">
        <v>74</v>
      </c>
      <c r="I570" t="s">
        <v>3244</v>
      </c>
      <c r="J570" t="s">
        <v>612</v>
      </c>
      <c r="K570" t="s">
        <v>74</v>
      </c>
      <c r="L570" t="s">
        <v>74</v>
      </c>
      <c r="M570" t="s">
        <v>77</v>
      </c>
      <c r="N570" t="s">
        <v>52</v>
      </c>
      <c r="O570" t="s">
        <v>74</v>
      </c>
      <c r="P570" t="s">
        <v>74</v>
      </c>
      <c r="Q570" t="s">
        <v>74</v>
      </c>
      <c r="R570" t="s">
        <v>74</v>
      </c>
      <c r="S570" t="s">
        <v>74</v>
      </c>
      <c r="T570" t="s">
        <v>74</v>
      </c>
      <c r="U570" t="s">
        <v>74</v>
      </c>
      <c r="V570" t="s">
        <v>74</v>
      </c>
      <c r="W570" t="s">
        <v>74</v>
      </c>
      <c r="X570" t="s">
        <v>74</v>
      </c>
      <c r="Y570" t="s">
        <v>74</v>
      </c>
      <c r="Z570" t="s">
        <v>74</v>
      </c>
      <c r="AA570" t="s">
        <v>74</v>
      </c>
      <c r="AB570" t="s">
        <v>74</v>
      </c>
      <c r="AC570" t="s">
        <v>74</v>
      </c>
      <c r="AD570" t="s">
        <v>74</v>
      </c>
      <c r="AE570" t="s">
        <v>74</v>
      </c>
      <c r="AF570" t="s">
        <v>74</v>
      </c>
      <c r="AG570">
        <v>0</v>
      </c>
      <c r="AH570">
        <v>0</v>
      </c>
      <c r="AI570">
        <v>0</v>
      </c>
      <c r="AJ570">
        <v>0</v>
      </c>
      <c r="AK570">
        <v>1</v>
      </c>
      <c r="AL570" t="s">
        <v>613</v>
      </c>
      <c r="AM570" t="s">
        <v>80</v>
      </c>
      <c r="AN570" t="s">
        <v>614</v>
      </c>
      <c r="AO570" t="s">
        <v>615</v>
      </c>
      <c r="AP570" t="s">
        <v>74</v>
      </c>
      <c r="AQ570" t="s">
        <v>74</v>
      </c>
      <c r="AR570" t="s">
        <v>616</v>
      </c>
      <c r="AS570" t="s">
        <v>617</v>
      </c>
      <c r="AT570" t="s">
        <v>74</v>
      </c>
      <c r="AU570">
        <v>1960</v>
      </c>
      <c r="AV570">
        <v>65</v>
      </c>
      <c r="AW570">
        <v>8</v>
      </c>
      <c r="AX570" t="s">
        <v>74</v>
      </c>
      <c r="AY570" t="s">
        <v>74</v>
      </c>
      <c r="AZ570" t="s">
        <v>74</v>
      </c>
      <c r="BA570" t="s">
        <v>74</v>
      </c>
      <c r="BB570">
        <v>2495</v>
      </c>
      <c r="BC570">
        <v>2496</v>
      </c>
      <c r="BD570" t="s">
        <v>74</v>
      </c>
      <c r="BE570" t="s">
        <v>74</v>
      </c>
      <c r="BF570" t="s">
        <v>74</v>
      </c>
      <c r="BG570" t="s">
        <v>74</v>
      </c>
      <c r="BH570" t="s">
        <v>74</v>
      </c>
      <c r="BI570">
        <v>2</v>
      </c>
      <c r="BJ570" t="s">
        <v>619</v>
      </c>
      <c r="BK570" t="s">
        <v>86</v>
      </c>
      <c r="BL570" t="s">
        <v>620</v>
      </c>
      <c r="BM570" t="s">
        <v>3241</v>
      </c>
      <c r="BN570" t="s">
        <v>74</v>
      </c>
      <c r="BO570" t="s">
        <v>74</v>
      </c>
      <c r="BP570" t="s">
        <v>74</v>
      </c>
      <c r="BQ570" t="s">
        <v>74</v>
      </c>
      <c r="BR570" t="s">
        <v>89</v>
      </c>
      <c r="BS570" t="s">
        <v>3245</v>
      </c>
      <c r="BT570" t="str">
        <f>HYPERLINK("https%3A%2F%2Fwww.webofscience.com%2Fwos%2Fwoscc%2Ffull-record%2FWOS:A1960WB31900151","View Full Record in Web of Science")</f>
        <v>View Full Record in Web of Science</v>
      </c>
    </row>
    <row r="571" spans="1:72" x14ac:dyDescent="0.15">
      <c r="A571" t="s">
        <v>72</v>
      </c>
      <c r="B571" t="s">
        <v>3246</v>
      </c>
      <c r="C571" t="s">
        <v>74</v>
      </c>
      <c r="D571" t="s">
        <v>74</v>
      </c>
      <c r="E571" t="s">
        <v>74</v>
      </c>
      <c r="F571" t="s">
        <v>3246</v>
      </c>
      <c r="G571" t="s">
        <v>74</v>
      </c>
      <c r="H571" t="s">
        <v>74</v>
      </c>
      <c r="I571" t="s">
        <v>3247</v>
      </c>
      <c r="J571" t="s">
        <v>612</v>
      </c>
      <c r="K571" t="s">
        <v>74</v>
      </c>
      <c r="L571" t="s">
        <v>74</v>
      </c>
      <c r="M571" t="s">
        <v>77</v>
      </c>
      <c r="N571" t="s">
        <v>52</v>
      </c>
      <c r="O571" t="s">
        <v>74</v>
      </c>
      <c r="P571" t="s">
        <v>74</v>
      </c>
      <c r="Q571" t="s">
        <v>74</v>
      </c>
      <c r="R571" t="s">
        <v>74</v>
      </c>
      <c r="S571" t="s">
        <v>74</v>
      </c>
      <c r="T571" t="s">
        <v>74</v>
      </c>
      <c r="U571" t="s">
        <v>74</v>
      </c>
      <c r="V571" t="s">
        <v>74</v>
      </c>
      <c r="W571" t="s">
        <v>74</v>
      </c>
      <c r="X571" t="s">
        <v>74</v>
      </c>
      <c r="Y571" t="s">
        <v>74</v>
      </c>
      <c r="Z571" t="s">
        <v>74</v>
      </c>
      <c r="AA571" t="s">
        <v>74</v>
      </c>
      <c r="AB571" t="s">
        <v>74</v>
      </c>
      <c r="AC571" t="s">
        <v>74</v>
      </c>
      <c r="AD571" t="s">
        <v>74</v>
      </c>
      <c r="AE571" t="s">
        <v>74</v>
      </c>
      <c r="AF571" t="s">
        <v>74</v>
      </c>
      <c r="AG571">
        <v>0</v>
      </c>
      <c r="AH571">
        <v>0</v>
      </c>
      <c r="AI571">
        <v>0</v>
      </c>
      <c r="AJ571">
        <v>0</v>
      </c>
      <c r="AK571">
        <v>0</v>
      </c>
      <c r="AL571" t="s">
        <v>613</v>
      </c>
      <c r="AM571" t="s">
        <v>80</v>
      </c>
      <c r="AN571" t="s">
        <v>614</v>
      </c>
      <c r="AO571" t="s">
        <v>615</v>
      </c>
      <c r="AP571" t="s">
        <v>74</v>
      </c>
      <c r="AQ571" t="s">
        <v>74</v>
      </c>
      <c r="AR571" t="s">
        <v>616</v>
      </c>
      <c r="AS571" t="s">
        <v>617</v>
      </c>
      <c r="AT571" t="s">
        <v>74</v>
      </c>
      <c r="AU571">
        <v>1960</v>
      </c>
      <c r="AV571">
        <v>65</v>
      </c>
      <c r="AW571">
        <v>8</v>
      </c>
      <c r="AX571" t="s">
        <v>74</v>
      </c>
      <c r="AY571" t="s">
        <v>74</v>
      </c>
      <c r="AZ571" t="s">
        <v>74</v>
      </c>
      <c r="BA571" t="s">
        <v>74</v>
      </c>
      <c r="BB571">
        <v>2496</v>
      </c>
      <c r="BC571">
        <v>2496</v>
      </c>
      <c r="BD571" t="s">
        <v>74</v>
      </c>
      <c r="BE571" t="s">
        <v>74</v>
      </c>
      <c r="BF571" t="s">
        <v>74</v>
      </c>
      <c r="BG571" t="s">
        <v>74</v>
      </c>
      <c r="BH571" t="s">
        <v>74</v>
      </c>
      <c r="BI571">
        <v>1</v>
      </c>
      <c r="BJ571" t="s">
        <v>619</v>
      </c>
      <c r="BK571" t="s">
        <v>86</v>
      </c>
      <c r="BL571" t="s">
        <v>620</v>
      </c>
      <c r="BM571" t="s">
        <v>3241</v>
      </c>
      <c r="BN571" t="s">
        <v>74</v>
      </c>
      <c r="BO571" t="s">
        <v>74</v>
      </c>
      <c r="BP571" t="s">
        <v>74</v>
      </c>
      <c r="BQ571" t="s">
        <v>74</v>
      </c>
      <c r="BR571" t="s">
        <v>89</v>
      </c>
      <c r="BS571" t="s">
        <v>3248</v>
      </c>
      <c r="BT571" t="str">
        <f>HYPERLINK("https%3A%2F%2Fwww.webofscience.com%2Fwos%2Fwoscc%2Ffull-record%2FWOS:A1960WB31900156","View Full Record in Web of Science")</f>
        <v>View Full Record in Web of Science</v>
      </c>
    </row>
    <row r="572" spans="1:72" x14ac:dyDescent="0.15">
      <c r="A572" t="s">
        <v>72</v>
      </c>
      <c r="B572" t="s">
        <v>3249</v>
      </c>
      <c r="C572" t="s">
        <v>74</v>
      </c>
      <c r="D572" t="s">
        <v>74</v>
      </c>
      <c r="E572" t="s">
        <v>74</v>
      </c>
      <c r="F572" t="s">
        <v>3249</v>
      </c>
      <c r="G572" t="s">
        <v>74</v>
      </c>
      <c r="H572" t="s">
        <v>74</v>
      </c>
      <c r="I572" t="s">
        <v>3250</v>
      </c>
      <c r="J572" t="s">
        <v>612</v>
      </c>
      <c r="K572" t="s">
        <v>74</v>
      </c>
      <c r="L572" t="s">
        <v>74</v>
      </c>
      <c r="M572" t="s">
        <v>77</v>
      </c>
      <c r="N572" t="s">
        <v>52</v>
      </c>
      <c r="O572" t="s">
        <v>74</v>
      </c>
      <c r="P572" t="s">
        <v>74</v>
      </c>
      <c r="Q572" t="s">
        <v>74</v>
      </c>
      <c r="R572" t="s">
        <v>74</v>
      </c>
      <c r="S572" t="s">
        <v>74</v>
      </c>
      <c r="T572" t="s">
        <v>74</v>
      </c>
      <c r="U572" t="s">
        <v>74</v>
      </c>
      <c r="V572" t="s">
        <v>74</v>
      </c>
      <c r="W572" t="s">
        <v>74</v>
      </c>
      <c r="X572" t="s">
        <v>74</v>
      </c>
      <c r="Y572" t="s">
        <v>74</v>
      </c>
      <c r="Z572" t="s">
        <v>74</v>
      </c>
      <c r="AA572" t="s">
        <v>74</v>
      </c>
      <c r="AB572" t="s">
        <v>74</v>
      </c>
      <c r="AC572" t="s">
        <v>74</v>
      </c>
      <c r="AD572" t="s">
        <v>74</v>
      </c>
      <c r="AE572" t="s">
        <v>74</v>
      </c>
      <c r="AF572" t="s">
        <v>74</v>
      </c>
      <c r="AG572">
        <v>0</v>
      </c>
      <c r="AH572">
        <v>0</v>
      </c>
      <c r="AI572">
        <v>0</v>
      </c>
      <c r="AJ572">
        <v>0</v>
      </c>
      <c r="AK572">
        <v>0</v>
      </c>
      <c r="AL572" t="s">
        <v>613</v>
      </c>
      <c r="AM572" t="s">
        <v>80</v>
      </c>
      <c r="AN572" t="s">
        <v>614</v>
      </c>
      <c r="AO572" t="s">
        <v>615</v>
      </c>
      <c r="AP572" t="s">
        <v>74</v>
      </c>
      <c r="AQ572" t="s">
        <v>74</v>
      </c>
      <c r="AR572" t="s">
        <v>616</v>
      </c>
      <c r="AS572" t="s">
        <v>617</v>
      </c>
      <c r="AT572" t="s">
        <v>74</v>
      </c>
      <c r="AU572">
        <v>1960</v>
      </c>
      <c r="AV572">
        <v>65</v>
      </c>
      <c r="AW572">
        <v>8</v>
      </c>
      <c r="AX572" t="s">
        <v>74</v>
      </c>
      <c r="AY572" t="s">
        <v>74</v>
      </c>
      <c r="AZ572" t="s">
        <v>74</v>
      </c>
      <c r="BA572" t="s">
        <v>74</v>
      </c>
      <c r="BB572">
        <v>2501</v>
      </c>
      <c r="BC572">
        <v>2501</v>
      </c>
      <c r="BD572" t="s">
        <v>74</v>
      </c>
      <c r="BE572" t="s">
        <v>74</v>
      </c>
      <c r="BF572" t="s">
        <v>74</v>
      </c>
      <c r="BG572" t="s">
        <v>74</v>
      </c>
      <c r="BH572" t="s">
        <v>74</v>
      </c>
      <c r="BI572">
        <v>1</v>
      </c>
      <c r="BJ572" t="s">
        <v>619</v>
      </c>
      <c r="BK572" t="s">
        <v>86</v>
      </c>
      <c r="BL572" t="s">
        <v>620</v>
      </c>
      <c r="BM572" t="s">
        <v>3241</v>
      </c>
      <c r="BN572" t="s">
        <v>74</v>
      </c>
      <c r="BO572" t="s">
        <v>74</v>
      </c>
      <c r="BP572" t="s">
        <v>74</v>
      </c>
      <c r="BQ572" t="s">
        <v>74</v>
      </c>
      <c r="BR572" t="s">
        <v>89</v>
      </c>
      <c r="BS572" t="s">
        <v>3251</v>
      </c>
      <c r="BT572" t="str">
        <f>HYPERLINK("https%3A%2F%2Fwww.webofscience.com%2Fwos%2Fwoscc%2Ffull-record%2FWOS:A1960WB31900182","View Full Record in Web of Science")</f>
        <v>View Full Record in Web of Science</v>
      </c>
    </row>
    <row r="573" spans="1:72" x14ac:dyDescent="0.15">
      <c r="A573" t="s">
        <v>72</v>
      </c>
      <c r="B573" t="s">
        <v>2864</v>
      </c>
      <c r="C573" t="s">
        <v>74</v>
      </c>
      <c r="D573" t="s">
        <v>74</v>
      </c>
      <c r="E573" t="s">
        <v>74</v>
      </c>
      <c r="F573" t="s">
        <v>2864</v>
      </c>
      <c r="G573" t="s">
        <v>74</v>
      </c>
      <c r="H573" t="s">
        <v>74</v>
      </c>
      <c r="I573" t="s">
        <v>3252</v>
      </c>
      <c r="J573" t="s">
        <v>612</v>
      </c>
      <c r="K573" t="s">
        <v>74</v>
      </c>
      <c r="L573" t="s">
        <v>74</v>
      </c>
      <c r="M573" t="s">
        <v>77</v>
      </c>
      <c r="N573" t="s">
        <v>52</v>
      </c>
      <c r="O573" t="s">
        <v>74</v>
      </c>
      <c r="P573" t="s">
        <v>74</v>
      </c>
      <c r="Q573" t="s">
        <v>74</v>
      </c>
      <c r="R573" t="s">
        <v>74</v>
      </c>
      <c r="S573" t="s">
        <v>74</v>
      </c>
      <c r="T573" t="s">
        <v>74</v>
      </c>
      <c r="U573" t="s">
        <v>74</v>
      </c>
      <c r="V573" t="s">
        <v>74</v>
      </c>
      <c r="W573" t="s">
        <v>74</v>
      </c>
      <c r="X573" t="s">
        <v>74</v>
      </c>
      <c r="Y573" t="s">
        <v>74</v>
      </c>
      <c r="Z573" t="s">
        <v>74</v>
      </c>
      <c r="AA573" t="s">
        <v>74</v>
      </c>
      <c r="AB573" t="s">
        <v>74</v>
      </c>
      <c r="AC573" t="s">
        <v>74</v>
      </c>
      <c r="AD573" t="s">
        <v>74</v>
      </c>
      <c r="AE573" t="s">
        <v>74</v>
      </c>
      <c r="AF573" t="s">
        <v>74</v>
      </c>
      <c r="AG573">
        <v>0</v>
      </c>
      <c r="AH573">
        <v>0</v>
      </c>
      <c r="AI573">
        <v>0</v>
      </c>
      <c r="AJ573">
        <v>0</v>
      </c>
      <c r="AK573">
        <v>0</v>
      </c>
      <c r="AL573" t="s">
        <v>613</v>
      </c>
      <c r="AM573" t="s">
        <v>80</v>
      </c>
      <c r="AN573" t="s">
        <v>614</v>
      </c>
      <c r="AO573" t="s">
        <v>615</v>
      </c>
      <c r="AP573" t="s">
        <v>74</v>
      </c>
      <c r="AQ573" t="s">
        <v>74</v>
      </c>
      <c r="AR573" t="s">
        <v>616</v>
      </c>
      <c r="AS573" t="s">
        <v>617</v>
      </c>
      <c r="AT573" t="s">
        <v>74</v>
      </c>
      <c r="AU573">
        <v>1960</v>
      </c>
      <c r="AV573">
        <v>65</v>
      </c>
      <c r="AW573">
        <v>8</v>
      </c>
      <c r="AX573" t="s">
        <v>74</v>
      </c>
      <c r="AY573" t="s">
        <v>74</v>
      </c>
      <c r="AZ573" t="s">
        <v>74</v>
      </c>
      <c r="BA573" t="s">
        <v>74</v>
      </c>
      <c r="BB573">
        <v>2521</v>
      </c>
      <c r="BC573">
        <v>2521</v>
      </c>
      <c r="BD573" t="s">
        <v>74</v>
      </c>
      <c r="BE573" t="s">
        <v>74</v>
      </c>
      <c r="BF573" t="s">
        <v>74</v>
      </c>
      <c r="BG573" t="s">
        <v>74</v>
      </c>
      <c r="BH573" t="s">
        <v>74</v>
      </c>
      <c r="BI573">
        <v>1</v>
      </c>
      <c r="BJ573" t="s">
        <v>619</v>
      </c>
      <c r="BK573" t="s">
        <v>86</v>
      </c>
      <c r="BL573" t="s">
        <v>620</v>
      </c>
      <c r="BM573" t="s">
        <v>3241</v>
      </c>
      <c r="BN573" t="s">
        <v>74</v>
      </c>
      <c r="BO573" t="s">
        <v>74</v>
      </c>
      <c r="BP573" t="s">
        <v>74</v>
      </c>
      <c r="BQ573" t="s">
        <v>74</v>
      </c>
      <c r="BR573" t="s">
        <v>89</v>
      </c>
      <c r="BS573" t="s">
        <v>3253</v>
      </c>
      <c r="BT573" t="str">
        <f>HYPERLINK("https%3A%2F%2Fwww.webofscience.com%2Fwos%2Fwoscc%2Ffull-record%2FWOS:A1960WB31900278","View Full Record in Web of Science")</f>
        <v>View Full Record in Web of Science</v>
      </c>
    </row>
    <row r="574" spans="1:72" x14ac:dyDescent="0.15">
      <c r="A574" t="s">
        <v>72</v>
      </c>
      <c r="B574" t="s">
        <v>3249</v>
      </c>
      <c r="C574" t="s">
        <v>74</v>
      </c>
      <c r="D574" t="s">
        <v>74</v>
      </c>
      <c r="E574" t="s">
        <v>74</v>
      </c>
      <c r="F574" t="s">
        <v>3249</v>
      </c>
      <c r="G574" t="s">
        <v>74</v>
      </c>
      <c r="H574" t="s">
        <v>74</v>
      </c>
      <c r="I574" t="s">
        <v>3250</v>
      </c>
      <c r="J574" t="s">
        <v>612</v>
      </c>
      <c r="K574" t="s">
        <v>74</v>
      </c>
      <c r="L574" t="s">
        <v>74</v>
      </c>
      <c r="M574" t="s">
        <v>77</v>
      </c>
      <c r="N574" t="s">
        <v>78</v>
      </c>
      <c r="O574" t="s">
        <v>74</v>
      </c>
      <c r="P574" t="s">
        <v>74</v>
      </c>
      <c r="Q574" t="s">
        <v>74</v>
      </c>
      <c r="R574" t="s">
        <v>74</v>
      </c>
      <c r="S574" t="s">
        <v>74</v>
      </c>
      <c r="T574" t="s">
        <v>74</v>
      </c>
      <c r="U574" t="s">
        <v>74</v>
      </c>
      <c r="V574" t="s">
        <v>74</v>
      </c>
      <c r="W574" t="s">
        <v>74</v>
      </c>
      <c r="X574" t="s">
        <v>74</v>
      </c>
      <c r="Y574" t="s">
        <v>74</v>
      </c>
      <c r="Z574" t="s">
        <v>74</v>
      </c>
      <c r="AA574" t="s">
        <v>74</v>
      </c>
      <c r="AB574" t="s">
        <v>74</v>
      </c>
      <c r="AC574" t="s">
        <v>74</v>
      </c>
      <c r="AD574" t="s">
        <v>74</v>
      </c>
      <c r="AE574" t="s">
        <v>74</v>
      </c>
      <c r="AF574" t="s">
        <v>74</v>
      </c>
      <c r="AG574">
        <v>11</v>
      </c>
      <c r="AH574">
        <v>6</v>
      </c>
      <c r="AI574">
        <v>6</v>
      </c>
      <c r="AJ574">
        <v>0</v>
      </c>
      <c r="AK574">
        <v>0</v>
      </c>
      <c r="AL574" t="s">
        <v>613</v>
      </c>
      <c r="AM574" t="s">
        <v>80</v>
      </c>
      <c r="AN574" t="s">
        <v>614</v>
      </c>
      <c r="AO574" t="s">
        <v>615</v>
      </c>
      <c r="AP574" t="s">
        <v>74</v>
      </c>
      <c r="AQ574" t="s">
        <v>74</v>
      </c>
      <c r="AR574" t="s">
        <v>616</v>
      </c>
      <c r="AS574" t="s">
        <v>617</v>
      </c>
      <c r="AT574" t="s">
        <v>74</v>
      </c>
      <c r="AU574">
        <v>1960</v>
      </c>
      <c r="AV574">
        <v>65</v>
      </c>
      <c r="AW574">
        <v>12</v>
      </c>
      <c r="AX574" t="s">
        <v>74</v>
      </c>
      <c r="AY574" t="s">
        <v>74</v>
      </c>
      <c r="AZ574" t="s">
        <v>74</v>
      </c>
      <c r="BA574" t="s">
        <v>74</v>
      </c>
      <c r="BB574">
        <v>4007</v>
      </c>
      <c r="BC574">
        <v>4012</v>
      </c>
      <c r="BD574" t="s">
        <v>74</v>
      </c>
      <c r="BE574" t="s">
        <v>3254</v>
      </c>
      <c r="BF574" t="str">
        <f>HYPERLINK("http://dx.doi.org/10.1029/JZ065i012p04007","http://dx.doi.org/10.1029/JZ065i012p04007")</f>
        <v>http://dx.doi.org/10.1029/JZ065i012p04007</v>
      </c>
      <c r="BG574" t="s">
        <v>74</v>
      </c>
      <c r="BH574" t="s">
        <v>74</v>
      </c>
      <c r="BI574">
        <v>6</v>
      </c>
      <c r="BJ574" t="s">
        <v>619</v>
      </c>
      <c r="BK574" t="s">
        <v>86</v>
      </c>
      <c r="BL574" t="s">
        <v>620</v>
      </c>
      <c r="BM574" t="s">
        <v>3255</v>
      </c>
      <c r="BN574" t="s">
        <v>74</v>
      </c>
      <c r="BO574" t="s">
        <v>74</v>
      </c>
      <c r="BP574" t="s">
        <v>74</v>
      </c>
      <c r="BQ574" t="s">
        <v>74</v>
      </c>
      <c r="BR574" t="s">
        <v>89</v>
      </c>
      <c r="BS574" t="s">
        <v>3256</v>
      </c>
      <c r="BT574" t="str">
        <f>HYPERLINK("https%3A%2F%2Fwww.webofscience.com%2Fwos%2Fwoscc%2Ffull-record%2FWOS:A1960WB32300017","View Full Record in Web of Science")</f>
        <v>View Full Record in Web of Science</v>
      </c>
    </row>
    <row r="575" spans="1:72" x14ac:dyDescent="0.15">
      <c r="A575" t="s">
        <v>72</v>
      </c>
      <c r="B575" t="s">
        <v>3257</v>
      </c>
      <c r="C575" t="s">
        <v>74</v>
      </c>
      <c r="D575" t="s">
        <v>74</v>
      </c>
      <c r="E575" t="s">
        <v>74</v>
      </c>
      <c r="F575" t="s">
        <v>3257</v>
      </c>
      <c r="G575" t="s">
        <v>74</v>
      </c>
      <c r="H575" t="s">
        <v>74</v>
      </c>
      <c r="I575" t="s">
        <v>3258</v>
      </c>
      <c r="J575" t="s">
        <v>3259</v>
      </c>
      <c r="K575" t="s">
        <v>74</v>
      </c>
      <c r="L575" t="s">
        <v>74</v>
      </c>
      <c r="M575" t="s">
        <v>77</v>
      </c>
      <c r="N575" t="s">
        <v>817</v>
      </c>
      <c r="O575" t="s">
        <v>74</v>
      </c>
      <c r="P575" t="s">
        <v>74</v>
      </c>
      <c r="Q575" t="s">
        <v>74</v>
      </c>
      <c r="R575" t="s">
        <v>74</v>
      </c>
      <c r="S575" t="s">
        <v>74</v>
      </c>
      <c r="T575" t="s">
        <v>74</v>
      </c>
      <c r="U575" t="s">
        <v>74</v>
      </c>
      <c r="V575" t="s">
        <v>74</v>
      </c>
      <c r="W575" t="s">
        <v>74</v>
      </c>
      <c r="X575" t="s">
        <v>74</v>
      </c>
      <c r="Y575" t="s">
        <v>74</v>
      </c>
      <c r="Z575" t="s">
        <v>74</v>
      </c>
      <c r="AA575" t="s">
        <v>74</v>
      </c>
      <c r="AB575" t="s">
        <v>74</v>
      </c>
      <c r="AC575" t="s">
        <v>74</v>
      </c>
      <c r="AD575" t="s">
        <v>74</v>
      </c>
      <c r="AE575" t="s">
        <v>74</v>
      </c>
      <c r="AF575" t="s">
        <v>74</v>
      </c>
      <c r="AG575">
        <v>1</v>
      </c>
      <c r="AH575">
        <v>0</v>
      </c>
      <c r="AI575">
        <v>0</v>
      </c>
      <c r="AJ575">
        <v>0</v>
      </c>
      <c r="AK575">
        <v>1</v>
      </c>
      <c r="AL575" t="s">
        <v>3260</v>
      </c>
      <c r="AM575" t="s">
        <v>671</v>
      </c>
      <c r="AN575" t="s">
        <v>3261</v>
      </c>
      <c r="AO575" t="s">
        <v>3262</v>
      </c>
      <c r="AP575" t="s">
        <v>74</v>
      </c>
      <c r="AQ575" t="s">
        <v>74</v>
      </c>
      <c r="AR575" t="s">
        <v>3263</v>
      </c>
      <c r="AS575" t="s">
        <v>74</v>
      </c>
      <c r="AT575" t="s">
        <v>74</v>
      </c>
      <c r="AU575">
        <v>1960</v>
      </c>
      <c r="AV575">
        <v>14</v>
      </c>
      <c r="AW575">
        <v>1</v>
      </c>
      <c r="AX575" t="s">
        <v>74</v>
      </c>
      <c r="AY575" t="s">
        <v>74</v>
      </c>
      <c r="AZ575" t="s">
        <v>74</v>
      </c>
      <c r="BA575" t="s">
        <v>74</v>
      </c>
      <c r="BB575">
        <v>95</v>
      </c>
      <c r="BC575">
        <v>95</v>
      </c>
      <c r="BD575" t="s">
        <v>74</v>
      </c>
      <c r="BE575" t="s">
        <v>74</v>
      </c>
      <c r="BF575" t="s">
        <v>74</v>
      </c>
      <c r="BG575" t="s">
        <v>74</v>
      </c>
      <c r="BH575" t="s">
        <v>74</v>
      </c>
      <c r="BI575">
        <v>1</v>
      </c>
      <c r="BJ575" t="s">
        <v>2986</v>
      </c>
      <c r="BK575" t="s">
        <v>826</v>
      </c>
      <c r="BL575" t="s">
        <v>2986</v>
      </c>
      <c r="BM575" t="s">
        <v>3264</v>
      </c>
      <c r="BN575" t="s">
        <v>74</v>
      </c>
      <c r="BO575" t="s">
        <v>74</v>
      </c>
      <c r="BP575" t="s">
        <v>74</v>
      </c>
      <c r="BQ575" t="s">
        <v>74</v>
      </c>
      <c r="BR575" t="s">
        <v>89</v>
      </c>
      <c r="BS575" t="s">
        <v>3265</v>
      </c>
      <c r="BT575" t="str">
        <f>HYPERLINK("https%3A%2F%2Fwww.webofscience.com%2Fwos%2Fwoscc%2Ffull-record%2FWOS:A1960CDD8100013","View Full Record in Web of Science")</f>
        <v>View Full Record in Web of Science</v>
      </c>
    </row>
    <row r="576" spans="1:72" x14ac:dyDescent="0.15">
      <c r="A576" t="s">
        <v>1607</v>
      </c>
      <c r="B576" t="s">
        <v>193</v>
      </c>
      <c r="C576" t="s">
        <v>74</v>
      </c>
      <c r="D576" t="s">
        <v>74</v>
      </c>
      <c r="E576" t="s">
        <v>74</v>
      </c>
      <c r="F576" t="s">
        <v>193</v>
      </c>
      <c r="G576" t="s">
        <v>74</v>
      </c>
      <c r="H576" t="s">
        <v>74</v>
      </c>
      <c r="I576" t="s">
        <v>2760</v>
      </c>
      <c r="J576" t="s">
        <v>3266</v>
      </c>
      <c r="K576" t="s">
        <v>74</v>
      </c>
      <c r="L576" t="s">
        <v>74</v>
      </c>
      <c r="M576" t="s">
        <v>77</v>
      </c>
      <c r="N576" t="s">
        <v>817</v>
      </c>
      <c r="O576" t="s">
        <v>74</v>
      </c>
      <c r="P576" t="s">
        <v>74</v>
      </c>
      <c r="Q576" t="s">
        <v>74</v>
      </c>
      <c r="R576" t="s">
        <v>74</v>
      </c>
      <c r="S576" t="s">
        <v>74</v>
      </c>
      <c r="T576" t="s">
        <v>74</v>
      </c>
      <c r="U576" t="s">
        <v>74</v>
      </c>
      <c r="V576" t="s">
        <v>74</v>
      </c>
      <c r="W576" t="s">
        <v>74</v>
      </c>
      <c r="X576" t="s">
        <v>74</v>
      </c>
      <c r="Y576" t="s">
        <v>74</v>
      </c>
      <c r="Z576" t="s">
        <v>74</v>
      </c>
      <c r="AA576" t="s">
        <v>74</v>
      </c>
      <c r="AB576" t="s">
        <v>74</v>
      </c>
      <c r="AC576" t="s">
        <v>74</v>
      </c>
      <c r="AD576" t="s">
        <v>74</v>
      </c>
      <c r="AE576" t="s">
        <v>74</v>
      </c>
      <c r="AF576" t="s">
        <v>74</v>
      </c>
      <c r="AG576">
        <v>1</v>
      </c>
      <c r="AH576">
        <v>0</v>
      </c>
      <c r="AI576">
        <v>0</v>
      </c>
      <c r="AJ576">
        <v>0</v>
      </c>
      <c r="AK576">
        <v>0</v>
      </c>
      <c r="AL576" t="s">
        <v>3267</v>
      </c>
      <c r="AM576" t="s">
        <v>3268</v>
      </c>
      <c r="AN576" t="s">
        <v>3269</v>
      </c>
      <c r="AO576" t="s">
        <v>74</v>
      </c>
      <c r="AP576" t="s">
        <v>74</v>
      </c>
      <c r="AQ576" t="s">
        <v>74</v>
      </c>
      <c r="AR576" t="s">
        <v>3270</v>
      </c>
      <c r="AS576" t="s">
        <v>74</v>
      </c>
      <c r="AT576" t="s">
        <v>74</v>
      </c>
      <c r="AU576">
        <v>1960</v>
      </c>
      <c r="AV576">
        <v>47</v>
      </c>
      <c r="AW576">
        <v>1</v>
      </c>
      <c r="AX576" t="s">
        <v>74</v>
      </c>
      <c r="AY576" t="s">
        <v>74</v>
      </c>
      <c r="AZ576" t="s">
        <v>74</v>
      </c>
      <c r="BA576" t="s">
        <v>74</v>
      </c>
      <c r="BB576">
        <v>127</v>
      </c>
      <c r="BC576">
        <v>129</v>
      </c>
      <c r="BD576" t="s">
        <v>74</v>
      </c>
      <c r="BE576" t="s">
        <v>3271</v>
      </c>
      <c r="BF576" t="str">
        <f>HYPERLINK("http://dx.doi.org/10.2307/1891299","http://dx.doi.org/10.2307/1891299")</f>
        <v>http://dx.doi.org/10.2307/1891299</v>
      </c>
      <c r="BG576" t="s">
        <v>74</v>
      </c>
      <c r="BH576" t="s">
        <v>74</v>
      </c>
      <c r="BI576">
        <v>3</v>
      </c>
      <c r="BJ576" t="s">
        <v>3272</v>
      </c>
      <c r="BK576" t="s">
        <v>826</v>
      </c>
      <c r="BL576" t="s">
        <v>3272</v>
      </c>
      <c r="BM576" t="s">
        <v>3273</v>
      </c>
      <c r="BN576" t="s">
        <v>74</v>
      </c>
      <c r="BO576" t="s">
        <v>74</v>
      </c>
      <c r="BP576" t="s">
        <v>74</v>
      </c>
      <c r="BQ576" t="s">
        <v>74</v>
      </c>
      <c r="BR576" t="s">
        <v>89</v>
      </c>
      <c r="BS576" t="s">
        <v>3274</v>
      </c>
      <c r="BT576" t="str">
        <f>HYPERLINK("https%3A%2F%2Fwww.webofscience.com%2Fwos%2Fwoscc%2Ffull-record%2FWOS:A1960CBG7600025","View Full Record in Web of Science")</f>
        <v>View Full Record in Web of Science</v>
      </c>
    </row>
    <row r="577" spans="1:72" x14ac:dyDescent="0.15">
      <c r="A577" t="s">
        <v>72</v>
      </c>
      <c r="B577" t="s">
        <v>3275</v>
      </c>
      <c r="C577" t="s">
        <v>74</v>
      </c>
      <c r="D577" t="s">
        <v>74</v>
      </c>
      <c r="E577" t="s">
        <v>74</v>
      </c>
      <c r="F577" t="s">
        <v>3275</v>
      </c>
      <c r="G577" t="s">
        <v>74</v>
      </c>
      <c r="H577" t="s">
        <v>74</v>
      </c>
      <c r="I577" t="s">
        <v>3276</v>
      </c>
      <c r="J577" t="s">
        <v>767</v>
      </c>
      <c r="K577" t="s">
        <v>74</v>
      </c>
      <c r="L577" t="s">
        <v>74</v>
      </c>
      <c r="M577" t="s">
        <v>77</v>
      </c>
      <c r="N577" t="s">
        <v>78</v>
      </c>
      <c r="O577" t="s">
        <v>74</v>
      </c>
      <c r="P577" t="s">
        <v>74</v>
      </c>
      <c r="Q577" t="s">
        <v>74</v>
      </c>
      <c r="R577" t="s">
        <v>74</v>
      </c>
      <c r="S577" t="s">
        <v>74</v>
      </c>
      <c r="T577" t="s">
        <v>74</v>
      </c>
      <c r="U577" t="s">
        <v>74</v>
      </c>
      <c r="V577" t="s">
        <v>74</v>
      </c>
      <c r="W577" t="s">
        <v>74</v>
      </c>
      <c r="X577" t="s">
        <v>74</v>
      </c>
      <c r="Y577" t="s">
        <v>74</v>
      </c>
      <c r="Z577" t="s">
        <v>74</v>
      </c>
      <c r="AA577" t="s">
        <v>74</v>
      </c>
      <c r="AB577" t="s">
        <v>74</v>
      </c>
      <c r="AC577" t="s">
        <v>74</v>
      </c>
      <c r="AD577" t="s">
        <v>74</v>
      </c>
      <c r="AE577" t="s">
        <v>74</v>
      </c>
      <c r="AF577" t="s">
        <v>74</v>
      </c>
      <c r="AG577">
        <v>12</v>
      </c>
      <c r="AH577">
        <v>6</v>
      </c>
      <c r="AI577">
        <v>6</v>
      </c>
      <c r="AJ577">
        <v>0</v>
      </c>
      <c r="AK577">
        <v>2</v>
      </c>
      <c r="AL577" t="s">
        <v>781</v>
      </c>
      <c r="AM577" t="s">
        <v>782</v>
      </c>
      <c r="AN577" t="s">
        <v>783</v>
      </c>
      <c r="AO577" t="s">
        <v>771</v>
      </c>
      <c r="AP577" t="s">
        <v>74</v>
      </c>
      <c r="AQ577" t="s">
        <v>74</v>
      </c>
      <c r="AR577" t="s">
        <v>767</v>
      </c>
      <c r="AS577" t="s">
        <v>773</v>
      </c>
      <c r="AT577" t="s">
        <v>74</v>
      </c>
      <c r="AU577">
        <v>1960</v>
      </c>
      <c r="AV577">
        <v>187</v>
      </c>
      <c r="AW577">
        <v>4736</v>
      </c>
      <c r="AX577" t="s">
        <v>74</v>
      </c>
      <c r="AY577" t="s">
        <v>74</v>
      </c>
      <c r="AZ577" t="s">
        <v>74</v>
      </c>
      <c r="BA577" t="s">
        <v>74</v>
      </c>
      <c r="BB577">
        <v>530</v>
      </c>
      <c r="BC577">
        <v>531</v>
      </c>
      <c r="BD577" t="s">
        <v>74</v>
      </c>
      <c r="BE577" t="s">
        <v>3277</v>
      </c>
      <c r="BF577" t="str">
        <f>HYPERLINK("http://dx.doi.org/10.1038/187530a0","http://dx.doi.org/10.1038/187530a0")</f>
        <v>http://dx.doi.org/10.1038/187530a0</v>
      </c>
      <c r="BG577" t="s">
        <v>74</v>
      </c>
      <c r="BH577" t="s">
        <v>74</v>
      </c>
      <c r="BI577">
        <v>2</v>
      </c>
      <c r="BJ577" t="s">
        <v>775</v>
      </c>
      <c r="BK577" t="s">
        <v>86</v>
      </c>
      <c r="BL577" t="s">
        <v>776</v>
      </c>
      <c r="BM577" t="s">
        <v>3278</v>
      </c>
      <c r="BN577" t="s">
        <v>74</v>
      </c>
      <c r="BO577" t="s">
        <v>74</v>
      </c>
      <c r="BP577" t="s">
        <v>74</v>
      </c>
      <c r="BQ577" t="s">
        <v>74</v>
      </c>
      <c r="BR577" t="s">
        <v>89</v>
      </c>
      <c r="BS577" t="s">
        <v>3279</v>
      </c>
      <c r="BT577" t="str">
        <f>HYPERLINK("https%3A%2F%2Fwww.webofscience.com%2Fwos%2Fwoscc%2Ffull-record%2FWOS:A1960ZQ06900058","View Full Record in Web of Science")</f>
        <v>View Full Record in Web of Science</v>
      </c>
    </row>
    <row r="578" spans="1:72" x14ac:dyDescent="0.15">
      <c r="A578" t="s">
        <v>72</v>
      </c>
      <c r="B578" t="s">
        <v>3280</v>
      </c>
      <c r="C578" t="s">
        <v>74</v>
      </c>
      <c r="D578" t="s">
        <v>74</v>
      </c>
      <c r="E578" t="s">
        <v>74</v>
      </c>
      <c r="F578" t="s">
        <v>3280</v>
      </c>
      <c r="G578" t="s">
        <v>74</v>
      </c>
      <c r="H578" t="s">
        <v>74</v>
      </c>
      <c r="I578" t="s">
        <v>3281</v>
      </c>
      <c r="J578" t="s">
        <v>767</v>
      </c>
      <c r="K578" t="s">
        <v>74</v>
      </c>
      <c r="L578" t="s">
        <v>74</v>
      </c>
      <c r="M578" t="s">
        <v>77</v>
      </c>
      <c r="N578" t="s">
        <v>78</v>
      </c>
      <c r="O578" t="s">
        <v>74</v>
      </c>
      <c r="P578" t="s">
        <v>74</v>
      </c>
      <c r="Q578" t="s">
        <v>74</v>
      </c>
      <c r="R578" t="s">
        <v>74</v>
      </c>
      <c r="S578" t="s">
        <v>74</v>
      </c>
      <c r="T578" t="s">
        <v>74</v>
      </c>
      <c r="U578" t="s">
        <v>74</v>
      </c>
      <c r="V578" t="s">
        <v>74</v>
      </c>
      <c r="W578" t="s">
        <v>74</v>
      </c>
      <c r="X578" t="s">
        <v>74</v>
      </c>
      <c r="Y578" t="s">
        <v>74</v>
      </c>
      <c r="Z578" t="s">
        <v>74</v>
      </c>
      <c r="AA578" t="s">
        <v>74</v>
      </c>
      <c r="AB578" t="s">
        <v>74</v>
      </c>
      <c r="AC578" t="s">
        <v>74</v>
      </c>
      <c r="AD578" t="s">
        <v>74</v>
      </c>
      <c r="AE578" t="s">
        <v>74</v>
      </c>
      <c r="AF578" t="s">
        <v>74</v>
      </c>
      <c r="AG578">
        <v>8</v>
      </c>
      <c r="AH578">
        <v>16</v>
      </c>
      <c r="AI578">
        <v>16</v>
      </c>
      <c r="AJ578">
        <v>0</v>
      </c>
      <c r="AK578">
        <v>3</v>
      </c>
      <c r="AL578" t="s">
        <v>781</v>
      </c>
      <c r="AM578" t="s">
        <v>782</v>
      </c>
      <c r="AN578" t="s">
        <v>783</v>
      </c>
      <c r="AO578" t="s">
        <v>771</v>
      </c>
      <c r="AP578" t="s">
        <v>74</v>
      </c>
      <c r="AQ578" t="s">
        <v>74</v>
      </c>
      <c r="AR578" t="s">
        <v>767</v>
      </c>
      <c r="AS578" t="s">
        <v>773</v>
      </c>
      <c r="AT578" t="s">
        <v>74</v>
      </c>
      <c r="AU578">
        <v>1960</v>
      </c>
      <c r="AV578">
        <v>187</v>
      </c>
      <c r="AW578">
        <v>4737</v>
      </c>
      <c r="AX578" t="s">
        <v>74</v>
      </c>
      <c r="AY578" t="s">
        <v>74</v>
      </c>
      <c r="AZ578" t="s">
        <v>74</v>
      </c>
      <c r="BA578" t="s">
        <v>74</v>
      </c>
      <c r="BB578">
        <v>581</v>
      </c>
      <c r="BC578">
        <v>582</v>
      </c>
      <c r="BD578" t="s">
        <v>74</v>
      </c>
      <c r="BE578" t="s">
        <v>3282</v>
      </c>
      <c r="BF578" t="str">
        <f>HYPERLINK("http://dx.doi.org/10.1038/187581a0","http://dx.doi.org/10.1038/187581a0")</f>
        <v>http://dx.doi.org/10.1038/187581a0</v>
      </c>
      <c r="BG578" t="s">
        <v>74</v>
      </c>
      <c r="BH578" t="s">
        <v>74</v>
      </c>
      <c r="BI578">
        <v>2</v>
      </c>
      <c r="BJ578" t="s">
        <v>775</v>
      </c>
      <c r="BK578" t="s">
        <v>86</v>
      </c>
      <c r="BL578" t="s">
        <v>776</v>
      </c>
      <c r="BM578" t="s">
        <v>3283</v>
      </c>
      <c r="BN578" t="s">
        <v>74</v>
      </c>
      <c r="BO578" t="s">
        <v>74</v>
      </c>
      <c r="BP578" t="s">
        <v>74</v>
      </c>
      <c r="BQ578" t="s">
        <v>74</v>
      </c>
      <c r="BR578" t="s">
        <v>89</v>
      </c>
      <c r="BS578" t="s">
        <v>3284</v>
      </c>
      <c r="BT578" t="str">
        <f>HYPERLINK("https%3A%2F%2Fwww.webofscience.com%2Fwos%2Fwoscc%2Ffull-record%2FWOS:A1960ZQ07000012","View Full Record in Web of Science")</f>
        <v>View Full Record in Web of Science</v>
      </c>
    </row>
    <row r="579" spans="1:72" x14ac:dyDescent="0.15">
      <c r="A579" t="s">
        <v>72</v>
      </c>
      <c r="B579" t="s">
        <v>3285</v>
      </c>
      <c r="C579" t="s">
        <v>74</v>
      </c>
      <c r="D579" t="s">
        <v>74</v>
      </c>
      <c r="E579" t="s">
        <v>74</v>
      </c>
      <c r="F579" t="s">
        <v>3285</v>
      </c>
      <c r="G579" t="s">
        <v>74</v>
      </c>
      <c r="H579" t="s">
        <v>74</v>
      </c>
      <c r="I579" t="s">
        <v>3286</v>
      </c>
      <c r="J579" t="s">
        <v>767</v>
      </c>
      <c r="K579" t="s">
        <v>74</v>
      </c>
      <c r="L579" t="s">
        <v>74</v>
      </c>
      <c r="M579" t="s">
        <v>77</v>
      </c>
      <c r="N579" t="s">
        <v>78</v>
      </c>
      <c r="O579" t="s">
        <v>74</v>
      </c>
      <c r="P579" t="s">
        <v>74</v>
      </c>
      <c r="Q579" t="s">
        <v>74</v>
      </c>
      <c r="R579" t="s">
        <v>74</v>
      </c>
      <c r="S579" t="s">
        <v>74</v>
      </c>
      <c r="T579" t="s">
        <v>74</v>
      </c>
      <c r="U579" t="s">
        <v>74</v>
      </c>
      <c r="V579" t="s">
        <v>74</v>
      </c>
      <c r="W579" t="s">
        <v>74</v>
      </c>
      <c r="X579" t="s">
        <v>74</v>
      </c>
      <c r="Y579" t="s">
        <v>74</v>
      </c>
      <c r="Z579" t="s">
        <v>74</v>
      </c>
      <c r="AA579" t="s">
        <v>74</v>
      </c>
      <c r="AB579" t="s">
        <v>74</v>
      </c>
      <c r="AC579" t="s">
        <v>74</v>
      </c>
      <c r="AD579" t="s">
        <v>74</v>
      </c>
      <c r="AE579" t="s">
        <v>74</v>
      </c>
      <c r="AF579" t="s">
        <v>74</v>
      </c>
      <c r="AG579">
        <v>7</v>
      </c>
      <c r="AH579">
        <v>44</v>
      </c>
      <c r="AI579">
        <v>46</v>
      </c>
      <c r="AJ579">
        <v>2</v>
      </c>
      <c r="AK579">
        <v>5</v>
      </c>
      <c r="AL579" t="s">
        <v>781</v>
      </c>
      <c r="AM579" t="s">
        <v>782</v>
      </c>
      <c r="AN579" t="s">
        <v>783</v>
      </c>
      <c r="AO579" t="s">
        <v>771</v>
      </c>
      <c r="AP579" t="s">
        <v>74</v>
      </c>
      <c r="AQ579" t="s">
        <v>74</v>
      </c>
      <c r="AR579" t="s">
        <v>767</v>
      </c>
      <c r="AS579" t="s">
        <v>773</v>
      </c>
      <c r="AT579" t="s">
        <v>74</v>
      </c>
      <c r="AU579">
        <v>1960</v>
      </c>
      <c r="AV579">
        <v>187</v>
      </c>
      <c r="AW579">
        <v>4740</v>
      </c>
      <c r="AX579" t="s">
        <v>74</v>
      </c>
      <c r="AY579" t="s">
        <v>74</v>
      </c>
      <c r="AZ579" t="s">
        <v>74</v>
      </c>
      <c r="BA579" t="s">
        <v>74</v>
      </c>
      <c r="BB579">
        <v>857</v>
      </c>
      <c r="BC579">
        <v>859</v>
      </c>
      <c r="BD579" t="s">
        <v>74</v>
      </c>
      <c r="BE579" t="s">
        <v>3287</v>
      </c>
      <c r="BF579" t="str">
        <f>HYPERLINK("http://dx.doi.org/10.1038/187857a0","http://dx.doi.org/10.1038/187857a0")</f>
        <v>http://dx.doi.org/10.1038/187857a0</v>
      </c>
      <c r="BG579" t="s">
        <v>74</v>
      </c>
      <c r="BH579" t="s">
        <v>74</v>
      </c>
      <c r="BI579">
        <v>3</v>
      </c>
      <c r="BJ579" t="s">
        <v>775</v>
      </c>
      <c r="BK579" t="s">
        <v>86</v>
      </c>
      <c r="BL579" t="s">
        <v>776</v>
      </c>
      <c r="BM579" t="s">
        <v>3288</v>
      </c>
      <c r="BN579" t="s">
        <v>74</v>
      </c>
      <c r="BO579" t="s">
        <v>74</v>
      </c>
      <c r="BP579" t="s">
        <v>74</v>
      </c>
      <c r="BQ579" t="s">
        <v>74</v>
      </c>
      <c r="BR579" t="s">
        <v>89</v>
      </c>
      <c r="BS579" t="s">
        <v>3289</v>
      </c>
      <c r="BT579" t="str">
        <f>HYPERLINK("https%3A%2F%2Fwww.webofscience.com%2Fwos%2Fwoscc%2Ffull-record%2FWOS:A1960ZQ07300026","View Full Record in Web of Science")</f>
        <v>View Full Record in Web of Science</v>
      </c>
    </row>
    <row r="580" spans="1:72" x14ac:dyDescent="0.15">
      <c r="A580" t="s">
        <v>72</v>
      </c>
      <c r="B580" t="s">
        <v>208</v>
      </c>
      <c r="C580" t="s">
        <v>74</v>
      </c>
      <c r="D580" t="s">
        <v>74</v>
      </c>
      <c r="E580" t="s">
        <v>74</v>
      </c>
      <c r="F580" t="s">
        <v>208</v>
      </c>
      <c r="G580" t="s">
        <v>74</v>
      </c>
      <c r="H580" t="s">
        <v>74</v>
      </c>
      <c r="I580" t="s">
        <v>3290</v>
      </c>
      <c r="J580" t="s">
        <v>767</v>
      </c>
      <c r="K580" t="s">
        <v>74</v>
      </c>
      <c r="L580" t="s">
        <v>74</v>
      </c>
      <c r="M580" t="s">
        <v>77</v>
      </c>
      <c r="N580" t="s">
        <v>220</v>
      </c>
      <c r="O580" t="s">
        <v>74</v>
      </c>
      <c r="P580" t="s">
        <v>74</v>
      </c>
      <c r="Q580" t="s">
        <v>74</v>
      </c>
      <c r="R580" t="s">
        <v>74</v>
      </c>
      <c r="S580" t="s">
        <v>74</v>
      </c>
      <c r="T580" t="s">
        <v>74</v>
      </c>
      <c r="U580" t="s">
        <v>74</v>
      </c>
      <c r="V580" t="s">
        <v>74</v>
      </c>
      <c r="W580" t="s">
        <v>74</v>
      </c>
      <c r="X580" t="s">
        <v>74</v>
      </c>
      <c r="Y580" t="s">
        <v>74</v>
      </c>
      <c r="Z580" t="s">
        <v>74</v>
      </c>
      <c r="AA580" t="s">
        <v>74</v>
      </c>
      <c r="AB580" t="s">
        <v>74</v>
      </c>
      <c r="AC580" t="s">
        <v>74</v>
      </c>
      <c r="AD580" t="s">
        <v>74</v>
      </c>
      <c r="AE580" t="s">
        <v>74</v>
      </c>
      <c r="AF580" t="s">
        <v>74</v>
      </c>
      <c r="AG580">
        <v>1</v>
      </c>
      <c r="AH580">
        <v>0</v>
      </c>
      <c r="AI580">
        <v>0</v>
      </c>
      <c r="AJ580">
        <v>0</v>
      </c>
      <c r="AK580">
        <v>0</v>
      </c>
      <c r="AL580" t="s">
        <v>781</v>
      </c>
      <c r="AM580" t="s">
        <v>782</v>
      </c>
      <c r="AN580" t="s">
        <v>783</v>
      </c>
      <c r="AO580" t="s">
        <v>771</v>
      </c>
      <c r="AP580" t="s">
        <v>74</v>
      </c>
      <c r="AQ580" t="s">
        <v>74</v>
      </c>
      <c r="AR580" t="s">
        <v>767</v>
      </c>
      <c r="AS580" t="s">
        <v>773</v>
      </c>
      <c r="AT580" t="s">
        <v>74</v>
      </c>
      <c r="AU580">
        <v>1960</v>
      </c>
      <c r="AV580">
        <v>186</v>
      </c>
      <c r="AW580">
        <v>4723</v>
      </c>
      <c r="AX580" t="s">
        <v>74</v>
      </c>
      <c r="AY580" t="s">
        <v>74</v>
      </c>
      <c r="AZ580" t="s">
        <v>74</v>
      </c>
      <c r="BA580" t="s">
        <v>74</v>
      </c>
      <c r="BB580">
        <v>445</v>
      </c>
      <c r="BC580">
        <v>445</v>
      </c>
      <c r="BD580" t="s">
        <v>74</v>
      </c>
      <c r="BE580" t="s">
        <v>74</v>
      </c>
      <c r="BF580" t="s">
        <v>74</v>
      </c>
      <c r="BG580" t="s">
        <v>74</v>
      </c>
      <c r="BH580" t="s">
        <v>74</v>
      </c>
      <c r="BI580">
        <v>1</v>
      </c>
      <c r="BJ580" t="s">
        <v>775</v>
      </c>
      <c r="BK580" t="s">
        <v>86</v>
      </c>
      <c r="BL580" t="s">
        <v>776</v>
      </c>
      <c r="BM580" t="s">
        <v>3291</v>
      </c>
      <c r="BN580" t="s">
        <v>74</v>
      </c>
      <c r="BO580" t="s">
        <v>74</v>
      </c>
      <c r="BP580" t="s">
        <v>74</v>
      </c>
      <c r="BQ580" t="s">
        <v>74</v>
      </c>
      <c r="BR580" t="s">
        <v>89</v>
      </c>
      <c r="BS580" t="s">
        <v>3292</v>
      </c>
      <c r="BT580" t="str">
        <f>HYPERLINK("https%3A%2F%2Fwww.webofscience.com%2Fwos%2Fwoscc%2Ffull-record%2FWOS:A1960ZQ05600026","View Full Record in Web of Science")</f>
        <v>View Full Record in Web of Science</v>
      </c>
    </row>
    <row r="581" spans="1:72" x14ac:dyDescent="0.15">
      <c r="A581" t="s">
        <v>72</v>
      </c>
      <c r="B581" t="s">
        <v>3293</v>
      </c>
      <c r="C581" t="s">
        <v>74</v>
      </c>
      <c r="D581" t="s">
        <v>74</v>
      </c>
      <c r="E581" t="s">
        <v>74</v>
      </c>
      <c r="F581" t="s">
        <v>3293</v>
      </c>
      <c r="G581" t="s">
        <v>74</v>
      </c>
      <c r="H581" t="s">
        <v>74</v>
      </c>
      <c r="I581" t="s">
        <v>2933</v>
      </c>
      <c r="J581" t="s">
        <v>3294</v>
      </c>
      <c r="K581" t="s">
        <v>74</v>
      </c>
      <c r="L581" t="s">
        <v>74</v>
      </c>
      <c r="M581" t="s">
        <v>77</v>
      </c>
      <c r="N581" t="s">
        <v>817</v>
      </c>
      <c r="O581" t="s">
        <v>74</v>
      </c>
      <c r="P581" t="s">
        <v>74</v>
      </c>
      <c r="Q581" t="s">
        <v>74</v>
      </c>
      <c r="R581" t="s">
        <v>74</v>
      </c>
      <c r="S581" t="s">
        <v>74</v>
      </c>
      <c r="T581" t="s">
        <v>74</v>
      </c>
      <c r="U581" t="s">
        <v>74</v>
      </c>
      <c r="V581" t="s">
        <v>74</v>
      </c>
      <c r="W581" t="s">
        <v>74</v>
      </c>
      <c r="X581" t="s">
        <v>74</v>
      </c>
      <c r="Y581" t="s">
        <v>74</v>
      </c>
      <c r="Z581" t="s">
        <v>74</v>
      </c>
      <c r="AA581" t="s">
        <v>74</v>
      </c>
      <c r="AB581" t="s">
        <v>74</v>
      </c>
      <c r="AC581" t="s">
        <v>74</v>
      </c>
      <c r="AD581" t="s">
        <v>74</v>
      </c>
      <c r="AE581" t="s">
        <v>74</v>
      </c>
      <c r="AF581" t="s">
        <v>74</v>
      </c>
      <c r="AG581">
        <v>1</v>
      </c>
      <c r="AH581">
        <v>0</v>
      </c>
      <c r="AI581">
        <v>0</v>
      </c>
      <c r="AJ581">
        <v>0</v>
      </c>
      <c r="AK581">
        <v>0</v>
      </c>
      <c r="AL581" t="s">
        <v>3295</v>
      </c>
      <c r="AM581" t="s">
        <v>671</v>
      </c>
      <c r="AN581" t="s">
        <v>3296</v>
      </c>
      <c r="AO581" t="s">
        <v>3297</v>
      </c>
      <c r="AP581" t="s">
        <v>74</v>
      </c>
      <c r="AQ581" t="s">
        <v>74</v>
      </c>
      <c r="AR581" t="s">
        <v>3298</v>
      </c>
      <c r="AS581" t="s">
        <v>3299</v>
      </c>
      <c r="AT581" t="s">
        <v>74</v>
      </c>
      <c r="AU581">
        <v>1960</v>
      </c>
      <c r="AV581">
        <v>75</v>
      </c>
      <c r="AW581">
        <v>4</v>
      </c>
      <c r="AX581" t="s">
        <v>74</v>
      </c>
      <c r="AY581" t="s">
        <v>74</v>
      </c>
      <c r="AZ581" t="s">
        <v>74</v>
      </c>
      <c r="BA581" t="s">
        <v>74</v>
      </c>
      <c r="BB581">
        <v>624</v>
      </c>
      <c r="BC581">
        <v>627</v>
      </c>
      <c r="BD581" t="s">
        <v>74</v>
      </c>
      <c r="BE581" t="s">
        <v>3300</v>
      </c>
      <c r="BF581" t="str">
        <f>HYPERLINK("http://dx.doi.org/10.2307/2145831","http://dx.doi.org/10.2307/2145831")</f>
        <v>http://dx.doi.org/10.2307/2145831</v>
      </c>
      <c r="BG581" t="s">
        <v>74</v>
      </c>
      <c r="BH581" t="s">
        <v>74</v>
      </c>
      <c r="BI581">
        <v>4</v>
      </c>
      <c r="BJ581" t="s">
        <v>3301</v>
      </c>
      <c r="BK581" t="s">
        <v>826</v>
      </c>
      <c r="BL581" t="s">
        <v>2942</v>
      </c>
      <c r="BM581" t="s">
        <v>3302</v>
      </c>
      <c r="BN581" t="s">
        <v>74</v>
      </c>
      <c r="BO581" t="s">
        <v>74</v>
      </c>
      <c r="BP581" t="s">
        <v>74</v>
      </c>
      <c r="BQ581" t="s">
        <v>74</v>
      </c>
      <c r="BR581" t="s">
        <v>89</v>
      </c>
      <c r="BS581" t="s">
        <v>3303</v>
      </c>
      <c r="BT581" t="str">
        <f>HYPERLINK("https%3A%2F%2Fwww.webofscience.com%2Fwos%2Fwoscc%2Ffull-record%2FWOS:A1960CCN8500037","View Full Record in Web of Science")</f>
        <v>View Full Record in Web of Science</v>
      </c>
    </row>
    <row r="582" spans="1:72" x14ac:dyDescent="0.15">
      <c r="A582" t="s">
        <v>72</v>
      </c>
      <c r="B582" t="s">
        <v>2451</v>
      </c>
      <c r="C582" t="s">
        <v>74</v>
      </c>
      <c r="D582" t="s">
        <v>74</v>
      </c>
      <c r="E582" t="s">
        <v>74</v>
      </c>
      <c r="F582" t="s">
        <v>2451</v>
      </c>
      <c r="G582" t="s">
        <v>74</v>
      </c>
      <c r="H582" t="s">
        <v>74</v>
      </c>
      <c r="I582" t="s">
        <v>3304</v>
      </c>
      <c r="J582" t="s">
        <v>3305</v>
      </c>
      <c r="K582" t="s">
        <v>74</v>
      </c>
      <c r="L582" t="s">
        <v>74</v>
      </c>
      <c r="M582" t="s">
        <v>77</v>
      </c>
      <c r="N582" t="s">
        <v>78</v>
      </c>
      <c r="O582" t="s">
        <v>74</v>
      </c>
      <c r="P582" t="s">
        <v>74</v>
      </c>
      <c r="Q582" t="s">
        <v>74</v>
      </c>
      <c r="R582" t="s">
        <v>74</v>
      </c>
      <c r="S582" t="s">
        <v>74</v>
      </c>
      <c r="T582" t="s">
        <v>74</v>
      </c>
      <c r="U582" t="s">
        <v>74</v>
      </c>
      <c r="V582" t="s">
        <v>74</v>
      </c>
      <c r="W582" t="s">
        <v>74</v>
      </c>
      <c r="X582" t="s">
        <v>74</v>
      </c>
      <c r="Y582" t="s">
        <v>74</v>
      </c>
      <c r="Z582" t="s">
        <v>74</v>
      </c>
      <c r="AA582" t="s">
        <v>74</v>
      </c>
      <c r="AB582" t="s">
        <v>74</v>
      </c>
      <c r="AC582" t="s">
        <v>74</v>
      </c>
      <c r="AD582" t="s">
        <v>74</v>
      </c>
      <c r="AE582" t="s">
        <v>74</v>
      </c>
      <c r="AF582" t="s">
        <v>74</v>
      </c>
      <c r="AG582">
        <v>7</v>
      </c>
      <c r="AH582">
        <v>22</v>
      </c>
      <c r="AI582">
        <v>22</v>
      </c>
      <c r="AJ582">
        <v>0</v>
      </c>
      <c r="AK582">
        <v>3</v>
      </c>
      <c r="AL582" t="s">
        <v>74</v>
      </c>
      <c r="AM582" t="s">
        <v>74</v>
      </c>
      <c r="AN582" t="s">
        <v>74</v>
      </c>
      <c r="AO582" t="s">
        <v>3306</v>
      </c>
      <c r="AP582" t="s">
        <v>74</v>
      </c>
      <c r="AQ582" t="s">
        <v>74</v>
      </c>
      <c r="AR582" t="s">
        <v>3307</v>
      </c>
      <c r="AS582" t="s">
        <v>74</v>
      </c>
      <c r="AT582" t="s">
        <v>74</v>
      </c>
      <c r="AU582">
        <v>1960</v>
      </c>
      <c r="AV582">
        <v>152</v>
      </c>
      <c r="AW582">
        <v>949</v>
      </c>
      <c r="AX582" t="s">
        <v>74</v>
      </c>
      <c r="AY582" t="s">
        <v>74</v>
      </c>
      <c r="AZ582" t="s">
        <v>74</v>
      </c>
      <c r="BA582" t="s">
        <v>74</v>
      </c>
      <c r="BB582">
        <v>624</v>
      </c>
      <c r="BC582">
        <v>631</v>
      </c>
      <c r="BD582" t="s">
        <v>74</v>
      </c>
      <c r="BE582" t="s">
        <v>3308</v>
      </c>
      <c r="BF582" t="str">
        <f>HYPERLINK("http://dx.doi.org/10.1098/rspb.1960.0069","http://dx.doi.org/10.1098/rspb.1960.0069")</f>
        <v>http://dx.doi.org/10.1098/rspb.1960.0069</v>
      </c>
      <c r="BG582" t="s">
        <v>74</v>
      </c>
      <c r="BH582" t="s">
        <v>74</v>
      </c>
      <c r="BI582">
        <v>8</v>
      </c>
      <c r="BJ582" t="s">
        <v>500</v>
      </c>
      <c r="BK582" t="s">
        <v>86</v>
      </c>
      <c r="BL582" t="s">
        <v>501</v>
      </c>
      <c r="BM582" t="s">
        <v>3309</v>
      </c>
      <c r="BN582" t="s">
        <v>74</v>
      </c>
      <c r="BO582" t="s">
        <v>74</v>
      </c>
      <c r="BP582" t="s">
        <v>74</v>
      </c>
      <c r="BQ582" t="s">
        <v>74</v>
      </c>
      <c r="BR582" t="s">
        <v>89</v>
      </c>
      <c r="BS582" t="s">
        <v>3310</v>
      </c>
      <c r="BT582" t="str">
        <f>HYPERLINK("https%3A%2F%2Fwww.webofscience.com%2Fwos%2Fwoscc%2Ffull-record%2FWOS:A1960XD79500018","View Full Record in Web of Science")</f>
        <v>View Full Record in Web of Science</v>
      </c>
    </row>
    <row r="583" spans="1:72" x14ac:dyDescent="0.15">
      <c r="A583" t="s">
        <v>72</v>
      </c>
      <c r="B583" t="s">
        <v>3311</v>
      </c>
      <c r="C583" t="s">
        <v>74</v>
      </c>
      <c r="D583" t="s">
        <v>74</v>
      </c>
      <c r="E583" t="s">
        <v>74</v>
      </c>
      <c r="F583" t="s">
        <v>3311</v>
      </c>
      <c r="G583" t="s">
        <v>74</v>
      </c>
      <c r="H583" t="s">
        <v>74</v>
      </c>
      <c r="I583" t="s">
        <v>3312</v>
      </c>
      <c r="J583" t="s">
        <v>3305</v>
      </c>
      <c r="K583" t="s">
        <v>74</v>
      </c>
      <c r="L583" t="s">
        <v>74</v>
      </c>
      <c r="M583" t="s">
        <v>77</v>
      </c>
      <c r="N583" t="s">
        <v>78</v>
      </c>
      <c r="O583" t="s">
        <v>74</v>
      </c>
      <c r="P583" t="s">
        <v>74</v>
      </c>
      <c r="Q583" t="s">
        <v>74</v>
      </c>
      <c r="R583" t="s">
        <v>74</v>
      </c>
      <c r="S583" t="s">
        <v>74</v>
      </c>
      <c r="T583" t="s">
        <v>74</v>
      </c>
      <c r="U583" t="s">
        <v>74</v>
      </c>
      <c r="V583" t="s">
        <v>74</v>
      </c>
      <c r="W583" t="s">
        <v>74</v>
      </c>
      <c r="X583" t="s">
        <v>74</v>
      </c>
      <c r="Y583" t="s">
        <v>74</v>
      </c>
      <c r="Z583" t="s">
        <v>74</v>
      </c>
      <c r="AA583" t="s">
        <v>74</v>
      </c>
      <c r="AB583" t="s">
        <v>74</v>
      </c>
      <c r="AC583" t="s">
        <v>74</v>
      </c>
      <c r="AD583" t="s">
        <v>74</v>
      </c>
      <c r="AE583" t="s">
        <v>74</v>
      </c>
      <c r="AF583" t="s">
        <v>74</v>
      </c>
      <c r="AG583">
        <v>10</v>
      </c>
      <c r="AH583">
        <v>1</v>
      </c>
      <c r="AI583">
        <v>1</v>
      </c>
      <c r="AJ583">
        <v>0</v>
      </c>
      <c r="AK583">
        <v>3</v>
      </c>
      <c r="AL583" t="s">
        <v>74</v>
      </c>
      <c r="AM583" t="s">
        <v>74</v>
      </c>
      <c r="AN583" t="s">
        <v>74</v>
      </c>
      <c r="AO583" t="s">
        <v>3306</v>
      </c>
      <c r="AP583" t="s">
        <v>74</v>
      </c>
      <c r="AQ583" t="s">
        <v>74</v>
      </c>
      <c r="AR583" t="s">
        <v>3307</v>
      </c>
      <c r="AS583" t="s">
        <v>74</v>
      </c>
      <c r="AT583" t="s">
        <v>74</v>
      </c>
      <c r="AU583">
        <v>1960</v>
      </c>
      <c r="AV583">
        <v>152</v>
      </c>
      <c r="AW583">
        <v>949</v>
      </c>
      <c r="AX583" t="s">
        <v>74</v>
      </c>
      <c r="AY583" t="s">
        <v>74</v>
      </c>
      <c r="AZ583" t="s">
        <v>74</v>
      </c>
      <c r="BA583" t="s">
        <v>74</v>
      </c>
      <c r="BB583">
        <v>634</v>
      </c>
      <c r="BC583">
        <v>635</v>
      </c>
      <c r="BD583" t="s">
        <v>74</v>
      </c>
      <c r="BE583" t="s">
        <v>3313</v>
      </c>
      <c r="BF583" t="str">
        <f>HYPERLINK("http://dx.doi.org/10.1098/rspb.1960.0071","http://dx.doi.org/10.1098/rspb.1960.0071")</f>
        <v>http://dx.doi.org/10.1098/rspb.1960.0071</v>
      </c>
      <c r="BG583" t="s">
        <v>74</v>
      </c>
      <c r="BH583" t="s">
        <v>74</v>
      </c>
      <c r="BI583">
        <v>2</v>
      </c>
      <c r="BJ583" t="s">
        <v>500</v>
      </c>
      <c r="BK583" t="s">
        <v>86</v>
      </c>
      <c r="BL583" t="s">
        <v>501</v>
      </c>
      <c r="BM583" t="s">
        <v>3309</v>
      </c>
      <c r="BN583" t="s">
        <v>74</v>
      </c>
      <c r="BO583" t="s">
        <v>74</v>
      </c>
      <c r="BP583" t="s">
        <v>74</v>
      </c>
      <c r="BQ583" t="s">
        <v>74</v>
      </c>
      <c r="BR583" t="s">
        <v>89</v>
      </c>
      <c r="BS583" t="s">
        <v>3314</v>
      </c>
      <c r="BT583" t="str">
        <f>HYPERLINK("https%3A%2F%2Fwww.webofscience.com%2Fwos%2Fwoscc%2Ffull-record%2FWOS:A1960XD79500020","View Full Record in Web of Science")</f>
        <v>View Full Record in Web of Science</v>
      </c>
    </row>
    <row r="584" spans="1:72" x14ac:dyDescent="0.15">
      <c r="A584" t="s">
        <v>72</v>
      </c>
      <c r="B584" t="s">
        <v>3315</v>
      </c>
      <c r="C584" t="s">
        <v>74</v>
      </c>
      <c r="D584" t="s">
        <v>74</v>
      </c>
      <c r="E584" t="s">
        <v>74</v>
      </c>
      <c r="F584" t="s">
        <v>3315</v>
      </c>
      <c r="G584" t="s">
        <v>74</v>
      </c>
      <c r="H584" t="s">
        <v>74</v>
      </c>
      <c r="I584" t="s">
        <v>3316</v>
      </c>
      <c r="J584" t="s">
        <v>831</v>
      </c>
      <c r="K584" t="s">
        <v>74</v>
      </c>
      <c r="L584" t="s">
        <v>74</v>
      </c>
      <c r="M584" t="s">
        <v>77</v>
      </c>
      <c r="N584" t="s">
        <v>3317</v>
      </c>
      <c r="O584" t="s">
        <v>74</v>
      </c>
      <c r="P584" t="s">
        <v>74</v>
      </c>
      <c r="Q584" t="s">
        <v>74</v>
      </c>
      <c r="R584" t="s">
        <v>74</v>
      </c>
      <c r="S584" t="s">
        <v>74</v>
      </c>
      <c r="T584" t="s">
        <v>74</v>
      </c>
      <c r="U584" t="s">
        <v>74</v>
      </c>
      <c r="V584" t="s">
        <v>74</v>
      </c>
      <c r="W584" t="s">
        <v>74</v>
      </c>
      <c r="X584" t="s">
        <v>74</v>
      </c>
      <c r="Y584" t="s">
        <v>74</v>
      </c>
      <c r="Z584" t="s">
        <v>74</v>
      </c>
      <c r="AA584" t="s">
        <v>74</v>
      </c>
      <c r="AB584" t="s">
        <v>74</v>
      </c>
      <c r="AC584" t="s">
        <v>74</v>
      </c>
      <c r="AD584" t="s">
        <v>74</v>
      </c>
      <c r="AE584" t="s">
        <v>74</v>
      </c>
      <c r="AF584" t="s">
        <v>74</v>
      </c>
      <c r="AG584">
        <v>11</v>
      </c>
      <c r="AH584">
        <v>1</v>
      </c>
      <c r="AI584">
        <v>1</v>
      </c>
      <c r="AJ584">
        <v>0</v>
      </c>
      <c r="AK584">
        <v>0</v>
      </c>
      <c r="AL584" t="s">
        <v>832</v>
      </c>
      <c r="AM584" t="s">
        <v>833</v>
      </c>
      <c r="AN584" t="s">
        <v>834</v>
      </c>
      <c r="AO584" t="s">
        <v>835</v>
      </c>
      <c r="AP584" t="s">
        <v>74</v>
      </c>
      <c r="AQ584" t="s">
        <v>74</v>
      </c>
      <c r="AR584" t="s">
        <v>836</v>
      </c>
      <c r="AS584" t="s">
        <v>837</v>
      </c>
      <c r="AT584" t="s">
        <v>74</v>
      </c>
      <c r="AU584">
        <v>1960</v>
      </c>
      <c r="AV584">
        <v>86</v>
      </c>
      <c r="AW584">
        <v>368</v>
      </c>
      <c r="AX584" t="s">
        <v>74</v>
      </c>
      <c r="AY584" t="s">
        <v>74</v>
      </c>
      <c r="AZ584" t="s">
        <v>74</v>
      </c>
      <c r="BA584" t="s">
        <v>74</v>
      </c>
      <c r="BB584">
        <v>283</v>
      </c>
      <c r="BC584">
        <v>287</v>
      </c>
      <c r="BD584" t="s">
        <v>74</v>
      </c>
      <c r="BE584" t="s">
        <v>3318</v>
      </c>
      <c r="BF584" t="str">
        <f>HYPERLINK("http://dx.doi.org/10.1002/qj.49708636822","http://dx.doi.org/10.1002/qj.49708636822")</f>
        <v>http://dx.doi.org/10.1002/qj.49708636822</v>
      </c>
      <c r="BG584" t="s">
        <v>74</v>
      </c>
      <c r="BH584" t="s">
        <v>74</v>
      </c>
      <c r="BI584">
        <v>5</v>
      </c>
      <c r="BJ584" t="s">
        <v>592</v>
      </c>
      <c r="BK584" t="s">
        <v>86</v>
      </c>
      <c r="BL584" t="s">
        <v>592</v>
      </c>
      <c r="BM584" t="s">
        <v>3319</v>
      </c>
      <c r="BN584" t="s">
        <v>74</v>
      </c>
      <c r="BO584" t="s">
        <v>74</v>
      </c>
      <c r="BP584" t="s">
        <v>74</v>
      </c>
      <c r="BQ584" t="s">
        <v>74</v>
      </c>
      <c r="BR584" t="s">
        <v>89</v>
      </c>
      <c r="BS584" t="s">
        <v>3320</v>
      </c>
      <c r="BT584" t="str">
        <f>HYPERLINK("https%3A%2F%2Fwww.webofscience.com%2Fwos%2Fwoscc%2Ffull-record%2FWOS:A1960WX50300021","View Full Record in Web of Science")</f>
        <v>View Full Record in Web of Science</v>
      </c>
    </row>
    <row r="585" spans="1:72" x14ac:dyDescent="0.15">
      <c r="A585" t="s">
        <v>72</v>
      </c>
      <c r="B585" t="s">
        <v>3321</v>
      </c>
      <c r="C585" t="s">
        <v>74</v>
      </c>
      <c r="D585" t="s">
        <v>74</v>
      </c>
      <c r="E585" t="s">
        <v>74</v>
      </c>
      <c r="F585" t="s">
        <v>3321</v>
      </c>
      <c r="G585" t="s">
        <v>74</v>
      </c>
      <c r="H585" t="s">
        <v>74</v>
      </c>
      <c r="I585" t="s">
        <v>3322</v>
      </c>
      <c r="J585" t="s">
        <v>843</v>
      </c>
      <c r="K585" t="s">
        <v>74</v>
      </c>
      <c r="L585" t="s">
        <v>74</v>
      </c>
      <c r="M585" t="s">
        <v>77</v>
      </c>
      <c r="N585" t="s">
        <v>78</v>
      </c>
      <c r="O585" t="s">
        <v>74</v>
      </c>
      <c r="P585" t="s">
        <v>74</v>
      </c>
      <c r="Q585" t="s">
        <v>74</v>
      </c>
      <c r="R585" t="s">
        <v>74</v>
      </c>
      <c r="S585" t="s">
        <v>74</v>
      </c>
      <c r="T585" t="s">
        <v>74</v>
      </c>
      <c r="U585" t="s">
        <v>74</v>
      </c>
      <c r="V585" t="s">
        <v>74</v>
      </c>
      <c r="W585" t="s">
        <v>74</v>
      </c>
      <c r="X585" t="s">
        <v>74</v>
      </c>
      <c r="Y585" t="s">
        <v>74</v>
      </c>
      <c r="Z585" t="s">
        <v>74</v>
      </c>
      <c r="AA585" t="s">
        <v>74</v>
      </c>
      <c r="AB585" t="s">
        <v>74</v>
      </c>
      <c r="AC585" t="s">
        <v>74</v>
      </c>
      <c r="AD585" t="s">
        <v>74</v>
      </c>
      <c r="AE585" t="s">
        <v>74</v>
      </c>
      <c r="AF585" t="s">
        <v>74</v>
      </c>
      <c r="AG585">
        <v>11</v>
      </c>
      <c r="AH585">
        <v>199</v>
      </c>
      <c r="AI585">
        <v>217</v>
      </c>
      <c r="AJ585">
        <v>0</v>
      </c>
      <c r="AK585">
        <v>21</v>
      </c>
      <c r="AL585" t="s">
        <v>844</v>
      </c>
      <c r="AM585" t="s">
        <v>80</v>
      </c>
      <c r="AN585" t="s">
        <v>845</v>
      </c>
      <c r="AO585" t="s">
        <v>846</v>
      </c>
      <c r="AP585" t="s">
        <v>74</v>
      </c>
      <c r="AQ585" t="s">
        <v>74</v>
      </c>
      <c r="AR585" t="s">
        <v>843</v>
      </c>
      <c r="AS585" t="s">
        <v>847</v>
      </c>
      <c r="AT585" t="s">
        <v>74</v>
      </c>
      <c r="AU585">
        <v>1960</v>
      </c>
      <c r="AV585">
        <v>132</v>
      </c>
      <c r="AW585">
        <v>3428</v>
      </c>
      <c r="AX585" t="s">
        <v>74</v>
      </c>
      <c r="AY585" t="s">
        <v>74</v>
      </c>
      <c r="AZ585" t="s">
        <v>74</v>
      </c>
      <c r="BA585" t="s">
        <v>74</v>
      </c>
      <c r="BB585">
        <v>676</v>
      </c>
      <c r="BC585">
        <v>677</v>
      </c>
      <c r="BD585" t="s">
        <v>74</v>
      </c>
      <c r="BE585" t="s">
        <v>3323</v>
      </c>
      <c r="BF585" t="str">
        <f>HYPERLINK("http://dx.doi.org/10.1126/science.132.3428.676","http://dx.doi.org/10.1126/science.132.3428.676")</f>
        <v>http://dx.doi.org/10.1126/science.132.3428.676</v>
      </c>
      <c r="BG585" t="s">
        <v>74</v>
      </c>
      <c r="BH585" t="s">
        <v>74</v>
      </c>
      <c r="BI585">
        <v>2</v>
      </c>
      <c r="BJ585" t="s">
        <v>775</v>
      </c>
      <c r="BK585" t="s">
        <v>86</v>
      </c>
      <c r="BL585" t="s">
        <v>776</v>
      </c>
      <c r="BM585" t="s">
        <v>3324</v>
      </c>
      <c r="BN585">
        <v>14446452</v>
      </c>
      <c r="BO585" t="s">
        <v>74</v>
      </c>
      <c r="BP585" t="s">
        <v>74</v>
      </c>
      <c r="BQ585" t="s">
        <v>74</v>
      </c>
      <c r="BR585" t="s">
        <v>89</v>
      </c>
      <c r="BS585" t="s">
        <v>3325</v>
      </c>
      <c r="BT585" t="str">
        <f>HYPERLINK("https%3A%2F%2Fwww.webofscience.com%2Fwos%2Fwoscc%2Ffull-record%2FWOS:A1960ZQ33900010","View Full Record in Web of Science")</f>
        <v>View Full Record in Web of Science</v>
      </c>
    </row>
    <row r="586" spans="1:72" x14ac:dyDescent="0.15">
      <c r="A586" t="s">
        <v>72</v>
      </c>
      <c r="B586" t="s">
        <v>1689</v>
      </c>
      <c r="C586" t="s">
        <v>74</v>
      </c>
      <c r="D586" t="s">
        <v>74</v>
      </c>
      <c r="E586" t="s">
        <v>74</v>
      </c>
      <c r="F586" t="s">
        <v>1689</v>
      </c>
      <c r="G586" t="s">
        <v>74</v>
      </c>
      <c r="H586" t="s">
        <v>74</v>
      </c>
      <c r="I586" t="s">
        <v>2261</v>
      </c>
      <c r="J586" t="s">
        <v>843</v>
      </c>
      <c r="K586" t="s">
        <v>74</v>
      </c>
      <c r="L586" t="s">
        <v>74</v>
      </c>
      <c r="M586" t="s">
        <v>77</v>
      </c>
      <c r="N586" t="s">
        <v>536</v>
      </c>
      <c r="O586" t="s">
        <v>74</v>
      </c>
      <c r="P586" t="s">
        <v>74</v>
      </c>
      <c r="Q586" t="s">
        <v>74</v>
      </c>
      <c r="R586" t="s">
        <v>74</v>
      </c>
      <c r="S586" t="s">
        <v>74</v>
      </c>
      <c r="T586" t="s">
        <v>74</v>
      </c>
      <c r="U586" t="s">
        <v>74</v>
      </c>
      <c r="V586" t="s">
        <v>74</v>
      </c>
      <c r="W586" t="s">
        <v>74</v>
      </c>
      <c r="X586" t="s">
        <v>74</v>
      </c>
      <c r="Y586" t="s">
        <v>74</v>
      </c>
      <c r="Z586" t="s">
        <v>74</v>
      </c>
      <c r="AA586" t="s">
        <v>74</v>
      </c>
      <c r="AB586" t="s">
        <v>74</v>
      </c>
      <c r="AC586" t="s">
        <v>74</v>
      </c>
      <c r="AD586" t="s">
        <v>74</v>
      </c>
      <c r="AE586" t="s">
        <v>74</v>
      </c>
      <c r="AF586" t="s">
        <v>74</v>
      </c>
      <c r="AG586">
        <v>3</v>
      </c>
      <c r="AH586">
        <v>0</v>
      </c>
      <c r="AI586">
        <v>0</v>
      </c>
      <c r="AJ586">
        <v>0</v>
      </c>
      <c r="AK586">
        <v>0</v>
      </c>
      <c r="AL586" t="s">
        <v>844</v>
      </c>
      <c r="AM586" t="s">
        <v>80</v>
      </c>
      <c r="AN586" t="s">
        <v>845</v>
      </c>
      <c r="AO586" t="s">
        <v>846</v>
      </c>
      <c r="AP586" t="s">
        <v>74</v>
      </c>
      <c r="AQ586" t="s">
        <v>74</v>
      </c>
      <c r="AR586" t="s">
        <v>843</v>
      </c>
      <c r="AS586" t="s">
        <v>847</v>
      </c>
      <c r="AT586" t="s">
        <v>74</v>
      </c>
      <c r="AU586">
        <v>1960</v>
      </c>
      <c r="AV586">
        <v>131</v>
      </c>
      <c r="AW586">
        <v>3401</v>
      </c>
      <c r="AX586" t="s">
        <v>74</v>
      </c>
      <c r="AY586" t="s">
        <v>74</v>
      </c>
      <c r="AZ586" t="s">
        <v>74</v>
      </c>
      <c r="BA586" t="s">
        <v>74</v>
      </c>
      <c r="BB586">
        <v>628</v>
      </c>
      <c r="BC586" t="s">
        <v>84</v>
      </c>
      <c r="BD586" t="s">
        <v>74</v>
      </c>
      <c r="BE586" t="s">
        <v>3326</v>
      </c>
      <c r="BF586" t="str">
        <f>HYPERLINK("http://dx.doi.org/10.1126/science.131.3401.628","http://dx.doi.org/10.1126/science.131.3401.628")</f>
        <v>http://dx.doi.org/10.1126/science.131.3401.628</v>
      </c>
      <c r="BG586" t="s">
        <v>74</v>
      </c>
      <c r="BH586" t="s">
        <v>74</v>
      </c>
      <c r="BI586">
        <v>0</v>
      </c>
      <c r="BJ586" t="s">
        <v>775</v>
      </c>
      <c r="BK586" t="s">
        <v>86</v>
      </c>
      <c r="BL586" t="s">
        <v>776</v>
      </c>
      <c r="BM586" t="s">
        <v>3327</v>
      </c>
      <c r="BN586">
        <v>17807433</v>
      </c>
      <c r="BO586" t="s">
        <v>74</v>
      </c>
      <c r="BP586" t="s">
        <v>74</v>
      </c>
      <c r="BQ586" t="s">
        <v>74</v>
      </c>
      <c r="BR586" t="s">
        <v>89</v>
      </c>
      <c r="BS586" t="s">
        <v>3328</v>
      </c>
      <c r="BT586" t="str">
        <f>HYPERLINK("https%3A%2F%2Fwww.webofscience.com%2Fwos%2Fwoscc%2Ffull-record%2FWOS:A1960ZQ42000001","View Full Record in Web of Science")</f>
        <v>View Full Record in Web of Science</v>
      </c>
    </row>
    <row r="587" spans="1:72" x14ac:dyDescent="0.15">
      <c r="A587" t="s">
        <v>72</v>
      </c>
      <c r="B587" t="s">
        <v>3329</v>
      </c>
      <c r="C587" t="s">
        <v>74</v>
      </c>
      <c r="D587" t="s">
        <v>74</v>
      </c>
      <c r="E587" t="s">
        <v>74</v>
      </c>
      <c r="F587" t="s">
        <v>3329</v>
      </c>
      <c r="G587" t="s">
        <v>74</v>
      </c>
      <c r="H587" t="s">
        <v>74</v>
      </c>
      <c r="I587" t="s">
        <v>3330</v>
      </c>
      <c r="J587" t="s">
        <v>1405</v>
      </c>
      <c r="K587" t="s">
        <v>74</v>
      </c>
      <c r="L587" t="s">
        <v>74</v>
      </c>
      <c r="M587" t="s">
        <v>77</v>
      </c>
      <c r="N587" t="s">
        <v>52</v>
      </c>
      <c r="O587" t="s">
        <v>74</v>
      </c>
      <c r="P587" t="s">
        <v>74</v>
      </c>
      <c r="Q587" t="s">
        <v>74</v>
      </c>
      <c r="R587" t="s">
        <v>74</v>
      </c>
      <c r="S587" t="s">
        <v>74</v>
      </c>
      <c r="T587" t="s">
        <v>74</v>
      </c>
      <c r="U587" t="s">
        <v>74</v>
      </c>
      <c r="V587" t="s">
        <v>74</v>
      </c>
      <c r="W587" t="s">
        <v>74</v>
      </c>
      <c r="X587" t="s">
        <v>74</v>
      </c>
      <c r="Y587" t="s">
        <v>74</v>
      </c>
      <c r="Z587" t="s">
        <v>74</v>
      </c>
      <c r="AA587" t="s">
        <v>74</v>
      </c>
      <c r="AB587" t="s">
        <v>74</v>
      </c>
      <c r="AC587" t="s">
        <v>74</v>
      </c>
      <c r="AD587" t="s">
        <v>74</v>
      </c>
      <c r="AE587" t="s">
        <v>74</v>
      </c>
      <c r="AF587" t="s">
        <v>74</v>
      </c>
      <c r="AG587">
        <v>0</v>
      </c>
      <c r="AH587">
        <v>0</v>
      </c>
      <c r="AI587">
        <v>0</v>
      </c>
      <c r="AJ587">
        <v>0</v>
      </c>
      <c r="AK587">
        <v>0</v>
      </c>
      <c r="AL587" t="s">
        <v>1408</v>
      </c>
      <c r="AM587" t="s">
        <v>1409</v>
      </c>
      <c r="AN587" t="s">
        <v>1410</v>
      </c>
      <c r="AO587" t="s">
        <v>1411</v>
      </c>
      <c r="AP587" t="s">
        <v>74</v>
      </c>
      <c r="AQ587" t="s">
        <v>74</v>
      </c>
      <c r="AR587" t="s">
        <v>1412</v>
      </c>
      <c r="AS587" t="s">
        <v>1413</v>
      </c>
      <c r="AT587" t="s">
        <v>74</v>
      </c>
      <c r="AU587">
        <v>1959</v>
      </c>
      <c r="AV587">
        <v>49</v>
      </c>
      <c r="AW587">
        <v>2</v>
      </c>
      <c r="AX587" t="s">
        <v>74</v>
      </c>
      <c r="AY587" t="s">
        <v>74</v>
      </c>
      <c r="AZ587" t="s">
        <v>74</v>
      </c>
      <c r="BA587" t="s">
        <v>74</v>
      </c>
      <c r="BB587">
        <v>175</v>
      </c>
      <c r="BC587">
        <v>176</v>
      </c>
      <c r="BD587" t="s">
        <v>74</v>
      </c>
      <c r="BE587" t="s">
        <v>74</v>
      </c>
      <c r="BF587" t="s">
        <v>74</v>
      </c>
      <c r="BG587" t="s">
        <v>74</v>
      </c>
      <c r="BH587" t="s">
        <v>74</v>
      </c>
      <c r="BI587">
        <v>2</v>
      </c>
      <c r="BJ587" t="s">
        <v>825</v>
      </c>
      <c r="BK587" t="s">
        <v>826</v>
      </c>
      <c r="BL587" t="s">
        <v>825</v>
      </c>
      <c r="BM587" t="s">
        <v>3331</v>
      </c>
      <c r="BN587" t="s">
        <v>74</v>
      </c>
      <c r="BO587" t="s">
        <v>74</v>
      </c>
      <c r="BP587" t="s">
        <v>74</v>
      </c>
      <c r="BQ587" t="s">
        <v>74</v>
      </c>
      <c r="BR587" t="s">
        <v>89</v>
      </c>
      <c r="BS587" t="s">
        <v>3332</v>
      </c>
      <c r="BT587" t="str">
        <f>HYPERLINK("https%3A%2F%2Fwww.webofscience.com%2Fwos%2Fwoscc%2Ffull-record%2FWOS:A1959CBD8400028","View Full Record in Web of Science")</f>
        <v>View Full Record in Web of Science</v>
      </c>
    </row>
    <row r="588" spans="1:72" x14ac:dyDescent="0.15">
      <c r="A588" t="s">
        <v>72</v>
      </c>
      <c r="B588" t="s">
        <v>3333</v>
      </c>
      <c r="C588" t="s">
        <v>74</v>
      </c>
      <c r="D588" t="s">
        <v>74</v>
      </c>
      <c r="E588" t="s">
        <v>74</v>
      </c>
      <c r="F588" t="s">
        <v>3333</v>
      </c>
      <c r="G588" t="s">
        <v>74</v>
      </c>
      <c r="H588" t="s">
        <v>74</v>
      </c>
      <c r="I588" t="s">
        <v>3334</v>
      </c>
      <c r="J588" t="s">
        <v>1405</v>
      </c>
      <c r="K588" t="s">
        <v>74</v>
      </c>
      <c r="L588" t="s">
        <v>74</v>
      </c>
      <c r="M588" t="s">
        <v>77</v>
      </c>
      <c r="N588" t="s">
        <v>52</v>
      </c>
      <c r="O588" t="s">
        <v>74</v>
      </c>
      <c r="P588" t="s">
        <v>74</v>
      </c>
      <c r="Q588" t="s">
        <v>74</v>
      </c>
      <c r="R588" t="s">
        <v>74</v>
      </c>
      <c r="S588" t="s">
        <v>74</v>
      </c>
      <c r="T588" t="s">
        <v>74</v>
      </c>
      <c r="U588" t="s">
        <v>74</v>
      </c>
      <c r="V588" t="s">
        <v>74</v>
      </c>
      <c r="W588" t="s">
        <v>74</v>
      </c>
      <c r="X588" t="s">
        <v>74</v>
      </c>
      <c r="Y588" t="s">
        <v>74</v>
      </c>
      <c r="Z588" t="s">
        <v>74</v>
      </c>
      <c r="AA588" t="s">
        <v>74</v>
      </c>
      <c r="AB588" t="s">
        <v>74</v>
      </c>
      <c r="AC588" t="s">
        <v>74</v>
      </c>
      <c r="AD588" t="s">
        <v>74</v>
      </c>
      <c r="AE588" t="s">
        <v>74</v>
      </c>
      <c r="AF588" t="s">
        <v>74</v>
      </c>
      <c r="AG588">
        <v>0</v>
      </c>
      <c r="AH588">
        <v>0</v>
      </c>
      <c r="AI588">
        <v>0</v>
      </c>
      <c r="AJ588">
        <v>0</v>
      </c>
      <c r="AK588">
        <v>0</v>
      </c>
      <c r="AL588" t="s">
        <v>1408</v>
      </c>
      <c r="AM588" t="s">
        <v>1409</v>
      </c>
      <c r="AN588" t="s">
        <v>1410</v>
      </c>
      <c r="AO588" t="s">
        <v>1411</v>
      </c>
      <c r="AP588" t="s">
        <v>74</v>
      </c>
      <c r="AQ588" t="s">
        <v>74</v>
      </c>
      <c r="AR588" t="s">
        <v>1412</v>
      </c>
      <c r="AS588" t="s">
        <v>1413</v>
      </c>
      <c r="AT588" t="s">
        <v>74</v>
      </c>
      <c r="AU588">
        <v>1959</v>
      </c>
      <c r="AV588">
        <v>49</v>
      </c>
      <c r="AW588">
        <v>2</v>
      </c>
      <c r="AX588" t="s">
        <v>74</v>
      </c>
      <c r="AY588" t="s">
        <v>74</v>
      </c>
      <c r="AZ588" t="s">
        <v>74</v>
      </c>
      <c r="BA588" t="s">
        <v>74</v>
      </c>
      <c r="BB588">
        <v>211</v>
      </c>
      <c r="BC588">
        <v>211</v>
      </c>
      <c r="BD588" t="s">
        <v>74</v>
      </c>
      <c r="BE588" t="s">
        <v>74</v>
      </c>
      <c r="BF588" t="s">
        <v>74</v>
      </c>
      <c r="BG588" t="s">
        <v>74</v>
      </c>
      <c r="BH588" t="s">
        <v>74</v>
      </c>
      <c r="BI588">
        <v>1</v>
      </c>
      <c r="BJ588" t="s">
        <v>825</v>
      </c>
      <c r="BK588" t="s">
        <v>826</v>
      </c>
      <c r="BL588" t="s">
        <v>825</v>
      </c>
      <c r="BM588" t="s">
        <v>3331</v>
      </c>
      <c r="BN588" t="s">
        <v>74</v>
      </c>
      <c r="BO588" t="s">
        <v>74</v>
      </c>
      <c r="BP588" t="s">
        <v>74</v>
      </c>
      <c r="BQ588" t="s">
        <v>74</v>
      </c>
      <c r="BR588" t="s">
        <v>89</v>
      </c>
      <c r="BS588" t="s">
        <v>3335</v>
      </c>
      <c r="BT588" t="str">
        <f>HYPERLINK("https%3A%2F%2Fwww.webofscience.com%2Fwos%2Fwoscc%2Ffull-record%2FWOS:A1959CBD8400119","View Full Record in Web of Science")</f>
        <v>View Full Record in Web of Science</v>
      </c>
    </row>
    <row r="589" spans="1:72" x14ac:dyDescent="0.15">
      <c r="A589" t="s">
        <v>72</v>
      </c>
      <c r="B589" t="s">
        <v>3336</v>
      </c>
      <c r="C589" t="s">
        <v>74</v>
      </c>
      <c r="D589" t="s">
        <v>74</v>
      </c>
      <c r="E589" t="s">
        <v>74</v>
      </c>
      <c r="F589" t="s">
        <v>3336</v>
      </c>
      <c r="G589" t="s">
        <v>74</v>
      </c>
      <c r="H589" t="s">
        <v>74</v>
      </c>
      <c r="I589" t="s">
        <v>3337</v>
      </c>
      <c r="J589" t="s">
        <v>2324</v>
      </c>
      <c r="K589" t="s">
        <v>74</v>
      </c>
      <c r="L589" t="s">
        <v>74</v>
      </c>
      <c r="M589" t="s">
        <v>77</v>
      </c>
      <c r="N589" t="s">
        <v>78</v>
      </c>
      <c r="O589" t="s">
        <v>74</v>
      </c>
      <c r="P589" t="s">
        <v>74</v>
      </c>
      <c r="Q589" t="s">
        <v>74</v>
      </c>
      <c r="R589" t="s">
        <v>74</v>
      </c>
      <c r="S589" t="s">
        <v>74</v>
      </c>
      <c r="T589" t="s">
        <v>74</v>
      </c>
      <c r="U589" t="s">
        <v>74</v>
      </c>
      <c r="V589" t="s">
        <v>74</v>
      </c>
      <c r="W589" t="s">
        <v>74</v>
      </c>
      <c r="X589" t="s">
        <v>74</v>
      </c>
      <c r="Y589" t="s">
        <v>74</v>
      </c>
      <c r="Z589" t="s">
        <v>74</v>
      </c>
      <c r="AA589" t="s">
        <v>74</v>
      </c>
      <c r="AB589" t="s">
        <v>74</v>
      </c>
      <c r="AC589" t="s">
        <v>74</v>
      </c>
      <c r="AD589" t="s">
        <v>74</v>
      </c>
      <c r="AE589" t="s">
        <v>74</v>
      </c>
      <c r="AF589" t="s">
        <v>74</v>
      </c>
      <c r="AG589">
        <v>36</v>
      </c>
      <c r="AH589">
        <v>1</v>
      </c>
      <c r="AI589">
        <v>1</v>
      </c>
      <c r="AJ589">
        <v>0</v>
      </c>
      <c r="AK589">
        <v>0</v>
      </c>
      <c r="AL589" t="s">
        <v>2325</v>
      </c>
      <c r="AM589" t="s">
        <v>671</v>
      </c>
      <c r="AN589" t="s">
        <v>2326</v>
      </c>
      <c r="AO589" t="s">
        <v>2327</v>
      </c>
      <c r="AP589" t="s">
        <v>74</v>
      </c>
      <c r="AQ589" t="s">
        <v>74</v>
      </c>
      <c r="AR589" t="s">
        <v>2328</v>
      </c>
      <c r="AS589" t="s">
        <v>2329</v>
      </c>
      <c r="AT589" t="s">
        <v>74</v>
      </c>
      <c r="AU589">
        <v>1959</v>
      </c>
      <c r="AV589">
        <v>79</v>
      </c>
      <c r="AW589">
        <v>2</v>
      </c>
      <c r="AX589" t="s">
        <v>74</v>
      </c>
      <c r="AY589" t="s">
        <v>74</v>
      </c>
      <c r="AZ589" t="s">
        <v>74</v>
      </c>
      <c r="BA589" t="s">
        <v>74</v>
      </c>
      <c r="BB589">
        <v>11</v>
      </c>
      <c r="BC589" t="s">
        <v>84</v>
      </c>
      <c r="BD589" t="s">
        <v>74</v>
      </c>
      <c r="BE589" t="s">
        <v>3338</v>
      </c>
      <c r="BF589" t="str">
        <f>HYPERLINK("http://dx.doi.org/10.1111/j.1749-6632.1959.tb42776.x","http://dx.doi.org/10.1111/j.1749-6632.1959.tb42776.x")</f>
        <v>http://dx.doi.org/10.1111/j.1749-6632.1959.tb42776.x</v>
      </c>
      <c r="BG589" t="s">
        <v>74</v>
      </c>
      <c r="BH589" t="s">
        <v>74</v>
      </c>
      <c r="BI589">
        <v>0</v>
      </c>
      <c r="BJ589" t="s">
        <v>775</v>
      </c>
      <c r="BK589" t="s">
        <v>86</v>
      </c>
      <c r="BL589" t="s">
        <v>776</v>
      </c>
      <c r="BM589" t="s">
        <v>3339</v>
      </c>
      <c r="BN589" t="s">
        <v>74</v>
      </c>
      <c r="BO589" t="s">
        <v>74</v>
      </c>
      <c r="BP589" t="s">
        <v>74</v>
      </c>
      <c r="BQ589" t="s">
        <v>74</v>
      </c>
      <c r="BR589" t="s">
        <v>89</v>
      </c>
      <c r="BS589" t="s">
        <v>3340</v>
      </c>
      <c r="BT589" t="str">
        <f>HYPERLINK("https%3A%2F%2Fwww.webofscience.com%2Fwos%2Fwoscc%2Ffull-record%2FWOS:A1959WQ48100001","View Full Record in Web of Science")</f>
        <v>View Full Record in Web of Science</v>
      </c>
    </row>
    <row r="590" spans="1:72" x14ac:dyDescent="0.15">
      <c r="A590" t="s">
        <v>72</v>
      </c>
      <c r="B590" t="s">
        <v>3341</v>
      </c>
      <c r="C590" t="s">
        <v>74</v>
      </c>
      <c r="D590" t="s">
        <v>74</v>
      </c>
      <c r="E590" t="s">
        <v>74</v>
      </c>
      <c r="F590" t="s">
        <v>3341</v>
      </c>
      <c r="G590" t="s">
        <v>74</v>
      </c>
      <c r="H590" t="s">
        <v>74</v>
      </c>
      <c r="I590" t="s">
        <v>3342</v>
      </c>
      <c r="J590" t="s">
        <v>1431</v>
      </c>
      <c r="K590" t="s">
        <v>74</v>
      </c>
      <c r="L590" t="s">
        <v>74</v>
      </c>
      <c r="M590" t="s">
        <v>77</v>
      </c>
      <c r="N590" t="s">
        <v>817</v>
      </c>
      <c r="O590" t="s">
        <v>74</v>
      </c>
      <c r="P590" t="s">
        <v>74</v>
      </c>
      <c r="Q590" t="s">
        <v>74</v>
      </c>
      <c r="R590" t="s">
        <v>74</v>
      </c>
      <c r="S590" t="s">
        <v>74</v>
      </c>
      <c r="T590" t="s">
        <v>74</v>
      </c>
      <c r="U590" t="s">
        <v>74</v>
      </c>
      <c r="V590" t="s">
        <v>74</v>
      </c>
      <c r="W590" t="s">
        <v>74</v>
      </c>
      <c r="X590" t="s">
        <v>74</v>
      </c>
      <c r="Y590" t="s">
        <v>74</v>
      </c>
      <c r="Z590" t="s">
        <v>74</v>
      </c>
      <c r="AA590" t="s">
        <v>74</v>
      </c>
      <c r="AB590" t="s">
        <v>74</v>
      </c>
      <c r="AC590" t="s">
        <v>74</v>
      </c>
      <c r="AD590" t="s">
        <v>74</v>
      </c>
      <c r="AE590" t="s">
        <v>74</v>
      </c>
      <c r="AF590" t="s">
        <v>74</v>
      </c>
      <c r="AG590">
        <v>1</v>
      </c>
      <c r="AH590">
        <v>0</v>
      </c>
      <c r="AI590">
        <v>0</v>
      </c>
      <c r="AJ590">
        <v>0</v>
      </c>
      <c r="AK590">
        <v>0</v>
      </c>
      <c r="AL590" t="s">
        <v>2473</v>
      </c>
      <c r="AM590" t="s">
        <v>1433</v>
      </c>
      <c r="AN590" t="s">
        <v>1434</v>
      </c>
      <c r="AO590" t="s">
        <v>1435</v>
      </c>
      <c r="AP590" t="s">
        <v>74</v>
      </c>
      <c r="AQ590" t="s">
        <v>74</v>
      </c>
      <c r="AR590" t="s">
        <v>1436</v>
      </c>
      <c r="AS590" t="s">
        <v>1437</v>
      </c>
      <c r="AT590" t="s">
        <v>74</v>
      </c>
      <c r="AU590">
        <v>1959</v>
      </c>
      <c r="AV590">
        <v>7</v>
      </c>
      <c r="AW590">
        <v>5</v>
      </c>
      <c r="AX590" t="s">
        <v>74</v>
      </c>
      <c r="AY590" t="s">
        <v>74</v>
      </c>
      <c r="AZ590" t="s">
        <v>74</v>
      </c>
      <c r="BA590" t="s">
        <v>74</v>
      </c>
      <c r="BB590">
        <v>180</v>
      </c>
      <c r="BC590">
        <v>180</v>
      </c>
      <c r="BD590" t="s">
        <v>74</v>
      </c>
      <c r="BE590" t="s">
        <v>3343</v>
      </c>
      <c r="BF590" t="str">
        <f>HYPERLINK("http://dx.doi.org/10.1080/00049185908702345","http://dx.doi.org/10.1080/00049185908702345")</f>
        <v>http://dx.doi.org/10.1080/00049185908702345</v>
      </c>
      <c r="BG590" t="s">
        <v>74</v>
      </c>
      <c r="BH590" t="s">
        <v>74</v>
      </c>
      <c r="BI590">
        <v>1</v>
      </c>
      <c r="BJ590" t="s">
        <v>825</v>
      </c>
      <c r="BK590" t="s">
        <v>826</v>
      </c>
      <c r="BL590" t="s">
        <v>825</v>
      </c>
      <c r="BM590" t="s">
        <v>3344</v>
      </c>
      <c r="BN590" t="s">
        <v>74</v>
      </c>
      <c r="BO590" t="s">
        <v>74</v>
      </c>
      <c r="BP590" t="s">
        <v>74</v>
      </c>
      <c r="BQ590" t="s">
        <v>74</v>
      </c>
      <c r="BR590" t="s">
        <v>89</v>
      </c>
      <c r="BS590" t="s">
        <v>3345</v>
      </c>
      <c r="BT590" t="str">
        <f>HYPERLINK("https%3A%2F%2Fwww.webofscience.com%2Fwos%2Fwoscc%2Ffull-record%2FWOS:A1959CLU6900002","View Full Record in Web of Science")</f>
        <v>View Full Record in Web of Science</v>
      </c>
    </row>
    <row r="591" spans="1:72" x14ac:dyDescent="0.15">
      <c r="A591" t="s">
        <v>72</v>
      </c>
      <c r="B591" t="s">
        <v>1300</v>
      </c>
      <c r="C591" t="s">
        <v>74</v>
      </c>
      <c r="D591" t="s">
        <v>74</v>
      </c>
      <c r="E591" t="s">
        <v>74</v>
      </c>
      <c r="F591" t="s">
        <v>1300</v>
      </c>
      <c r="G591" t="s">
        <v>74</v>
      </c>
      <c r="H591" t="s">
        <v>74</v>
      </c>
      <c r="I591" t="s">
        <v>3346</v>
      </c>
      <c r="J591" t="s">
        <v>3153</v>
      </c>
      <c r="K591" t="s">
        <v>74</v>
      </c>
      <c r="L591" t="s">
        <v>74</v>
      </c>
      <c r="M591" t="s">
        <v>77</v>
      </c>
      <c r="N591" t="s">
        <v>78</v>
      </c>
      <c r="O591" t="s">
        <v>74</v>
      </c>
      <c r="P591" t="s">
        <v>74</v>
      </c>
      <c r="Q591" t="s">
        <v>74</v>
      </c>
      <c r="R591" t="s">
        <v>74</v>
      </c>
      <c r="S591" t="s">
        <v>74</v>
      </c>
      <c r="T591" t="s">
        <v>74</v>
      </c>
      <c r="U591" t="s">
        <v>74</v>
      </c>
      <c r="V591" t="s">
        <v>74</v>
      </c>
      <c r="W591" t="s">
        <v>74</v>
      </c>
      <c r="X591" t="s">
        <v>74</v>
      </c>
      <c r="Y591" t="s">
        <v>74</v>
      </c>
      <c r="Z591" t="s">
        <v>74</v>
      </c>
      <c r="AA591" t="s">
        <v>74</v>
      </c>
      <c r="AB591" t="s">
        <v>74</v>
      </c>
      <c r="AC591" t="s">
        <v>74</v>
      </c>
      <c r="AD591" t="s">
        <v>74</v>
      </c>
      <c r="AE591" t="s">
        <v>74</v>
      </c>
      <c r="AF591" t="s">
        <v>74</v>
      </c>
      <c r="AG591">
        <v>22</v>
      </c>
      <c r="AH591">
        <v>8</v>
      </c>
      <c r="AI591">
        <v>8</v>
      </c>
      <c r="AJ591">
        <v>0</v>
      </c>
      <c r="AK591">
        <v>0</v>
      </c>
      <c r="AL591" t="s">
        <v>563</v>
      </c>
      <c r="AM591" t="s">
        <v>564</v>
      </c>
      <c r="AN591" t="s">
        <v>565</v>
      </c>
      <c r="AO591" t="s">
        <v>74</v>
      </c>
      <c r="AP591" t="s">
        <v>74</v>
      </c>
      <c r="AQ591" t="s">
        <v>74</v>
      </c>
      <c r="AR591" t="s">
        <v>3154</v>
      </c>
      <c r="AS591" t="s">
        <v>74</v>
      </c>
      <c r="AT591" t="s">
        <v>74</v>
      </c>
      <c r="AU591">
        <v>1959</v>
      </c>
      <c r="AV591">
        <v>6</v>
      </c>
      <c r="AW591">
        <v>1</v>
      </c>
      <c r="AX591" t="s">
        <v>74</v>
      </c>
      <c r="AY591" t="s">
        <v>74</v>
      </c>
      <c r="AZ591" t="s">
        <v>74</v>
      </c>
      <c r="BA591" t="s">
        <v>74</v>
      </c>
      <c r="BB591">
        <v>5</v>
      </c>
      <c r="BC591">
        <v>15</v>
      </c>
      <c r="BD591" t="s">
        <v>74</v>
      </c>
      <c r="BE591" t="s">
        <v>3347</v>
      </c>
      <c r="BF591" t="str">
        <f>HYPERLINK("http://dx.doi.org/10.1016/0146-6313(59)90053-X","http://dx.doi.org/10.1016/0146-6313(59)90053-X")</f>
        <v>http://dx.doi.org/10.1016/0146-6313(59)90053-X</v>
      </c>
      <c r="BG591" t="s">
        <v>74</v>
      </c>
      <c r="BH591" t="s">
        <v>74</v>
      </c>
      <c r="BI591">
        <v>11</v>
      </c>
      <c r="BJ591" t="s">
        <v>806</v>
      </c>
      <c r="BK591" t="s">
        <v>86</v>
      </c>
      <c r="BL591" t="s">
        <v>806</v>
      </c>
      <c r="BM591" t="s">
        <v>3348</v>
      </c>
      <c r="BN591" t="s">
        <v>74</v>
      </c>
      <c r="BO591" t="s">
        <v>74</v>
      </c>
      <c r="BP591" t="s">
        <v>74</v>
      </c>
      <c r="BQ591" t="s">
        <v>74</v>
      </c>
      <c r="BR591" t="s">
        <v>89</v>
      </c>
      <c r="BS591" t="s">
        <v>3349</v>
      </c>
      <c r="BT591" t="str">
        <f>HYPERLINK("https%3A%2F%2Fwww.webofscience.com%2Fwos%2Fwoscc%2Ffull-record%2FWOS:A1959WZ75800002","View Full Record in Web of Science")</f>
        <v>View Full Record in Web of Science</v>
      </c>
    </row>
    <row r="592" spans="1:72" x14ac:dyDescent="0.15">
      <c r="A592" t="s">
        <v>72</v>
      </c>
      <c r="B592" t="s">
        <v>3350</v>
      </c>
      <c r="C592" t="s">
        <v>74</v>
      </c>
      <c r="D592" t="s">
        <v>74</v>
      </c>
      <c r="E592" t="s">
        <v>74</v>
      </c>
      <c r="F592" t="s">
        <v>3350</v>
      </c>
      <c r="G592" t="s">
        <v>74</v>
      </c>
      <c r="H592" t="s">
        <v>74</v>
      </c>
      <c r="I592" t="s">
        <v>3351</v>
      </c>
      <c r="J592" t="s">
        <v>1068</v>
      </c>
      <c r="K592" t="s">
        <v>74</v>
      </c>
      <c r="L592" t="s">
        <v>74</v>
      </c>
      <c r="M592" t="s">
        <v>576</v>
      </c>
      <c r="N592" t="s">
        <v>78</v>
      </c>
      <c r="O592" t="s">
        <v>74</v>
      </c>
      <c r="P592" t="s">
        <v>74</v>
      </c>
      <c r="Q592" t="s">
        <v>74</v>
      </c>
      <c r="R592" t="s">
        <v>74</v>
      </c>
      <c r="S592" t="s">
        <v>74</v>
      </c>
      <c r="T592" t="s">
        <v>74</v>
      </c>
      <c r="U592" t="s">
        <v>74</v>
      </c>
      <c r="V592" t="s">
        <v>74</v>
      </c>
      <c r="W592" t="s">
        <v>74</v>
      </c>
      <c r="X592" t="s">
        <v>74</v>
      </c>
      <c r="Y592" t="s">
        <v>74</v>
      </c>
      <c r="Z592" t="s">
        <v>74</v>
      </c>
      <c r="AA592" t="s">
        <v>74</v>
      </c>
      <c r="AB592" t="s">
        <v>74</v>
      </c>
      <c r="AC592" t="s">
        <v>74</v>
      </c>
      <c r="AD592" t="s">
        <v>74</v>
      </c>
      <c r="AE592" t="s">
        <v>74</v>
      </c>
      <c r="AF592" t="s">
        <v>74</v>
      </c>
      <c r="AG592">
        <v>8</v>
      </c>
      <c r="AH592">
        <v>0</v>
      </c>
      <c r="AI592">
        <v>0</v>
      </c>
      <c r="AJ592">
        <v>0</v>
      </c>
      <c r="AK592">
        <v>2</v>
      </c>
      <c r="AL592" t="s">
        <v>577</v>
      </c>
      <c r="AM592" t="s">
        <v>578</v>
      </c>
      <c r="AN592" t="s">
        <v>579</v>
      </c>
      <c r="AO592" t="s">
        <v>1069</v>
      </c>
      <c r="AP592" t="s">
        <v>74</v>
      </c>
      <c r="AQ592" t="s">
        <v>74</v>
      </c>
      <c r="AR592" t="s">
        <v>1070</v>
      </c>
      <c r="AS592" t="s">
        <v>74</v>
      </c>
      <c r="AT592" t="s">
        <v>74</v>
      </c>
      <c r="AU592">
        <v>1959</v>
      </c>
      <c r="AV592">
        <v>128</v>
      </c>
      <c r="AW592">
        <v>6</v>
      </c>
      <c r="AX592" t="s">
        <v>74</v>
      </c>
      <c r="AY592" t="s">
        <v>74</v>
      </c>
      <c r="AZ592" t="s">
        <v>74</v>
      </c>
      <c r="BA592" t="s">
        <v>74</v>
      </c>
      <c r="BB592">
        <v>1167</v>
      </c>
      <c r="BC592">
        <v>1170</v>
      </c>
      <c r="BD592" t="s">
        <v>74</v>
      </c>
      <c r="BE592" t="s">
        <v>74</v>
      </c>
      <c r="BF592" t="s">
        <v>74</v>
      </c>
      <c r="BG592" t="s">
        <v>74</v>
      </c>
      <c r="BH592" t="s">
        <v>74</v>
      </c>
      <c r="BI592">
        <v>4</v>
      </c>
      <c r="BJ592" t="s">
        <v>775</v>
      </c>
      <c r="BK592" t="s">
        <v>86</v>
      </c>
      <c r="BL592" t="s">
        <v>776</v>
      </c>
      <c r="BM592" t="s">
        <v>3352</v>
      </c>
      <c r="BN592" t="s">
        <v>74</v>
      </c>
      <c r="BO592" t="s">
        <v>74</v>
      </c>
      <c r="BP592" t="s">
        <v>74</v>
      </c>
      <c r="BQ592" t="s">
        <v>74</v>
      </c>
      <c r="BR592" t="s">
        <v>89</v>
      </c>
      <c r="BS592" t="s">
        <v>3353</v>
      </c>
      <c r="BT592" t="str">
        <f>HYPERLINK("https%3A%2F%2Fwww.webofscience.com%2Fwos%2Fwoscc%2Ffull-record%2FWOS:A1959WE60600019","View Full Record in Web of Science")</f>
        <v>View Full Record in Web of Science</v>
      </c>
    </row>
    <row r="593" spans="1:72" x14ac:dyDescent="0.15">
      <c r="A593" t="s">
        <v>72</v>
      </c>
      <c r="B593" t="s">
        <v>3354</v>
      </c>
      <c r="C593" t="s">
        <v>74</v>
      </c>
      <c r="D593" t="s">
        <v>74</v>
      </c>
      <c r="E593" t="s">
        <v>74</v>
      </c>
      <c r="F593" t="s">
        <v>3354</v>
      </c>
      <c r="G593" t="s">
        <v>74</v>
      </c>
      <c r="H593" t="s">
        <v>74</v>
      </c>
      <c r="I593" t="s">
        <v>3355</v>
      </c>
      <c r="J593" t="s">
        <v>1068</v>
      </c>
      <c r="K593" t="s">
        <v>74</v>
      </c>
      <c r="L593" t="s">
        <v>74</v>
      </c>
      <c r="M593" t="s">
        <v>576</v>
      </c>
      <c r="N593" t="s">
        <v>78</v>
      </c>
      <c r="O593" t="s">
        <v>74</v>
      </c>
      <c r="P593" t="s">
        <v>74</v>
      </c>
      <c r="Q593" t="s">
        <v>74</v>
      </c>
      <c r="R593" t="s">
        <v>74</v>
      </c>
      <c r="S593" t="s">
        <v>74</v>
      </c>
      <c r="T593" t="s">
        <v>74</v>
      </c>
      <c r="U593" t="s">
        <v>74</v>
      </c>
      <c r="V593" t="s">
        <v>74</v>
      </c>
      <c r="W593" t="s">
        <v>74</v>
      </c>
      <c r="X593" t="s">
        <v>74</v>
      </c>
      <c r="Y593" t="s">
        <v>74</v>
      </c>
      <c r="Z593" t="s">
        <v>74</v>
      </c>
      <c r="AA593" t="s">
        <v>74</v>
      </c>
      <c r="AB593" t="s">
        <v>74</v>
      </c>
      <c r="AC593" t="s">
        <v>74</v>
      </c>
      <c r="AD593" t="s">
        <v>74</v>
      </c>
      <c r="AE593" t="s">
        <v>74</v>
      </c>
      <c r="AF593" t="s">
        <v>74</v>
      </c>
      <c r="AG593">
        <v>3</v>
      </c>
      <c r="AH593">
        <v>0</v>
      </c>
      <c r="AI593">
        <v>0</v>
      </c>
      <c r="AJ593">
        <v>0</v>
      </c>
      <c r="AK593">
        <v>0</v>
      </c>
      <c r="AL593" t="s">
        <v>577</v>
      </c>
      <c r="AM593" t="s">
        <v>578</v>
      </c>
      <c r="AN593" t="s">
        <v>579</v>
      </c>
      <c r="AO593" t="s">
        <v>1069</v>
      </c>
      <c r="AP593" t="s">
        <v>74</v>
      </c>
      <c r="AQ593" t="s">
        <v>74</v>
      </c>
      <c r="AR593" t="s">
        <v>1070</v>
      </c>
      <c r="AS593" t="s">
        <v>74</v>
      </c>
      <c r="AT593" t="s">
        <v>74</v>
      </c>
      <c r="AU593">
        <v>1959</v>
      </c>
      <c r="AV593">
        <v>127</v>
      </c>
      <c r="AW593">
        <v>1</v>
      </c>
      <c r="AX593" t="s">
        <v>74</v>
      </c>
      <c r="AY593" t="s">
        <v>74</v>
      </c>
      <c r="AZ593" t="s">
        <v>74</v>
      </c>
      <c r="BA593" t="s">
        <v>74</v>
      </c>
      <c r="BB593">
        <v>74</v>
      </c>
      <c r="BC593">
        <v>77</v>
      </c>
      <c r="BD593" t="s">
        <v>74</v>
      </c>
      <c r="BE593" t="s">
        <v>74</v>
      </c>
      <c r="BF593" t="s">
        <v>74</v>
      </c>
      <c r="BG593" t="s">
        <v>74</v>
      </c>
      <c r="BH593" t="s">
        <v>74</v>
      </c>
      <c r="BI593">
        <v>4</v>
      </c>
      <c r="BJ593" t="s">
        <v>775</v>
      </c>
      <c r="BK593" t="s">
        <v>86</v>
      </c>
      <c r="BL593" t="s">
        <v>776</v>
      </c>
      <c r="BM593" t="s">
        <v>3356</v>
      </c>
      <c r="BN593" t="s">
        <v>74</v>
      </c>
      <c r="BO593" t="s">
        <v>74</v>
      </c>
      <c r="BP593" t="s">
        <v>74</v>
      </c>
      <c r="BQ593" t="s">
        <v>74</v>
      </c>
      <c r="BR593" t="s">
        <v>89</v>
      </c>
      <c r="BS593" t="s">
        <v>3357</v>
      </c>
      <c r="BT593" t="str">
        <f>HYPERLINK("https%3A%2F%2Fwww.webofscience.com%2Fwos%2Fwoscc%2Ffull-record%2FWOS:A1959WE59500018","View Full Record in Web of Science")</f>
        <v>View Full Record in Web of Science</v>
      </c>
    </row>
    <row r="594" spans="1:72" x14ac:dyDescent="0.15">
      <c r="A594" t="s">
        <v>72</v>
      </c>
      <c r="B594" t="s">
        <v>3358</v>
      </c>
      <c r="C594" t="s">
        <v>74</v>
      </c>
      <c r="D594" t="s">
        <v>74</v>
      </c>
      <c r="E594" t="s">
        <v>74</v>
      </c>
      <c r="F594" t="s">
        <v>3358</v>
      </c>
      <c r="G594" t="s">
        <v>74</v>
      </c>
      <c r="H594" t="s">
        <v>74</v>
      </c>
      <c r="I594" t="s">
        <v>3359</v>
      </c>
      <c r="J594" t="s">
        <v>1068</v>
      </c>
      <c r="K594" t="s">
        <v>74</v>
      </c>
      <c r="L594" t="s">
        <v>74</v>
      </c>
      <c r="M594" t="s">
        <v>576</v>
      </c>
      <c r="N594" t="s">
        <v>78</v>
      </c>
      <c r="O594" t="s">
        <v>74</v>
      </c>
      <c r="P594" t="s">
        <v>74</v>
      </c>
      <c r="Q594" t="s">
        <v>74</v>
      </c>
      <c r="R594" t="s">
        <v>74</v>
      </c>
      <c r="S594" t="s">
        <v>74</v>
      </c>
      <c r="T594" t="s">
        <v>74</v>
      </c>
      <c r="U594" t="s">
        <v>74</v>
      </c>
      <c r="V594" t="s">
        <v>74</v>
      </c>
      <c r="W594" t="s">
        <v>74</v>
      </c>
      <c r="X594" t="s">
        <v>74</v>
      </c>
      <c r="Y594" t="s">
        <v>74</v>
      </c>
      <c r="Z594" t="s">
        <v>74</v>
      </c>
      <c r="AA594" t="s">
        <v>74</v>
      </c>
      <c r="AB594" t="s">
        <v>74</v>
      </c>
      <c r="AC594" t="s">
        <v>74</v>
      </c>
      <c r="AD594" t="s">
        <v>74</v>
      </c>
      <c r="AE594" t="s">
        <v>74</v>
      </c>
      <c r="AF594" t="s">
        <v>74</v>
      </c>
      <c r="AG594">
        <v>3</v>
      </c>
      <c r="AH594">
        <v>12</v>
      </c>
      <c r="AI594">
        <v>12</v>
      </c>
      <c r="AJ594">
        <v>0</v>
      </c>
      <c r="AK594">
        <v>0</v>
      </c>
      <c r="AL594" t="s">
        <v>577</v>
      </c>
      <c r="AM594" t="s">
        <v>578</v>
      </c>
      <c r="AN594" t="s">
        <v>579</v>
      </c>
      <c r="AO594" t="s">
        <v>1069</v>
      </c>
      <c r="AP594" t="s">
        <v>74</v>
      </c>
      <c r="AQ594" t="s">
        <v>74</v>
      </c>
      <c r="AR594" t="s">
        <v>1070</v>
      </c>
      <c r="AS594" t="s">
        <v>74</v>
      </c>
      <c r="AT594" t="s">
        <v>74</v>
      </c>
      <c r="AU594">
        <v>1959</v>
      </c>
      <c r="AV594">
        <v>126</v>
      </c>
      <c r="AW594">
        <v>1</v>
      </c>
      <c r="AX594" t="s">
        <v>74</v>
      </c>
      <c r="AY594" t="s">
        <v>74</v>
      </c>
      <c r="AZ594" t="s">
        <v>74</v>
      </c>
      <c r="BA594" t="s">
        <v>74</v>
      </c>
      <c r="BB594">
        <v>144</v>
      </c>
      <c r="BC594">
        <v>146</v>
      </c>
      <c r="BD594" t="s">
        <v>74</v>
      </c>
      <c r="BE594" t="s">
        <v>74</v>
      </c>
      <c r="BF594" t="s">
        <v>74</v>
      </c>
      <c r="BG594" t="s">
        <v>74</v>
      </c>
      <c r="BH594" t="s">
        <v>74</v>
      </c>
      <c r="BI594">
        <v>3</v>
      </c>
      <c r="BJ594" t="s">
        <v>775</v>
      </c>
      <c r="BK594" t="s">
        <v>86</v>
      </c>
      <c r="BL594" t="s">
        <v>776</v>
      </c>
      <c r="BM594" t="s">
        <v>3360</v>
      </c>
      <c r="BN594" t="s">
        <v>74</v>
      </c>
      <c r="BO594" t="s">
        <v>74</v>
      </c>
      <c r="BP594" t="s">
        <v>74</v>
      </c>
      <c r="BQ594" t="s">
        <v>74</v>
      </c>
      <c r="BR594" t="s">
        <v>89</v>
      </c>
      <c r="BS594" t="s">
        <v>3361</v>
      </c>
      <c r="BT594" t="str">
        <f>HYPERLINK("https%3A%2F%2Fwww.webofscience.com%2Fwos%2Fwoscc%2Ffull-record%2FWOS:A1959WE58900039","View Full Record in Web of Science")</f>
        <v>View Full Record in Web of Science</v>
      </c>
    </row>
    <row r="595" spans="1:72" x14ac:dyDescent="0.15">
      <c r="A595" t="s">
        <v>72</v>
      </c>
      <c r="B595" t="s">
        <v>3362</v>
      </c>
      <c r="C595" t="s">
        <v>74</v>
      </c>
      <c r="D595" t="s">
        <v>74</v>
      </c>
      <c r="E595" t="s">
        <v>74</v>
      </c>
      <c r="F595" t="s">
        <v>3362</v>
      </c>
      <c r="G595" t="s">
        <v>74</v>
      </c>
      <c r="H595" t="s">
        <v>74</v>
      </c>
      <c r="I595" t="s">
        <v>3363</v>
      </c>
      <c r="J595" t="s">
        <v>1118</v>
      </c>
      <c r="K595" t="s">
        <v>74</v>
      </c>
      <c r="L595" t="s">
        <v>74</v>
      </c>
      <c r="M595" t="s">
        <v>77</v>
      </c>
      <c r="N595" t="s">
        <v>817</v>
      </c>
      <c r="O595" t="s">
        <v>74</v>
      </c>
      <c r="P595" t="s">
        <v>74</v>
      </c>
      <c r="Q595" t="s">
        <v>74</v>
      </c>
      <c r="R595" t="s">
        <v>74</v>
      </c>
      <c r="S595" t="s">
        <v>74</v>
      </c>
      <c r="T595" t="s">
        <v>74</v>
      </c>
      <c r="U595" t="s">
        <v>74</v>
      </c>
      <c r="V595" t="s">
        <v>74</v>
      </c>
      <c r="W595" t="s">
        <v>74</v>
      </c>
      <c r="X595" t="s">
        <v>74</v>
      </c>
      <c r="Y595" t="s">
        <v>74</v>
      </c>
      <c r="Z595" t="s">
        <v>74</v>
      </c>
      <c r="AA595" t="s">
        <v>74</v>
      </c>
      <c r="AB595" t="s">
        <v>74</v>
      </c>
      <c r="AC595" t="s">
        <v>74</v>
      </c>
      <c r="AD595" t="s">
        <v>74</v>
      </c>
      <c r="AE595" t="s">
        <v>74</v>
      </c>
      <c r="AF595" t="s">
        <v>74</v>
      </c>
      <c r="AG595">
        <v>3</v>
      </c>
      <c r="AH595">
        <v>0</v>
      </c>
      <c r="AI595">
        <v>0</v>
      </c>
      <c r="AJ595">
        <v>0</v>
      </c>
      <c r="AK595">
        <v>0</v>
      </c>
      <c r="AL595" t="s">
        <v>747</v>
      </c>
      <c r="AM595" t="s">
        <v>748</v>
      </c>
      <c r="AN595" t="s">
        <v>749</v>
      </c>
      <c r="AO595" t="s">
        <v>1121</v>
      </c>
      <c r="AP595" t="s">
        <v>1482</v>
      </c>
      <c r="AQ595" t="s">
        <v>74</v>
      </c>
      <c r="AR595" t="s">
        <v>1122</v>
      </c>
      <c r="AS595" t="s">
        <v>1123</v>
      </c>
      <c r="AT595" t="s">
        <v>74</v>
      </c>
      <c r="AU595">
        <v>1959</v>
      </c>
      <c r="AV595">
        <v>125</v>
      </c>
      <c r="AW595">
        <v>2</v>
      </c>
      <c r="AX595" t="s">
        <v>74</v>
      </c>
      <c r="AY595" t="s">
        <v>74</v>
      </c>
      <c r="AZ595" t="s">
        <v>74</v>
      </c>
      <c r="BA595" t="s">
        <v>74</v>
      </c>
      <c r="BB595">
        <v>239</v>
      </c>
      <c r="BC595">
        <v>242</v>
      </c>
      <c r="BD595" t="s">
        <v>74</v>
      </c>
      <c r="BE595" t="s">
        <v>74</v>
      </c>
      <c r="BF595" t="s">
        <v>74</v>
      </c>
      <c r="BG595" t="s">
        <v>74</v>
      </c>
      <c r="BH595" t="s">
        <v>74</v>
      </c>
      <c r="BI595">
        <v>4</v>
      </c>
      <c r="BJ595" t="s">
        <v>825</v>
      </c>
      <c r="BK595" t="s">
        <v>826</v>
      </c>
      <c r="BL595" t="s">
        <v>825</v>
      </c>
      <c r="BM595" t="s">
        <v>3364</v>
      </c>
      <c r="BN595" t="s">
        <v>74</v>
      </c>
      <c r="BO595" t="s">
        <v>74</v>
      </c>
      <c r="BP595" t="s">
        <v>74</v>
      </c>
      <c r="BQ595" t="s">
        <v>74</v>
      </c>
      <c r="BR595" t="s">
        <v>89</v>
      </c>
      <c r="BS595" t="s">
        <v>3365</v>
      </c>
      <c r="BT595" t="str">
        <f>HYPERLINK("https%3A%2F%2Fwww.webofscience.com%2Fwos%2Fwoscc%2Ffull-record%2FWOS:A1959CAU7900011","View Full Record in Web of Science")</f>
        <v>View Full Record in Web of Science</v>
      </c>
    </row>
    <row r="596" spans="1:72" x14ac:dyDescent="0.15">
      <c r="A596" t="s">
        <v>72</v>
      </c>
      <c r="B596" t="s">
        <v>3362</v>
      </c>
      <c r="C596" t="s">
        <v>74</v>
      </c>
      <c r="D596" t="s">
        <v>74</v>
      </c>
      <c r="E596" t="s">
        <v>74</v>
      </c>
      <c r="F596" t="s">
        <v>3362</v>
      </c>
      <c r="G596" t="s">
        <v>74</v>
      </c>
      <c r="H596" t="s">
        <v>74</v>
      </c>
      <c r="I596" t="s">
        <v>3366</v>
      </c>
      <c r="J596" t="s">
        <v>1118</v>
      </c>
      <c r="K596" t="s">
        <v>74</v>
      </c>
      <c r="L596" t="s">
        <v>74</v>
      </c>
      <c r="M596" t="s">
        <v>77</v>
      </c>
      <c r="N596" t="s">
        <v>817</v>
      </c>
      <c r="O596" t="s">
        <v>74</v>
      </c>
      <c r="P596" t="s">
        <v>74</v>
      </c>
      <c r="Q596" t="s">
        <v>74</v>
      </c>
      <c r="R596" t="s">
        <v>74</v>
      </c>
      <c r="S596" t="s">
        <v>74</v>
      </c>
      <c r="T596" t="s">
        <v>74</v>
      </c>
      <c r="U596" t="s">
        <v>74</v>
      </c>
      <c r="V596" t="s">
        <v>74</v>
      </c>
      <c r="W596" t="s">
        <v>74</v>
      </c>
      <c r="X596" t="s">
        <v>74</v>
      </c>
      <c r="Y596" t="s">
        <v>74</v>
      </c>
      <c r="Z596" t="s">
        <v>74</v>
      </c>
      <c r="AA596" t="s">
        <v>74</v>
      </c>
      <c r="AB596" t="s">
        <v>74</v>
      </c>
      <c r="AC596" t="s">
        <v>74</v>
      </c>
      <c r="AD596" t="s">
        <v>74</v>
      </c>
      <c r="AE596" t="s">
        <v>74</v>
      </c>
      <c r="AF596" t="s">
        <v>74</v>
      </c>
      <c r="AG596">
        <v>1</v>
      </c>
      <c r="AH596">
        <v>0</v>
      </c>
      <c r="AI596">
        <v>0</v>
      </c>
      <c r="AJ596">
        <v>0</v>
      </c>
      <c r="AK596">
        <v>0</v>
      </c>
      <c r="AL596" t="s">
        <v>747</v>
      </c>
      <c r="AM596" t="s">
        <v>748</v>
      </c>
      <c r="AN596" t="s">
        <v>749</v>
      </c>
      <c r="AO596" t="s">
        <v>1121</v>
      </c>
      <c r="AP596" t="s">
        <v>1482</v>
      </c>
      <c r="AQ596" t="s">
        <v>74</v>
      </c>
      <c r="AR596" t="s">
        <v>1122</v>
      </c>
      <c r="AS596" t="s">
        <v>1123</v>
      </c>
      <c r="AT596" t="s">
        <v>74</v>
      </c>
      <c r="AU596">
        <v>1959</v>
      </c>
      <c r="AV596">
        <v>125</v>
      </c>
      <c r="AW596">
        <v>2</v>
      </c>
      <c r="AX596" t="s">
        <v>74</v>
      </c>
      <c r="AY596" t="s">
        <v>74</v>
      </c>
      <c r="AZ596" t="s">
        <v>74</v>
      </c>
      <c r="BA596" t="s">
        <v>74</v>
      </c>
      <c r="BB596">
        <v>239</v>
      </c>
      <c r="BC596">
        <v>242</v>
      </c>
      <c r="BD596" t="s">
        <v>74</v>
      </c>
      <c r="BE596" t="s">
        <v>74</v>
      </c>
      <c r="BF596" t="s">
        <v>74</v>
      </c>
      <c r="BG596" t="s">
        <v>74</v>
      </c>
      <c r="BH596" t="s">
        <v>74</v>
      </c>
      <c r="BI596">
        <v>4</v>
      </c>
      <c r="BJ596" t="s">
        <v>825</v>
      </c>
      <c r="BK596" t="s">
        <v>826</v>
      </c>
      <c r="BL596" t="s">
        <v>825</v>
      </c>
      <c r="BM596" t="s">
        <v>3364</v>
      </c>
      <c r="BN596" t="s">
        <v>74</v>
      </c>
      <c r="BO596" t="s">
        <v>74</v>
      </c>
      <c r="BP596" t="s">
        <v>74</v>
      </c>
      <c r="BQ596" t="s">
        <v>74</v>
      </c>
      <c r="BR596" t="s">
        <v>89</v>
      </c>
      <c r="BS596" t="s">
        <v>3367</v>
      </c>
      <c r="BT596" t="str">
        <f>HYPERLINK("https%3A%2F%2Fwww.webofscience.com%2Fwos%2Fwoscc%2Ffull-record%2FWOS:A1959CAU7900010","View Full Record in Web of Science")</f>
        <v>View Full Record in Web of Science</v>
      </c>
    </row>
    <row r="597" spans="1:72" x14ac:dyDescent="0.15">
      <c r="A597" t="s">
        <v>72</v>
      </c>
      <c r="B597" t="s">
        <v>3362</v>
      </c>
      <c r="C597" t="s">
        <v>74</v>
      </c>
      <c r="D597" t="s">
        <v>74</v>
      </c>
      <c r="E597" t="s">
        <v>74</v>
      </c>
      <c r="F597" t="s">
        <v>3362</v>
      </c>
      <c r="G597" t="s">
        <v>74</v>
      </c>
      <c r="H597" t="s">
        <v>74</v>
      </c>
      <c r="I597" t="s">
        <v>3368</v>
      </c>
      <c r="J597" t="s">
        <v>1118</v>
      </c>
      <c r="K597" t="s">
        <v>74</v>
      </c>
      <c r="L597" t="s">
        <v>74</v>
      </c>
      <c r="M597" t="s">
        <v>77</v>
      </c>
      <c r="N597" t="s">
        <v>817</v>
      </c>
      <c r="O597" t="s">
        <v>74</v>
      </c>
      <c r="P597" t="s">
        <v>74</v>
      </c>
      <c r="Q597" t="s">
        <v>74</v>
      </c>
      <c r="R597" t="s">
        <v>74</v>
      </c>
      <c r="S597" t="s">
        <v>74</v>
      </c>
      <c r="T597" t="s">
        <v>74</v>
      </c>
      <c r="U597" t="s">
        <v>74</v>
      </c>
      <c r="V597" t="s">
        <v>74</v>
      </c>
      <c r="W597" t="s">
        <v>74</v>
      </c>
      <c r="X597" t="s">
        <v>74</v>
      </c>
      <c r="Y597" t="s">
        <v>74</v>
      </c>
      <c r="Z597" t="s">
        <v>74</v>
      </c>
      <c r="AA597" t="s">
        <v>74</v>
      </c>
      <c r="AB597" t="s">
        <v>74</v>
      </c>
      <c r="AC597" t="s">
        <v>74</v>
      </c>
      <c r="AD597" t="s">
        <v>74</v>
      </c>
      <c r="AE597" t="s">
        <v>74</v>
      </c>
      <c r="AF597" t="s">
        <v>74</v>
      </c>
      <c r="AG597">
        <v>1</v>
      </c>
      <c r="AH597">
        <v>0</v>
      </c>
      <c r="AI597">
        <v>0</v>
      </c>
      <c r="AJ597">
        <v>0</v>
      </c>
      <c r="AK597">
        <v>0</v>
      </c>
      <c r="AL597" t="s">
        <v>747</v>
      </c>
      <c r="AM597" t="s">
        <v>748</v>
      </c>
      <c r="AN597" t="s">
        <v>749</v>
      </c>
      <c r="AO597" t="s">
        <v>1121</v>
      </c>
      <c r="AP597" t="s">
        <v>1482</v>
      </c>
      <c r="AQ597" t="s">
        <v>74</v>
      </c>
      <c r="AR597" t="s">
        <v>1122</v>
      </c>
      <c r="AS597" t="s">
        <v>1123</v>
      </c>
      <c r="AT597" t="s">
        <v>74</v>
      </c>
      <c r="AU597">
        <v>1959</v>
      </c>
      <c r="AV597">
        <v>125</v>
      </c>
      <c r="AW597">
        <v>2</v>
      </c>
      <c r="AX597" t="s">
        <v>74</v>
      </c>
      <c r="AY597" t="s">
        <v>74</v>
      </c>
      <c r="AZ597" t="s">
        <v>74</v>
      </c>
      <c r="BA597" t="s">
        <v>74</v>
      </c>
      <c r="BB597">
        <v>239</v>
      </c>
      <c r="BC597">
        <v>242</v>
      </c>
      <c r="BD597" t="s">
        <v>74</v>
      </c>
      <c r="BE597" t="s">
        <v>74</v>
      </c>
      <c r="BF597" t="s">
        <v>74</v>
      </c>
      <c r="BG597" t="s">
        <v>74</v>
      </c>
      <c r="BH597" t="s">
        <v>74</v>
      </c>
      <c r="BI597">
        <v>4</v>
      </c>
      <c r="BJ597" t="s">
        <v>825</v>
      </c>
      <c r="BK597" t="s">
        <v>826</v>
      </c>
      <c r="BL597" t="s">
        <v>825</v>
      </c>
      <c r="BM597" t="s">
        <v>3364</v>
      </c>
      <c r="BN597" t="s">
        <v>74</v>
      </c>
      <c r="BO597" t="s">
        <v>74</v>
      </c>
      <c r="BP597" t="s">
        <v>74</v>
      </c>
      <c r="BQ597" t="s">
        <v>74</v>
      </c>
      <c r="BR597" t="s">
        <v>89</v>
      </c>
      <c r="BS597" t="s">
        <v>3369</v>
      </c>
      <c r="BT597" t="str">
        <f>HYPERLINK("https%3A%2F%2Fwww.webofscience.com%2Fwos%2Fwoscc%2Ffull-record%2FWOS:A1959CAU7900009","View Full Record in Web of Science")</f>
        <v>View Full Record in Web of Science</v>
      </c>
    </row>
    <row r="598" spans="1:72" x14ac:dyDescent="0.15">
      <c r="A598" t="s">
        <v>72</v>
      </c>
      <c r="B598" t="s">
        <v>1429</v>
      </c>
      <c r="C598" t="s">
        <v>74</v>
      </c>
      <c r="D598" t="s">
        <v>74</v>
      </c>
      <c r="E598" t="s">
        <v>74</v>
      </c>
      <c r="F598" t="s">
        <v>1429</v>
      </c>
      <c r="G598" t="s">
        <v>74</v>
      </c>
      <c r="H598" t="s">
        <v>74</v>
      </c>
      <c r="I598" t="s">
        <v>3370</v>
      </c>
      <c r="J598" t="s">
        <v>1118</v>
      </c>
      <c r="K598" t="s">
        <v>74</v>
      </c>
      <c r="L598" t="s">
        <v>74</v>
      </c>
      <c r="M598" t="s">
        <v>77</v>
      </c>
      <c r="N598" t="s">
        <v>78</v>
      </c>
      <c r="O598" t="s">
        <v>74</v>
      </c>
      <c r="P598" t="s">
        <v>74</v>
      </c>
      <c r="Q598" t="s">
        <v>74</v>
      </c>
      <c r="R598" t="s">
        <v>74</v>
      </c>
      <c r="S598" t="s">
        <v>74</v>
      </c>
      <c r="T598" t="s">
        <v>74</v>
      </c>
      <c r="U598" t="s">
        <v>74</v>
      </c>
      <c r="V598" t="s">
        <v>74</v>
      </c>
      <c r="W598" t="s">
        <v>74</v>
      </c>
      <c r="X598" t="s">
        <v>74</v>
      </c>
      <c r="Y598" t="s">
        <v>74</v>
      </c>
      <c r="Z598" t="s">
        <v>74</v>
      </c>
      <c r="AA598" t="s">
        <v>74</v>
      </c>
      <c r="AB598" t="s">
        <v>74</v>
      </c>
      <c r="AC598" t="s">
        <v>74</v>
      </c>
      <c r="AD598" t="s">
        <v>74</v>
      </c>
      <c r="AE598" t="s">
        <v>74</v>
      </c>
      <c r="AF598" t="s">
        <v>74</v>
      </c>
      <c r="AG598">
        <v>0</v>
      </c>
      <c r="AH598">
        <v>0</v>
      </c>
      <c r="AI598">
        <v>0</v>
      </c>
      <c r="AJ598">
        <v>0</v>
      </c>
      <c r="AK598">
        <v>0</v>
      </c>
      <c r="AL598" t="s">
        <v>1119</v>
      </c>
      <c r="AM598" t="s">
        <v>782</v>
      </c>
      <c r="AN598" t="s">
        <v>1120</v>
      </c>
      <c r="AO598" t="s">
        <v>1121</v>
      </c>
      <c r="AP598" t="s">
        <v>74</v>
      </c>
      <c r="AQ598" t="s">
        <v>74</v>
      </c>
      <c r="AR598" t="s">
        <v>1122</v>
      </c>
      <c r="AS598" t="s">
        <v>1123</v>
      </c>
      <c r="AT598" t="s">
        <v>74</v>
      </c>
      <c r="AU598">
        <v>1959</v>
      </c>
      <c r="AV598">
        <v>125</v>
      </c>
      <c r="AW598" t="s">
        <v>3371</v>
      </c>
      <c r="AX598" t="s">
        <v>74</v>
      </c>
      <c r="AY598" t="s">
        <v>74</v>
      </c>
      <c r="AZ598" t="s">
        <v>74</v>
      </c>
      <c r="BA598" t="s">
        <v>74</v>
      </c>
      <c r="BB598">
        <v>326</v>
      </c>
      <c r="BC598" t="s">
        <v>84</v>
      </c>
      <c r="BD598" t="s">
        <v>74</v>
      </c>
      <c r="BE598" t="s">
        <v>3372</v>
      </c>
      <c r="BF598" t="str">
        <f>HYPERLINK("http://dx.doi.org/10.2307/1791116","http://dx.doi.org/10.2307/1791116")</f>
        <v>http://dx.doi.org/10.2307/1791116</v>
      </c>
      <c r="BG598" t="s">
        <v>74</v>
      </c>
      <c r="BH598" t="s">
        <v>74</v>
      </c>
      <c r="BI598">
        <v>0</v>
      </c>
      <c r="BJ598" t="s">
        <v>825</v>
      </c>
      <c r="BK598" t="s">
        <v>826</v>
      </c>
      <c r="BL598" t="s">
        <v>825</v>
      </c>
      <c r="BM598" t="s">
        <v>3373</v>
      </c>
      <c r="BN598" t="s">
        <v>74</v>
      </c>
      <c r="BO598" t="s">
        <v>74</v>
      </c>
      <c r="BP598" t="s">
        <v>74</v>
      </c>
      <c r="BQ598" t="s">
        <v>74</v>
      </c>
      <c r="BR598" t="s">
        <v>89</v>
      </c>
      <c r="BS598" t="s">
        <v>3374</v>
      </c>
      <c r="BT598" t="str">
        <f>HYPERLINK("https%3A%2F%2Fwww.webofscience.com%2Fwos%2Fwoscc%2Ffull-record%2FWOS:A1959CAU8000004","View Full Record in Web of Science")</f>
        <v>View Full Record in Web of Science</v>
      </c>
    </row>
    <row r="599" spans="1:72" x14ac:dyDescent="0.15">
      <c r="A599" t="s">
        <v>72</v>
      </c>
      <c r="B599" t="s">
        <v>2543</v>
      </c>
      <c r="C599" t="s">
        <v>74</v>
      </c>
      <c r="D599" t="s">
        <v>74</v>
      </c>
      <c r="E599" t="s">
        <v>74</v>
      </c>
      <c r="F599" t="s">
        <v>2543</v>
      </c>
      <c r="G599" t="s">
        <v>74</v>
      </c>
      <c r="H599" t="s">
        <v>74</v>
      </c>
      <c r="I599" t="s">
        <v>3375</v>
      </c>
      <c r="J599" t="s">
        <v>1118</v>
      </c>
      <c r="K599" t="s">
        <v>74</v>
      </c>
      <c r="L599" t="s">
        <v>74</v>
      </c>
      <c r="M599" t="s">
        <v>77</v>
      </c>
      <c r="N599" t="s">
        <v>78</v>
      </c>
      <c r="O599" t="s">
        <v>74</v>
      </c>
      <c r="P599" t="s">
        <v>74</v>
      </c>
      <c r="Q599" t="s">
        <v>74</v>
      </c>
      <c r="R599" t="s">
        <v>74</v>
      </c>
      <c r="S599" t="s">
        <v>74</v>
      </c>
      <c r="T599" t="s">
        <v>74</v>
      </c>
      <c r="U599" t="s">
        <v>74</v>
      </c>
      <c r="V599" t="s">
        <v>74</v>
      </c>
      <c r="W599" t="s">
        <v>74</v>
      </c>
      <c r="X599" t="s">
        <v>74</v>
      </c>
      <c r="Y599" t="s">
        <v>74</v>
      </c>
      <c r="Z599" t="s">
        <v>74</v>
      </c>
      <c r="AA599" t="s">
        <v>74</v>
      </c>
      <c r="AB599" t="s">
        <v>74</v>
      </c>
      <c r="AC599" t="s">
        <v>74</v>
      </c>
      <c r="AD599" t="s">
        <v>74</v>
      </c>
      <c r="AE599" t="s">
        <v>74</v>
      </c>
      <c r="AF599" t="s">
        <v>74</v>
      </c>
      <c r="AG599">
        <v>22</v>
      </c>
      <c r="AH599">
        <v>11</v>
      </c>
      <c r="AI599">
        <v>12</v>
      </c>
      <c r="AJ599">
        <v>0</v>
      </c>
      <c r="AK599">
        <v>2</v>
      </c>
      <c r="AL599" t="s">
        <v>1119</v>
      </c>
      <c r="AM599" t="s">
        <v>782</v>
      </c>
      <c r="AN599" t="s">
        <v>1120</v>
      </c>
      <c r="AO599" t="s">
        <v>1121</v>
      </c>
      <c r="AP599" t="s">
        <v>74</v>
      </c>
      <c r="AQ599" t="s">
        <v>74</v>
      </c>
      <c r="AR599" t="s">
        <v>1122</v>
      </c>
      <c r="AS599" t="s">
        <v>1123</v>
      </c>
      <c r="AT599" t="s">
        <v>74</v>
      </c>
      <c r="AU599">
        <v>1959</v>
      </c>
      <c r="AV599">
        <v>125</v>
      </c>
      <c r="AW599" t="s">
        <v>3371</v>
      </c>
      <c r="AX599" t="s">
        <v>74</v>
      </c>
      <c r="AY599" t="s">
        <v>74</v>
      </c>
      <c r="AZ599" t="s">
        <v>74</v>
      </c>
      <c r="BA599" t="s">
        <v>74</v>
      </c>
      <c r="BB599">
        <v>343</v>
      </c>
      <c r="BC599" t="s">
        <v>84</v>
      </c>
      <c r="BD599" t="s">
        <v>74</v>
      </c>
      <c r="BE599" t="s">
        <v>3376</v>
      </c>
      <c r="BF599" t="str">
        <f>HYPERLINK("http://dx.doi.org/10.2307/1791117","http://dx.doi.org/10.2307/1791117")</f>
        <v>http://dx.doi.org/10.2307/1791117</v>
      </c>
      <c r="BG599" t="s">
        <v>74</v>
      </c>
      <c r="BH599" t="s">
        <v>74</v>
      </c>
      <c r="BI599">
        <v>0</v>
      </c>
      <c r="BJ599" t="s">
        <v>825</v>
      </c>
      <c r="BK599" t="s">
        <v>826</v>
      </c>
      <c r="BL599" t="s">
        <v>825</v>
      </c>
      <c r="BM599" t="s">
        <v>3373</v>
      </c>
      <c r="BN599" t="s">
        <v>74</v>
      </c>
      <c r="BO599" t="s">
        <v>74</v>
      </c>
      <c r="BP599" t="s">
        <v>74</v>
      </c>
      <c r="BQ599" t="s">
        <v>74</v>
      </c>
      <c r="BR599" t="s">
        <v>89</v>
      </c>
      <c r="BS599" t="s">
        <v>3377</v>
      </c>
      <c r="BT599" t="str">
        <f>HYPERLINK("https%3A%2F%2Fwww.webofscience.com%2Fwos%2Fwoscc%2Ffull-record%2FWOS:A1959CAU8000005","View Full Record in Web of Science")</f>
        <v>View Full Record in Web of Science</v>
      </c>
    </row>
    <row r="600" spans="1:72" x14ac:dyDescent="0.15">
      <c r="A600" t="s">
        <v>72</v>
      </c>
      <c r="B600" t="s">
        <v>208</v>
      </c>
      <c r="C600" t="s">
        <v>74</v>
      </c>
      <c r="D600" t="s">
        <v>74</v>
      </c>
      <c r="E600" t="s">
        <v>74</v>
      </c>
      <c r="F600" t="s">
        <v>208</v>
      </c>
      <c r="G600" t="s">
        <v>74</v>
      </c>
      <c r="H600" t="s">
        <v>74</v>
      </c>
      <c r="I600" t="s">
        <v>3378</v>
      </c>
      <c r="J600" t="s">
        <v>1488</v>
      </c>
      <c r="K600" t="s">
        <v>74</v>
      </c>
      <c r="L600" t="s">
        <v>74</v>
      </c>
      <c r="M600" t="s">
        <v>77</v>
      </c>
      <c r="N600" t="s">
        <v>817</v>
      </c>
      <c r="O600" t="s">
        <v>74</v>
      </c>
      <c r="P600" t="s">
        <v>74</v>
      </c>
      <c r="Q600" t="s">
        <v>74</v>
      </c>
      <c r="R600" t="s">
        <v>74</v>
      </c>
      <c r="S600" t="s">
        <v>74</v>
      </c>
      <c r="T600" t="s">
        <v>74</v>
      </c>
      <c r="U600" t="s">
        <v>74</v>
      </c>
      <c r="V600" t="s">
        <v>74</v>
      </c>
      <c r="W600" t="s">
        <v>74</v>
      </c>
      <c r="X600" t="s">
        <v>74</v>
      </c>
      <c r="Y600" t="s">
        <v>74</v>
      </c>
      <c r="Z600" t="s">
        <v>74</v>
      </c>
      <c r="AA600" t="s">
        <v>74</v>
      </c>
      <c r="AB600" t="s">
        <v>74</v>
      </c>
      <c r="AC600" t="s">
        <v>74</v>
      </c>
      <c r="AD600" t="s">
        <v>74</v>
      </c>
      <c r="AE600" t="s">
        <v>74</v>
      </c>
      <c r="AF600" t="s">
        <v>74</v>
      </c>
      <c r="AG600">
        <v>1</v>
      </c>
      <c r="AH600">
        <v>0</v>
      </c>
      <c r="AI600">
        <v>0</v>
      </c>
      <c r="AJ600">
        <v>0</v>
      </c>
      <c r="AK600">
        <v>0</v>
      </c>
      <c r="AL600" t="s">
        <v>1489</v>
      </c>
      <c r="AM600" t="s">
        <v>1490</v>
      </c>
      <c r="AN600" t="s">
        <v>1491</v>
      </c>
      <c r="AO600" t="s">
        <v>1492</v>
      </c>
      <c r="AP600" t="s">
        <v>74</v>
      </c>
      <c r="AQ600" t="s">
        <v>74</v>
      </c>
      <c r="AR600" t="s">
        <v>1488</v>
      </c>
      <c r="AS600" t="s">
        <v>825</v>
      </c>
      <c r="AT600" t="s">
        <v>74</v>
      </c>
      <c r="AU600">
        <v>1959</v>
      </c>
      <c r="AV600">
        <v>44</v>
      </c>
      <c r="AW600">
        <v>4</v>
      </c>
      <c r="AX600" t="s">
        <v>74</v>
      </c>
      <c r="AY600" t="s">
        <v>74</v>
      </c>
      <c r="AZ600" t="s">
        <v>74</v>
      </c>
      <c r="BA600" t="s">
        <v>74</v>
      </c>
      <c r="BB600">
        <v>282</v>
      </c>
      <c r="BC600">
        <v>282</v>
      </c>
      <c r="BD600" t="s">
        <v>74</v>
      </c>
      <c r="BE600" t="s">
        <v>74</v>
      </c>
      <c r="BF600" t="s">
        <v>74</v>
      </c>
      <c r="BG600" t="s">
        <v>74</v>
      </c>
      <c r="BH600" t="s">
        <v>74</v>
      </c>
      <c r="BI600">
        <v>1</v>
      </c>
      <c r="BJ600" t="s">
        <v>825</v>
      </c>
      <c r="BK600" t="s">
        <v>826</v>
      </c>
      <c r="BL600" t="s">
        <v>825</v>
      </c>
      <c r="BM600" t="s">
        <v>3379</v>
      </c>
      <c r="BN600" t="s">
        <v>74</v>
      </c>
      <c r="BO600" t="s">
        <v>74</v>
      </c>
      <c r="BP600" t="s">
        <v>74</v>
      </c>
      <c r="BQ600" t="s">
        <v>74</v>
      </c>
      <c r="BR600" t="s">
        <v>89</v>
      </c>
      <c r="BS600" t="s">
        <v>3380</v>
      </c>
      <c r="BT600" t="str">
        <f>HYPERLINK("https%3A%2F%2Fwww.webofscience.com%2Fwos%2Fwoscc%2Ffull-record%2FWOS:A1959CBQ7600023","View Full Record in Web of Science")</f>
        <v>View Full Record in Web of Science</v>
      </c>
    </row>
    <row r="601" spans="1:72" x14ac:dyDescent="0.15">
      <c r="A601" t="s">
        <v>72</v>
      </c>
      <c r="B601" t="s">
        <v>3091</v>
      </c>
      <c r="C601" t="s">
        <v>74</v>
      </c>
      <c r="D601" t="s">
        <v>74</v>
      </c>
      <c r="E601" t="s">
        <v>74</v>
      </c>
      <c r="F601" t="s">
        <v>3091</v>
      </c>
      <c r="G601" t="s">
        <v>74</v>
      </c>
      <c r="H601" t="s">
        <v>74</v>
      </c>
      <c r="I601" t="s">
        <v>3381</v>
      </c>
      <c r="J601" t="s">
        <v>2364</v>
      </c>
      <c r="K601" t="s">
        <v>74</v>
      </c>
      <c r="L601" t="s">
        <v>74</v>
      </c>
      <c r="M601" t="s">
        <v>77</v>
      </c>
      <c r="N601" t="s">
        <v>78</v>
      </c>
      <c r="O601" t="s">
        <v>74</v>
      </c>
      <c r="P601" t="s">
        <v>74</v>
      </c>
      <c r="Q601" t="s">
        <v>74</v>
      </c>
      <c r="R601" t="s">
        <v>74</v>
      </c>
      <c r="S601" t="s">
        <v>74</v>
      </c>
      <c r="T601" t="s">
        <v>74</v>
      </c>
      <c r="U601" t="s">
        <v>74</v>
      </c>
      <c r="V601" t="s">
        <v>74</v>
      </c>
      <c r="W601" t="s">
        <v>74</v>
      </c>
      <c r="X601" t="s">
        <v>74</v>
      </c>
      <c r="Y601" t="s">
        <v>74</v>
      </c>
      <c r="Z601" t="s">
        <v>74</v>
      </c>
      <c r="AA601" t="s">
        <v>74</v>
      </c>
      <c r="AB601" t="s">
        <v>74</v>
      </c>
      <c r="AC601" t="s">
        <v>74</v>
      </c>
      <c r="AD601" t="s">
        <v>74</v>
      </c>
      <c r="AE601" t="s">
        <v>74</v>
      </c>
      <c r="AF601" t="s">
        <v>74</v>
      </c>
      <c r="AG601">
        <v>0</v>
      </c>
      <c r="AH601">
        <v>1</v>
      </c>
      <c r="AI601">
        <v>1</v>
      </c>
      <c r="AJ601">
        <v>0</v>
      </c>
      <c r="AK601">
        <v>0</v>
      </c>
      <c r="AL601" t="s">
        <v>1803</v>
      </c>
      <c r="AM601" t="s">
        <v>509</v>
      </c>
      <c r="AN601" t="s">
        <v>2365</v>
      </c>
      <c r="AO601" t="s">
        <v>2366</v>
      </c>
      <c r="AP601" t="s">
        <v>74</v>
      </c>
      <c r="AQ601" t="s">
        <v>74</v>
      </c>
      <c r="AR601" t="s">
        <v>2367</v>
      </c>
      <c r="AS601" t="s">
        <v>2368</v>
      </c>
      <c r="AT601" t="s">
        <v>74</v>
      </c>
      <c r="AU601">
        <v>1959</v>
      </c>
      <c r="AV601">
        <v>170</v>
      </c>
      <c r="AW601">
        <v>2</v>
      </c>
      <c r="AX601" t="s">
        <v>74</v>
      </c>
      <c r="AY601" t="s">
        <v>74</v>
      </c>
      <c r="AZ601" t="s">
        <v>74</v>
      </c>
      <c r="BA601" t="s">
        <v>74</v>
      </c>
      <c r="BB601">
        <v>163</v>
      </c>
      <c r="BC601">
        <v>165</v>
      </c>
      <c r="BD601" t="s">
        <v>74</v>
      </c>
      <c r="BE601" t="s">
        <v>3382</v>
      </c>
      <c r="BF601" t="str">
        <f>HYPERLINK("http://dx.doi.org/10.1001/jama.1959.03010020021006","http://dx.doi.org/10.1001/jama.1959.03010020021006")</f>
        <v>http://dx.doi.org/10.1001/jama.1959.03010020021006</v>
      </c>
      <c r="BG601" t="s">
        <v>74</v>
      </c>
      <c r="BH601" t="s">
        <v>74</v>
      </c>
      <c r="BI601">
        <v>3</v>
      </c>
      <c r="BJ601" t="s">
        <v>741</v>
      </c>
      <c r="BK601" t="s">
        <v>86</v>
      </c>
      <c r="BL601" t="s">
        <v>742</v>
      </c>
      <c r="BM601" t="s">
        <v>3383</v>
      </c>
      <c r="BN601">
        <v>13640992</v>
      </c>
      <c r="BO601" t="s">
        <v>74</v>
      </c>
      <c r="BP601" t="s">
        <v>74</v>
      </c>
      <c r="BQ601" t="s">
        <v>74</v>
      </c>
      <c r="BR601" t="s">
        <v>89</v>
      </c>
      <c r="BS601" t="s">
        <v>3384</v>
      </c>
      <c r="BT601" t="str">
        <f>HYPERLINK("https%3A%2F%2Fwww.webofscience.com%2Fwos%2Fwoscc%2Ffull-record%2FWOS:A1959WL71400006","View Full Record in Web of Science")</f>
        <v>View Full Record in Web of Science</v>
      </c>
    </row>
    <row r="602" spans="1:72" x14ac:dyDescent="0.15">
      <c r="A602" t="s">
        <v>72</v>
      </c>
      <c r="B602" t="s">
        <v>3385</v>
      </c>
      <c r="C602" t="s">
        <v>74</v>
      </c>
      <c r="D602" t="s">
        <v>74</v>
      </c>
      <c r="E602" t="s">
        <v>74</v>
      </c>
      <c r="F602" t="s">
        <v>3385</v>
      </c>
      <c r="G602" t="s">
        <v>74</v>
      </c>
      <c r="H602" t="s">
        <v>74</v>
      </c>
      <c r="I602" t="s">
        <v>3386</v>
      </c>
      <c r="J602" t="s">
        <v>587</v>
      </c>
      <c r="K602" t="s">
        <v>74</v>
      </c>
      <c r="L602" t="s">
        <v>74</v>
      </c>
      <c r="M602" t="s">
        <v>77</v>
      </c>
      <c r="N602" t="s">
        <v>78</v>
      </c>
      <c r="O602" t="s">
        <v>74</v>
      </c>
      <c r="P602" t="s">
        <v>74</v>
      </c>
      <c r="Q602" t="s">
        <v>74</v>
      </c>
      <c r="R602" t="s">
        <v>74</v>
      </c>
      <c r="S602" t="s">
        <v>74</v>
      </c>
      <c r="T602" t="s">
        <v>74</v>
      </c>
      <c r="U602" t="s">
        <v>74</v>
      </c>
      <c r="V602" t="s">
        <v>74</v>
      </c>
      <c r="W602" t="s">
        <v>74</v>
      </c>
      <c r="X602" t="s">
        <v>74</v>
      </c>
      <c r="Y602" t="s">
        <v>74</v>
      </c>
      <c r="Z602" t="s">
        <v>74</v>
      </c>
      <c r="AA602" t="s">
        <v>74</v>
      </c>
      <c r="AB602" t="s">
        <v>74</v>
      </c>
      <c r="AC602" t="s">
        <v>74</v>
      </c>
      <c r="AD602" t="s">
        <v>74</v>
      </c>
      <c r="AE602" t="s">
        <v>74</v>
      </c>
      <c r="AF602" t="s">
        <v>74</v>
      </c>
      <c r="AG602">
        <v>19</v>
      </c>
      <c r="AH602">
        <v>10</v>
      </c>
      <c r="AI602">
        <v>10</v>
      </c>
      <c r="AJ602">
        <v>0</v>
      </c>
      <c r="AK602">
        <v>0</v>
      </c>
      <c r="AL602" t="s">
        <v>563</v>
      </c>
      <c r="AM602" t="s">
        <v>564</v>
      </c>
      <c r="AN602" t="s">
        <v>565</v>
      </c>
      <c r="AO602" t="s">
        <v>588</v>
      </c>
      <c r="AP602" t="s">
        <v>74</v>
      </c>
      <c r="AQ602" t="s">
        <v>74</v>
      </c>
      <c r="AR602" t="s">
        <v>589</v>
      </c>
      <c r="AS602" t="s">
        <v>590</v>
      </c>
      <c r="AT602" t="s">
        <v>74</v>
      </c>
      <c r="AU602">
        <v>1959</v>
      </c>
      <c r="AV602">
        <v>16</v>
      </c>
      <c r="AW602" t="s">
        <v>1677</v>
      </c>
      <c r="AX602" t="s">
        <v>74</v>
      </c>
      <c r="AY602" t="s">
        <v>74</v>
      </c>
      <c r="AZ602" t="s">
        <v>74</v>
      </c>
      <c r="BA602" t="s">
        <v>74</v>
      </c>
      <c r="BB602">
        <v>59</v>
      </c>
      <c r="BC602" t="s">
        <v>84</v>
      </c>
      <c r="BD602" t="s">
        <v>74</v>
      </c>
      <c r="BE602" t="s">
        <v>3387</v>
      </c>
      <c r="BF602" t="str">
        <f>HYPERLINK("http://dx.doi.org/10.1016/0021-9169(59)90007-8","http://dx.doi.org/10.1016/0021-9169(59)90007-8")</f>
        <v>http://dx.doi.org/10.1016/0021-9169(59)90007-8</v>
      </c>
      <c r="BG602" t="s">
        <v>74</v>
      </c>
      <c r="BH602" t="s">
        <v>74</v>
      </c>
      <c r="BI602">
        <v>0</v>
      </c>
      <c r="BJ602" t="s">
        <v>592</v>
      </c>
      <c r="BK602" t="s">
        <v>86</v>
      </c>
      <c r="BL602" t="s">
        <v>592</v>
      </c>
      <c r="BM602" t="s">
        <v>3388</v>
      </c>
      <c r="BN602" t="s">
        <v>74</v>
      </c>
      <c r="BO602" t="s">
        <v>74</v>
      </c>
      <c r="BP602" t="s">
        <v>74</v>
      </c>
      <c r="BQ602" t="s">
        <v>74</v>
      </c>
      <c r="BR602" t="s">
        <v>89</v>
      </c>
      <c r="BS602" t="s">
        <v>3389</v>
      </c>
      <c r="BT602" t="str">
        <f>HYPERLINK("https%3A%2F%2Fwww.webofscience.com%2Fwos%2Fwoscc%2Ffull-record%2FWOS:A1959XL07400006","View Full Record in Web of Science")</f>
        <v>View Full Record in Web of Science</v>
      </c>
    </row>
    <row r="603" spans="1:72" x14ac:dyDescent="0.15">
      <c r="A603" t="s">
        <v>72</v>
      </c>
      <c r="B603" t="s">
        <v>3321</v>
      </c>
      <c r="C603" t="s">
        <v>74</v>
      </c>
      <c r="D603" t="s">
        <v>74</v>
      </c>
      <c r="E603" t="s">
        <v>74</v>
      </c>
      <c r="F603" t="s">
        <v>3321</v>
      </c>
      <c r="G603" t="s">
        <v>74</v>
      </c>
      <c r="H603" t="s">
        <v>74</v>
      </c>
      <c r="I603" t="s">
        <v>3390</v>
      </c>
      <c r="J603" t="s">
        <v>2217</v>
      </c>
      <c r="K603" t="s">
        <v>74</v>
      </c>
      <c r="L603" t="s">
        <v>74</v>
      </c>
      <c r="M603" t="s">
        <v>77</v>
      </c>
      <c r="N603" t="s">
        <v>78</v>
      </c>
      <c r="O603" t="s">
        <v>74</v>
      </c>
      <c r="P603" t="s">
        <v>74</v>
      </c>
      <c r="Q603" t="s">
        <v>74</v>
      </c>
      <c r="R603" t="s">
        <v>74</v>
      </c>
      <c r="S603" t="s">
        <v>74</v>
      </c>
      <c r="T603" t="s">
        <v>74</v>
      </c>
      <c r="U603" t="s">
        <v>74</v>
      </c>
      <c r="V603" t="s">
        <v>74</v>
      </c>
      <c r="W603" t="s">
        <v>74</v>
      </c>
      <c r="X603" t="s">
        <v>74</v>
      </c>
      <c r="Y603" t="s">
        <v>74</v>
      </c>
      <c r="Z603" t="s">
        <v>74</v>
      </c>
      <c r="AA603" t="s">
        <v>74</v>
      </c>
      <c r="AB603" t="s">
        <v>74</v>
      </c>
      <c r="AC603" t="s">
        <v>74</v>
      </c>
      <c r="AD603" t="s">
        <v>74</v>
      </c>
      <c r="AE603" t="s">
        <v>74</v>
      </c>
      <c r="AF603" t="s">
        <v>74</v>
      </c>
      <c r="AG603">
        <v>24</v>
      </c>
      <c r="AH603">
        <v>39</v>
      </c>
      <c r="AI603">
        <v>41</v>
      </c>
      <c r="AJ603">
        <v>0</v>
      </c>
      <c r="AK603">
        <v>3</v>
      </c>
      <c r="AL603" t="s">
        <v>2218</v>
      </c>
      <c r="AM603" t="s">
        <v>80</v>
      </c>
      <c r="AN603" t="s">
        <v>2219</v>
      </c>
      <c r="AO603" t="s">
        <v>2220</v>
      </c>
      <c r="AP603" t="s">
        <v>74</v>
      </c>
      <c r="AQ603" t="s">
        <v>74</v>
      </c>
      <c r="AR603" t="s">
        <v>2221</v>
      </c>
      <c r="AS603" t="s">
        <v>2222</v>
      </c>
      <c r="AT603" t="s">
        <v>74</v>
      </c>
      <c r="AU603">
        <v>1959</v>
      </c>
      <c r="AV603">
        <v>77</v>
      </c>
      <c r="AW603">
        <v>5</v>
      </c>
      <c r="AX603" t="s">
        <v>74</v>
      </c>
      <c r="AY603" t="s">
        <v>74</v>
      </c>
      <c r="AZ603" t="s">
        <v>74</v>
      </c>
      <c r="BA603" t="s">
        <v>74</v>
      </c>
      <c r="BB603">
        <v>521</v>
      </c>
      <c r="BC603">
        <v>531</v>
      </c>
      <c r="BD603" t="s">
        <v>74</v>
      </c>
      <c r="BE603" t="s">
        <v>3391</v>
      </c>
      <c r="BF603" t="str">
        <f>HYPERLINK("http://dx.doi.org/10.1128/JB.77.5.521-531.1959","http://dx.doi.org/10.1128/JB.77.5.521-531.1959")</f>
        <v>http://dx.doi.org/10.1128/JB.77.5.521-531.1959</v>
      </c>
      <c r="BG603" t="s">
        <v>74</v>
      </c>
      <c r="BH603" t="s">
        <v>74</v>
      </c>
      <c r="BI603">
        <v>11</v>
      </c>
      <c r="BJ603" t="s">
        <v>1795</v>
      </c>
      <c r="BK603" t="s">
        <v>86</v>
      </c>
      <c r="BL603" t="s">
        <v>1795</v>
      </c>
      <c r="BM603" t="s">
        <v>3392</v>
      </c>
      <c r="BN603">
        <v>13654212</v>
      </c>
      <c r="BO603" t="s">
        <v>2224</v>
      </c>
      <c r="BP603" t="s">
        <v>74</v>
      </c>
      <c r="BQ603" t="s">
        <v>74</v>
      </c>
      <c r="BR603" t="s">
        <v>89</v>
      </c>
      <c r="BS603" t="s">
        <v>3393</v>
      </c>
      <c r="BT603" t="str">
        <f>HYPERLINK("https%3A%2F%2Fwww.webofscience.com%2Fwos%2Fwoscc%2Ffull-record%2FWOS:A1959WD35000001","View Full Record in Web of Science")</f>
        <v>View Full Record in Web of Science</v>
      </c>
    </row>
    <row r="604" spans="1:72" x14ac:dyDescent="0.15">
      <c r="A604" t="s">
        <v>72</v>
      </c>
      <c r="B604" t="s">
        <v>3385</v>
      </c>
      <c r="C604" t="s">
        <v>74</v>
      </c>
      <c r="D604" t="s">
        <v>74</v>
      </c>
      <c r="E604" t="s">
        <v>74</v>
      </c>
      <c r="F604" t="s">
        <v>3385</v>
      </c>
      <c r="G604" t="s">
        <v>74</v>
      </c>
      <c r="H604" t="s">
        <v>74</v>
      </c>
      <c r="I604" t="s">
        <v>3394</v>
      </c>
      <c r="J604" t="s">
        <v>612</v>
      </c>
      <c r="K604" t="s">
        <v>74</v>
      </c>
      <c r="L604" t="s">
        <v>74</v>
      </c>
      <c r="M604" t="s">
        <v>77</v>
      </c>
      <c r="N604" t="s">
        <v>78</v>
      </c>
      <c r="O604" t="s">
        <v>74</v>
      </c>
      <c r="P604" t="s">
        <v>74</v>
      </c>
      <c r="Q604" t="s">
        <v>74</v>
      </c>
      <c r="R604" t="s">
        <v>74</v>
      </c>
      <c r="S604" t="s">
        <v>74</v>
      </c>
      <c r="T604" t="s">
        <v>74</v>
      </c>
      <c r="U604" t="s">
        <v>74</v>
      </c>
      <c r="V604" t="s">
        <v>74</v>
      </c>
      <c r="W604" t="s">
        <v>74</v>
      </c>
      <c r="X604" t="s">
        <v>74</v>
      </c>
      <c r="Y604" t="s">
        <v>74</v>
      </c>
      <c r="Z604" t="s">
        <v>74</v>
      </c>
      <c r="AA604" t="s">
        <v>74</v>
      </c>
      <c r="AB604" t="s">
        <v>74</v>
      </c>
      <c r="AC604" t="s">
        <v>74</v>
      </c>
      <c r="AD604" t="s">
        <v>74</v>
      </c>
      <c r="AE604" t="s">
        <v>74</v>
      </c>
      <c r="AF604" t="s">
        <v>74</v>
      </c>
      <c r="AG604">
        <v>13</v>
      </c>
      <c r="AH604">
        <v>30</v>
      </c>
      <c r="AI604">
        <v>30</v>
      </c>
      <c r="AJ604">
        <v>0</v>
      </c>
      <c r="AK604">
        <v>0</v>
      </c>
      <c r="AL604" t="s">
        <v>613</v>
      </c>
      <c r="AM604" t="s">
        <v>80</v>
      </c>
      <c r="AN604" t="s">
        <v>614</v>
      </c>
      <c r="AO604" t="s">
        <v>615</v>
      </c>
      <c r="AP604" t="s">
        <v>74</v>
      </c>
      <c r="AQ604" t="s">
        <v>74</v>
      </c>
      <c r="AR604" t="s">
        <v>616</v>
      </c>
      <c r="AS604" t="s">
        <v>617</v>
      </c>
      <c r="AT604" t="s">
        <v>74</v>
      </c>
      <c r="AU604">
        <v>1959</v>
      </c>
      <c r="AV604">
        <v>64</v>
      </c>
      <c r="AW604">
        <v>10</v>
      </c>
      <c r="AX604" t="s">
        <v>74</v>
      </c>
      <c r="AY604" t="s">
        <v>74</v>
      </c>
      <c r="AZ604" t="s">
        <v>74</v>
      </c>
      <c r="BA604" t="s">
        <v>74</v>
      </c>
      <c r="BB604">
        <v>1389</v>
      </c>
      <c r="BC604">
        <v>1393</v>
      </c>
      <c r="BD604" t="s">
        <v>74</v>
      </c>
      <c r="BE604" t="s">
        <v>3395</v>
      </c>
      <c r="BF604" t="str">
        <f>HYPERLINK("http://dx.doi.org/10.1029/JZ064i010p01389","http://dx.doi.org/10.1029/JZ064i010p01389")</f>
        <v>http://dx.doi.org/10.1029/JZ064i010p01389</v>
      </c>
      <c r="BG604" t="s">
        <v>74</v>
      </c>
      <c r="BH604" t="s">
        <v>74</v>
      </c>
      <c r="BI604">
        <v>5</v>
      </c>
      <c r="BJ604" t="s">
        <v>619</v>
      </c>
      <c r="BK604" t="s">
        <v>86</v>
      </c>
      <c r="BL604" t="s">
        <v>620</v>
      </c>
      <c r="BM604" t="s">
        <v>3396</v>
      </c>
      <c r="BN604" t="s">
        <v>74</v>
      </c>
      <c r="BO604" t="s">
        <v>74</v>
      </c>
      <c r="BP604" t="s">
        <v>74</v>
      </c>
      <c r="BQ604" t="s">
        <v>74</v>
      </c>
      <c r="BR604" t="s">
        <v>89</v>
      </c>
      <c r="BS604" t="s">
        <v>3397</v>
      </c>
      <c r="BT604" t="str">
        <f>HYPERLINK("https%3A%2F%2Fwww.webofscience.com%2Fwos%2Fwoscc%2Ffull-record%2FWOS:A1959WB30900005","View Full Record in Web of Science")</f>
        <v>View Full Record in Web of Science</v>
      </c>
    </row>
    <row r="605" spans="1:72" x14ac:dyDescent="0.15">
      <c r="A605" t="s">
        <v>72</v>
      </c>
      <c r="B605" t="s">
        <v>3398</v>
      </c>
      <c r="C605" t="s">
        <v>74</v>
      </c>
      <c r="D605" t="s">
        <v>74</v>
      </c>
      <c r="E605" t="s">
        <v>74</v>
      </c>
      <c r="F605" t="s">
        <v>3398</v>
      </c>
      <c r="G605" t="s">
        <v>74</v>
      </c>
      <c r="H605" t="s">
        <v>74</v>
      </c>
      <c r="I605" t="s">
        <v>3399</v>
      </c>
      <c r="J605" t="s">
        <v>3400</v>
      </c>
      <c r="K605" t="s">
        <v>74</v>
      </c>
      <c r="L605" t="s">
        <v>74</v>
      </c>
      <c r="M605" t="s">
        <v>77</v>
      </c>
      <c r="N605" t="s">
        <v>78</v>
      </c>
      <c r="O605" t="s">
        <v>74</v>
      </c>
      <c r="P605" t="s">
        <v>74</v>
      </c>
      <c r="Q605" t="s">
        <v>74</v>
      </c>
      <c r="R605" t="s">
        <v>74</v>
      </c>
      <c r="S605" t="s">
        <v>74</v>
      </c>
      <c r="T605" t="s">
        <v>74</v>
      </c>
      <c r="U605" t="s">
        <v>74</v>
      </c>
      <c r="V605" t="s">
        <v>74</v>
      </c>
      <c r="W605" t="s">
        <v>74</v>
      </c>
      <c r="X605" t="s">
        <v>74</v>
      </c>
      <c r="Y605" t="s">
        <v>74</v>
      </c>
      <c r="Z605" t="s">
        <v>74</v>
      </c>
      <c r="AA605" t="s">
        <v>74</v>
      </c>
      <c r="AB605" t="s">
        <v>74</v>
      </c>
      <c r="AC605" t="s">
        <v>74</v>
      </c>
      <c r="AD605" t="s">
        <v>74</v>
      </c>
      <c r="AE605" t="s">
        <v>74</v>
      </c>
      <c r="AF605" t="s">
        <v>74</v>
      </c>
      <c r="AG605">
        <v>6</v>
      </c>
      <c r="AH605">
        <v>10</v>
      </c>
      <c r="AI605">
        <v>10</v>
      </c>
      <c r="AJ605">
        <v>0</v>
      </c>
      <c r="AK605">
        <v>0</v>
      </c>
      <c r="AL605" t="s">
        <v>3401</v>
      </c>
      <c r="AM605" t="s">
        <v>782</v>
      </c>
      <c r="AN605" t="s">
        <v>3402</v>
      </c>
      <c r="AO605" t="s">
        <v>3403</v>
      </c>
      <c r="AP605" t="s">
        <v>74</v>
      </c>
      <c r="AQ605" t="s">
        <v>74</v>
      </c>
      <c r="AR605" t="s">
        <v>3400</v>
      </c>
      <c r="AS605" t="s">
        <v>3404</v>
      </c>
      <c r="AT605" t="s">
        <v>74</v>
      </c>
      <c r="AU605">
        <v>1959</v>
      </c>
      <c r="AV605">
        <v>1</v>
      </c>
      <c r="AW605" t="s">
        <v>3405</v>
      </c>
      <c r="AX605" t="s">
        <v>74</v>
      </c>
      <c r="AY605" t="s">
        <v>74</v>
      </c>
      <c r="AZ605" t="s">
        <v>74</v>
      </c>
      <c r="BA605" t="s">
        <v>74</v>
      </c>
      <c r="BB605">
        <v>741</v>
      </c>
      <c r="BC605">
        <v>744</v>
      </c>
      <c r="BD605" t="s">
        <v>74</v>
      </c>
      <c r="BE605" t="s">
        <v>74</v>
      </c>
      <c r="BF605" t="s">
        <v>74</v>
      </c>
      <c r="BG605" t="s">
        <v>74</v>
      </c>
      <c r="BH605" t="s">
        <v>74</v>
      </c>
      <c r="BI605">
        <v>4</v>
      </c>
      <c r="BJ605" t="s">
        <v>741</v>
      </c>
      <c r="BK605" t="s">
        <v>86</v>
      </c>
      <c r="BL605" t="s">
        <v>742</v>
      </c>
      <c r="BM605" t="s">
        <v>3406</v>
      </c>
      <c r="BN605">
        <v>13642871</v>
      </c>
      <c r="BO605" t="s">
        <v>74</v>
      </c>
      <c r="BP605" t="s">
        <v>74</v>
      </c>
      <c r="BQ605" t="s">
        <v>74</v>
      </c>
      <c r="BR605" t="s">
        <v>89</v>
      </c>
      <c r="BS605" t="s">
        <v>3407</v>
      </c>
      <c r="BT605" t="str">
        <f>HYPERLINK("https%3A%2F%2Fwww.webofscience.com%2Fwos%2Fwoscc%2Ffull-record%2FWOS:A1959WB54400001","View Full Record in Web of Science")</f>
        <v>View Full Record in Web of Science</v>
      </c>
    </row>
    <row r="606" spans="1:72" x14ac:dyDescent="0.15">
      <c r="A606" t="s">
        <v>72</v>
      </c>
      <c r="B606" t="s">
        <v>3321</v>
      </c>
      <c r="C606" t="s">
        <v>74</v>
      </c>
      <c r="D606" t="s">
        <v>74</v>
      </c>
      <c r="E606" t="s">
        <v>74</v>
      </c>
      <c r="F606" t="s">
        <v>3321</v>
      </c>
      <c r="G606" t="s">
        <v>74</v>
      </c>
      <c r="H606" t="s">
        <v>74</v>
      </c>
      <c r="I606" t="s">
        <v>3408</v>
      </c>
      <c r="J606" t="s">
        <v>695</v>
      </c>
      <c r="K606" t="s">
        <v>74</v>
      </c>
      <c r="L606" t="s">
        <v>74</v>
      </c>
      <c r="M606" t="s">
        <v>77</v>
      </c>
      <c r="N606" t="s">
        <v>78</v>
      </c>
      <c r="O606" t="s">
        <v>74</v>
      </c>
      <c r="P606" t="s">
        <v>74</v>
      </c>
      <c r="Q606" t="s">
        <v>74</v>
      </c>
      <c r="R606" t="s">
        <v>74</v>
      </c>
      <c r="S606" t="s">
        <v>74</v>
      </c>
      <c r="T606" t="s">
        <v>74</v>
      </c>
      <c r="U606" t="s">
        <v>74</v>
      </c>
      <c r="V606" t="s">
        <v>74</v>
      </c>
      <c r="W606" t="s">
        <v>74</v>
      </c>
      <c r="X606" t="s">
        <v>74</v>
      </c>
      <c r="Y606" t="s">
        <v>74</v>
      </c>
      <c r="Z606" t="s">
        <v>74</v>
      </c>
      <c r="AA606" t="s">
        <v>74</v>
      </c>
      <c r="AB606" t="s">
        <v>74</v>
      </c>
      <c r="AC606" t="s">
        <v>74</v>
      </c>
      <c r="AD606" t="s">
        <v>74</v>
      </c>
      <c r="AE606" t="s">
        <v>74</v>
      </c>
      <c r="AF606" t="s">
        <v>74</v>
      </c>
      <c r="AG606">
        <v>17</v>
      </c>
      <c r="AH606">
        <v>56</v>
      </c>
      <c r="AI606">
        <v>60</v>
      </c>
      <c r="AJ606">
        <v>0</v>
      </c>
      <c r="AK606">
        <v>3</v>
      </c>
      <c r="AL606" t="s">
        <v>698</v>
      </c>
      <c r="AM606" t="s">
        <v>699</v>
      </c>
      <c r="AN606" t="s">
        <v>700</v>
      </c>
      <c r="AO606" t="s">
        <v>701</v>
      </c>
      <c r="AP606" t="s">
        <v>74</v>
      </c>
      <c r="AQ606" t="s">
        <v>74</v>
      </c>
      <c r="AR606" t="s">
        <v>702</v>
      </c>
      <c r="AS606" t="s">
        <v>703</v>
      </c>
      <c r="AT606" t="s">
        <v>74</v>
      </c>
      <c r="AU606">
        <v>1959</v>
      </c>
      <c r="AV606">
        <v>4</v>
      </c>
      <c r="AW606">
        <v>4</v>
      </c>
      <c r="AX606" t="s">
        <v>74</v>
      </c>
      <c r="AY606" t="s">
        <v>74</v>
      </c>
      <c r="AZ606" t="s">
        <v>74</v>
      </c>
      <c r="BA606" t="s">
        <v>74</v>
      </c>
      <c r="BB606">
        <v>419</v>
      </c>
      <c r="BC606">
        <v>424</v>
      </c>
      <c r="BD606" t="s">
        <v>74</v>
      </c>
      <c r="BE606" t="s">
        <v>3409</v>
      </c>
      <c r="BF606" t="str">
        <f>HYPERLINK("http://dx.doi.org/10.4319/lo.1959.4.4.0419","http://dx.doi.org/10.4319/lo.1959.4.4.0419")</f>
        <v>http://dx.doi.org/10.4319/lo.1959.4.4.0419</v>
      </c>
      <c r="BG606" t="s">
        <v>74</v>
      </c>
      <c r="BH606" t="s">
        <v>74</v>
      </c>
      <c r="BI606">
        <v>6</v>
      </c>
      <c r="BJ606" t="s">
        <v>705</v>
      </c>
      <c r="BK606" t="s">
        <v>86</v>
      </c>
      <c r="BL606" t="s">
        <v>706</v>
      </c>
      <c r="BM606" t="s">
        <v>3410</v>
      </c>
      <c r="BN606" t="s">
        <v>74</v>
      </c>
      <c r="BO606" t="s">
        <v>608</v>
      </c>
      <c r="BP606" t="s">
        <v>74</v>
      </c>
      <c r="BQ606" t="s">
        <v>74</v>
      </c>
      <c r="BR606" t="s">
        <v>89</v>
      </c>
      <c r="BS606" t="s">
        <v>3411</v>
      </c>
      <c r="BT606" t="str">
        <f>HYPERLINK("https%3A%2F%2Fwww.webofscience.com%2Fwos%2Fwoscc%2Ffull-record%2FWOS:A1959WY36500005","View Full Record in Web of Science")</f>
        <v>View Full Record in Web of Science</v>
      </c>
    </row>
    <row r="607" spans="1:72" x14ac:dyDescent="0.15">
      <c r="A607" t="s">
        <v>72</v>
      </c>
      <c r="B607" t="s">
        <v>3412</v>
      </c>
      <c r="C607" t="s">
        <v>74</v>
      </c>
      <c r="D607" t="s">
        <v>74</v>
      </c>
      <c r="E607" t="s">
        <v>74</v>
      </c>
      <c r="F607" t="s">
        <v>3412</v>
      </c>
      <c r="G607" t="s">
        <v>74</v>
      </c>
      <c r="H607" t="s">
        <v>74</v>
      </c>
      <c r="I607" t="s">
        <v>3413</v>
      </c>
      <c r="J607" t="s">
        <v>767</v>
      </c>
      <c r="K607" t="s">
        <v>74</v>
      </c>
      <c r="L607" t="s">
        <v>74</v>
      </c>
      <c r="M607" t="s">
        <v>77</v>
      </c>
      <c r="N607" t="s">
        <v>78</v>
      </c>
      <c r="O607" t="s">
        <v>74</v>
      </c>
      <c r="P607" t="s">
        <v>74</v>
      </c>
      <c r="Q607" t="s">
        <v>74</v>
      </c>
      <c r="R607" t="s">
        <v>74</v>
      </c>
      <c r="S607" t="s">
        <v>74</v>
      </c>
      <c r="T607" t="s">
        <v>74</v>
      </c>
      <c r="U607" t="s">
        <v>74</v>
      </c>
      <c r="V607" t="s">
        <v>74</v>
      </c>
      <c r="W607" t="s">
        <v>74</v>
      </c>
      <c r="X607" t="s">
        <v>74</v>
      </c>
      <c r="Y607" t="s">
        <v>74</v>
      </c>
      <c r="Z607" t="s">
        <v>74</v>
      </c>
      <c r="AA607" t="s">
        <v>74</v>
      </c>
      <c r="AB607" t="s">
        <v>74</v>
      </c>
      <c r="AC607" t="s">
        <v>74</v>
      </c>
      <c r="AD607" t="s">
        <v>74</v>
      </c>
      <c r="AE607" t="s">
        <v>74</v>
      </c>
      <c r="AF607" t="s">
        <v>74</v>
      </c>
      <c r="AG607">
        <v>6</v>
      </c>
      <c r="AH607">
        <v>2</v>
      </c>
      <c r="AI607">
        <v>2</v>
      </c>
      <c r="AJ607">
        <v>0</v>
      </c>
      <c r="AK607">
        <v>1</v>
      </c>
      <c r="AL607" t="s">
        <v>781</v>
      </c>
      <c r="AM607" t="s">
        <v>782</v>
      </c>
      <c r="AN607" t="s">
        <v>783</v>
      </c>
      <c r="AO607" t="s">
        <v>771</v>
      </c>
      <c r="AP607" t="s">
        <v>74</v>
      </c>
      <c r="AQ607" t="s">
        <v>74</v>
      </c>
      <c r="AR607" t="s">
        <v>767</v>
      </c>
      <c r="AS607" t="s">
        <v>773</v>
      </c>
      <c r="AT607" t="s">
        <v>74</v>
      </c>
      <c r="AU607">
        <v>1959</v>
      </c>
      <c r="AV607">
        <v>184</v>
      </c>
      <c r="AW607">
        <v>4687</v>
      </c>
      <c r="AX607" t="s">
        <v>74</v>
      </c>
      <c r="AY607" t="s">
        <v>74</v>
      </c>
      <c r="AZ607" t="s">
        <v>74</v>
      </c>
      <c r="BA607" t="s">
        <v>74</v>
      </c>
      <c r="BB607">
        <v>717</v>
      </c>
      <c r="BC607">
        <v>717</v>
      </c>
      <c r="BD607" t="s">
        <v>74</v>
      </c>
      <c r="BE607" t="s">
        <v>3414</v>
      </c>
      <c r="BF607" t="str">
        <f>HYPERLINK("http://dx.doi.org/10.1038/184717a0","http://dx.doi.org/10.1038/184717a0")</f>
        <v>http://dx.doi.org/10.1038/184717a0</v>
      </c>
      <c r="BG607" t="s">
        <v>74</v>
      </c>
      <c r="BH607" t="s">
        <v>74</v>
      </c>
      <c r="BI607">
        <v>1</v>
      </c>
      <c r="BJ607" t="s">
        <v>775</v>
      </c>
      <c r="BK607" t="s">
        <v>86</v>
      </c>
      <c r="BL607" t="s">
        <v>776</v>
      </c>
      <c r="BM607" t="s">
        <v>3415</v>
      </c>
      <c r="BN607" t="s">
        <v>74</v>
      </c>
      <c r="BO607" t="s">
        <v>608</v>
      </c>
      <c r="BP607" t="s">
        <v>74</v>
      </c>
      <c r="BQ607" t="s">
        <v>74</v>
      </c>
      <c r="BR607" t="s">
        <v>89</v>
      </c>
      <c r="BS607" t="s">
        <v>3416</v>
      </c>
      <c r="BT607" t="str">
        <f>HYPERLINK("https%3A%2F%2Fwww.webofscience.com%2Fwos%2Fwoscc%2Ffull-record%2FWOS:A1959ZQ01800039","View Full Record in Web of Science")</f>
        <v>View Full Record in Web of Science</v>
      </c>
    </row>
    <row r="608" spans="1:72" x14ac:dyDescent="0.15">
      <c r="A608" t="s">
        <v>72</v>
      </c>
      <c r="B608" t="s">
        <v>3417</v>
      </c>
      <c r="C608" t="s">
        <v>74</v>
      </c>
      <c r="D608" t="s">
        <v>74</v>
      </c>
      <c r="E608" t="s">
        <v>74</v>
      </c>
      <c r="F608" t="s">
        <v>3417</v>
      </c>
      <c r="G608" t="s">
        <v>74</v>
      </c>
      <c r="H608" t="s">
        <v>74</v>
      </c>
      <c r="I608" t="s">
        <v>3418</v>
      </c>
      <c r="J608" t="s">
        <v>767</v>
      </c>
      <c r="K608" t="s">
        <v>74</v>
      </c>
      <c r="L608" t="s">
        <v>74</v>
      </c>
      <c r="M608" t="s">
        <v>77</v>
      </c>
      <c r="N608" t="s">
        <v>78</v>
      </c>
      <c r="O608" t="s">
        <v>74</v>
      </c>
      <c r="P608" t="s">
        <v>74</v>
      </c>
      <c r="Q608" t="s">
        <v>74</v>
      </c>
      <c r="R608" t="s">
        <v>74</v>
      </c>
      <c r="S608" t="s">
        <v>74</v>
      </c>
      <c r="T608" t="s">
        <v>74</v>
      </c>
      <c r="U608" t="s">
        <v>74</v>
      </c>
      <c r="V608" t="s">
        <v>74</v>
      </c>
      <c r="W608" t="s">
        <v>74</v>
      </c>
      <c r="X608" t="s">
        <v>74</v>
      </c>
      <c r="Y608" t="s">
        <v>74</v>
      </c>
      <c r="Z608" t="s">
        <v>74</v>
      </c>
      <c r="AA608" t="s">
        <v>3419</v>
      </c>
      <c r="AB608" t="s">
        <v>74</v>
      </c>
      <c r="AC608" t="s">
        <v>74</v>
      </c>
      <c r="AD608" t="s">
        <v>74</v>
      </c>
      <c r="AE608" t="s">
        <v>74</v>
      </c>
      <c r="AF608" t="s">
        <v>74</v>
      </c>
      <c r="AG608">
        <v>11</v>
      </c>
      <c r="AH608">
        <v>3</v>
      </c>
      <c r="AI608">
        <v>3</v>
      </c>
      <c r="AJ608">
        <v>0</v>
      </c>
      <c r="AK608">
        <v>1</v>
      </c>
      <c r="AL608" t="s">
        <v>781</v>
      </c>
      <c r="AM608" t="s">
        <v>782</v>
      </c>
      <c r="AN608" t="s">
        <v>783</v>
      </c>
      <c r="AO608" t="s">
        <v>771</v>
      </c>
      <c r="AP608" t="s">
        <v>74</v>
      </c>
      <c r="AQ608" t="s">
        <v>74</v>
      </c>
      <c r="AR608" t="s">
        <v>767</v>
      </c>
      <c r="AS608" t="s">
        <v>773</v>
      </c>
      <c r="AT608" t="s">
        <v>74</v>
      </c>
      <c r="AU608">
        <v>1959</v>
      </c>
      <c r="AV608">
        <v>184</v>
      </c>
      <c r="AW608">
        <v>4689</v>
      </c>
      <c r="AX608" t="s">
        <v>74</v>
      </c>
      <c r="AY608" t="s">
        <v>74</v>
      </c>
      <c r="AZ608" t="s">
        <v>74</v>
      </c>
      <c r="BA608" t="s">
        <v>74</v>
      </c>
      <c r="BB608">
        <v>786</v>
      </c>
      <c r="BC608">
        <v>787</v>
      </c>
      <c r="BD608" t="s">
        <v>74</v>
      </c>
      <c r="BE608" t="s">
        <v>3420</v>
      </c>
      <c r="BF608" t="str">
        <f>HYPERLINK("http://dx.doi.org/10.1038/184786a0","http://dx.doi.org/10.1038/184786a0")</f>
        <v>http://dx.doi.org/10.1038/184786a0</v>
      </c>
      <c r="BG608" t="s">
        <v>74</v>
      </c>
      <c r="BH608" t="s">
        <v>74</v>
      </c>
      <c r="BI608">
        <v>2</v>
      </c>
      <c r="BJ608" t="s">
        <v>775</v>
      </c>
      <c r="BK608" t="s">
        <v>86</v>
      </c>
      <c r="BL608" t="s">
        <v>776</v>
      </c>
      <c r="BM608" t="s">
        <v>3421</v>
      </c>
      <c r="BN608" t="s">
        <v>74</v>
      </c>
      <c r="BO608" t="s">
        <v>74</v>
      </c>
      <c r="BP608" t="s">
        <v>74</v>
      </c>
      <c r="BQ608" t="s">
        <v>74</v>
      </c>
      <c r="BR608" t="s">
        <v>89</v>
      </c>
      <c r="BS608" t="s">
        <v>3422</v>
      </c>
      <c r="BT608" t="str">
        <f>HYPERLINK("https%3A%2F%2Fwww.webofscience.com%2Fwos%2Fwoscc%2Ffull-record%2FWOS:A1959ZQ02100023","View Full Record in Web of Science")</f>
        <v>View Full Record in Web of Science</v>
      </c>
    </row>
    <row r="609" spans="1:72" x14ac:dyDescent="0.15">
      <c r="A609" t="s">
        <v>72</v>
      </c>
      <c r="B609" t="s">
        <v>184</v>
      </c>
      <c r="C609" t="s">
        <v>74</v>
      </c>
      <c r="D609" t="s">
        <v>74</v>
      </c>
      <c r="E609" t="s">
        <v>74</v>
      </c>
      <c r="F609" t="s">
        <v>184</v>
      </c>
      <c r="G609" t="s">
        <v>74</v>
      </c>
      <c r="H609" t="s">
        <v>74</v>
      </c>
      <c r="I609" t="s">
        <v>3423</v>
      </c>
      <c r="J609" t="s">
        <v>767</v>
      </c>
      <c r="K609" t="s">
        <v>74</v>
      </c>
      <c r="L609" t="s">
        <v>74</v>
      </c>
      <c r="M609" t="s">
        <v>77</v>
      </c>
      <c r="N609" t="s">
        <v>220</v>
      </c>
      <c r="O609" t="s">
        <v>74</v>
      </c>
      <c r="P609" t="s">
        <v>74</v>
      </c>
      <c r="Q609" t="s">
        <v>74</v>
      </c>
      <c r="R609" t="s">
        <v>74</v>
      </c>
      <c r="S609" t="s">
        <v>74</v>
      </c>
      <c r="T609" t="s">
        <v>74</v>
      </c>
      <c r="U609" t="s">
        <v>74</v>
      </c>
      <c r="V609" t="s">
        <v>74</v>
      </c>
      <c r="W609" t="s">
        <v>74</v>
      </c>
      <c r="X609" t="s">
        <v>74</v>
      </c>
      <c r="Y609" t="s">
        <v>74</v>
      </c>
      <c r="Z609" t="s">
        <v>74</v>
      </c>
      <c r="AA609" t="s">
        <v>74</v>
      </c>
      <c r="AB609" t="s">
        <v>74</v>
      </c>
      <c r="AC609" t="s">
        <v>74</v>
      </c>
      <c r="AD609" t="s">
        <v>74</v>
      </c>
      <c r="AE609" t="s">
        <v>74</v>
      </c>
      <c r="AF609" t="s">
        <v>74</v>
      </c>
      <c r="AG609">
        <v>0</v>
      </c>
      <c r="AH609">
        <v>1</v>
      </c>
      <c r="AI609">
        <v>1</v>
      </c>
      <c r="AJ609">
        <v>0</v>
      </c>
      <c r="AK609">
        <v>0</v>
      </c>
      <c r="AL609" t="s">
        <v>781</v>
      </c>
      <c r="AM609" t="s">
        <v>782</v>
      </c>
      <c r="AN609" t="s">
        <v>783</v>
      </c>
      <c r="AO609" t="s">
        <v>771</v>
      </c>
      <c r="AP609" t="s">
        <v>74</v>
      </c>
      <c r="AQ609" t="s">
        <v>74</v>
      </c>
      <c r="AR609" t="s">
        <v>767</v>
      </c>
      <c r="AS609" t="s">
        <v>773</v>
      </c>
      <c r="AT609" t="s">
        <v>74</v>
      </c>
      <c r="AU609">
        <v>1959</v>
      </c>
      <c r="AV609">
        <v>184</v>
      </c>
      <c r="AW609">
        <v>4690</v>
      </c>
      <c r="AX609" t="s">
        <v>74</v>
      </c>
      <c r="AY609" t="s">
        <v>74</v>
      </c>
      <c r="AZ609" t="s">
        <v>74</v>
      </c>
      <c r="BA609" t="s">
        <v>74</v>
      </c>
      <c r="BB609">
        <v>851</v>
      </c>
      <c r="BC609">
        <v>852</v>
      </c>
      <c r="BD609" t="s">
        <v>74</v>
      </c>
      <c r="BE609" t="s">
        <v>3424</v>
      </c>
      <c r="BF609" t="str">
        <f>HYPERLINK("http://dx.doi.org/10.1038/184851a0","http://dx.doi.org/10.1038/184851a0")</f>
        <v>http://dx.doi.org/10.1038/184851a0</v>
      </c>
      <c r="BG609" t="s">
        <v>74</v>
      </c>
      <c r="BH609" t="s">
        <v>74</v>
      </c>
      <c r="BI609">
        <v>2</v>
      </c>
      <c r="BJ609" t="s">
        <v>775</v>
      </c>
      <c r="BK609" t="s">
        <v>86</v>
      </c>
      <c r="BL609" t="s">
        <v>776</v>
      </c>
      <c r="BM609" t="s">
        <v>3425</v>
      </c>
      <c r="BN609" t="s">
        <v>74</v>
      </c>
      <c r="BO609" t="s">
        <v>74</v>
      </c>
      <c r="BP609" t="s">
        <v>74</v>
      </c>
      <c r="BQ609" t="s">
        <v>74</v>
      </c>
      <c r="BR609" t="s">
        <v>89</v>
      </c>
      <c r="BS609" t="s">
        <v>3426</v>
      </c>
      <c r="BT609" t="str">
        <f>HYPERLINK("https%3A%2F%2Fwww.webofscience.com%2Fwos%2Fwoscc%2Ffull-record%2FWOS:A1959ZQ02200006","View Full Record in Web of Science")</f>
        <v>View Full Record in Web of Science</v>
      </c>
    </row>
    <row r="610" spans="1:72" x14ac:dyDescent="0.15">
      <c r="A610" t="s">
        <v>72</v>
      </c>
      <c r="B610" t="s">
        <v>3225</v>
      </c>
      <c r="C610" t="s">
        <v>74</v>
      </c>
      <c r="D610" t="s">
        <v>74</v>
      </c>
      <c r="E610" t="s">
        <v>74</v>
      </c>
      <c r="F610" t="s">
        <v>3225</v>
      </c>
      <c r="G610" t="s">
        <v>74</v>
      </c>
      <c r="H610" t="s">
        <v>74</v>
      </c>
      <c r="I610" t="s">
        <v>3427</v>
      </c>
      <c r="J610" t="s">
        <v>767</v>
      </c>
      <c r="K610" t="s">
        <v>74</v>
      </c>
      <c r="L610" t="s">
        <v>74</v>
      </c>
      <c r="M610" t="s">
        <v>77</v>
      </c>
      <c r="N610" t="s">
        <v>78</v>
      </c>
      <c r="O610" t="s">
        <v>74</v>
      </c>
      <c r="P610" t="s">
        <v>74</v>
      </c>
      <c r="Q610" t="s">
        <v>74</v>
      </c>
      <c r="R610" t="s">
        <v>74</v>
      </c>
      <c r="S610" t="s">
        <v>74</v>
      </c>
      <c r="T610" t="s">
        <v>74</v>
      </c>
      <c r="U610" t="s">
        <v>74</v>
      </c>
      <c r="V610" t="s">
        <v>74</v>
      </c>
      <c r="W610" t="s">
        <v>74</v>
      </c>
      <c r="X610" t="s">
        <v>74</v>
      </c>
      <c r="Y610" t="s">
        <v>74</v>
      </c>
      <c r="Z610" t="s">
        <v>74</v>
      </c>
      <c r="AA610" t="s">
        <v>74</v>
      </c>
      <c r="AB610" t="s">
        <v>74</v>
      </c>
      <c r="AC610" t="s">
        <v>74</v>
      </c>
      <c r="AD610" t="s">
        <v>74</v>
      </c>
      <c r="AE610" t="s">
        <v>74</v>
      </c>
      <c r="AF610" t="s">
        <v>74</v>
      </c>
      <c r="AG610">
        <v>4</v>
      </c>
      <c r="AH610">
        <v>4</v>
      </c>
      <c r="AI610">
        <v>4</v>
      </c>
      <c r="AJ610">
        <v>0</v>
      </c>
      <c r="AK610">
        <v>0</v>
      </c>
      <c r="AL610" t="s">
        <v>781</v>
      </c>
      <c r="AM610" t="s">
        <v>782</v>
      </c>
      <c r="AN610" t="s">
        <v>783</v>
      </c>
      <c r="AO610" t="s">
        <v>771</v>
      </c>
      <c r="AP610" t="s">
        <v>74</v>
      </c>
      <c r="AQ610" t="s">
        <v>74</v>
      </c>
      <c r="AR610" t="s">
        <v>767</v>
      </c>
      <c r="AS610" t="s">
        <v>773</v>
      </c>
      <c r="AT610" t="s">
        <v>74</v>
      </c>
      <c r="AU610">
        <v>1959</v>
      </c>
      <c r="AV610">
        <v>184</v>
      </c>
      <c r="AW610">
        <v>4690</v>
      </c>
      <c r="AX610" t="s">
        <v>74</v>
      </c>
      <c r="AY610" t="s">
        <v>74</v>
      </c>
      <c r="AZ610" t="s">
        <v>74</v>
      </c>
      <c r="BA610" t="s">
        <v>74</v>
      </c>
      <c r="BB610">
        <v>889</v>
      </c>
      <c r="BC610">
        <v>890</v>
      </c>
      <c r="BD610" t="s">
        <v>74</v>
      </c>
      <c r="BE610" t="s">
        <v>3428</v>
      </c>
      <c r="BF610" t="str">
        <f>HYPERLINK("http://dx.doi.org/10.1038/184889a0","http://dx.doi.org/10.1038/184889a0")</f>
        <v>http://dx.doi.org/10.1038/184889a0</v>
      </c>
      <c r="BG610" t="s">
        <v>74</v>
      </c>
      <c r="BH610" t="s">
        <v>74</v>
      </c>
      <c r="BI610">
        <v>2</v>
      </c>
      <c r="BJ610" t="s">
        <v>775</v>
      </c>
      <c r="BK610" t="s">
        <v>86</v>
      </c>
      <c r="BL610" t="s">
        <v>776</v>
      </c>
      <c r="BM610" t="s">
        <v>3425</v>
      </c>
      <c r="BN610" t="s">
        <v>74</v>
      </c>
      <c r="BO610" t="s">
        <v>74</v>
      </c>
      <c r="BP610" t="s">
        <v>74</v>
      </c>
      <c r="BQ610" t="s">
        <v>74</v>
      </c>
      <c r="BR610" t="s">
        <v>89</v>
      </c>
      <c r="BS610" t="s">
        <v>3429</v>
      </c>
      <c r="BT610" t="str">
        <f>HYPERLINK("https%3A%2F%2Fwww.webofscience.com%2Fwos%2Fwoscc%2Ffull-record%2FWOS:A1959ZQ02200037","View Full Record in Web of Science")</f>
        <v>View Full Record in Web of Science</v>
      </c>
    </row>
    <row r="611" spans="1:72" x14ac:dyDescent="0.15">
      <c r="A611" t="s">
        <v>72</v>
      </c>
      <c r="B611" t="s">
        <v>3430</v>
      </c>
      <c r="C611" t="s">
        <v>74</v>
      </c>
      <c r="D611" t="s">
        <v>74</v>
      </c>
      <c r="E611" t="s">
        <v>74</v>
      </c>
      <c r="F611" t="s">
        <v>3430</v>
      </c>
      <c r="G611" t="s">
        <v>74</v>
      </c>
      <c r="H611" t="s">
        <v>74</v>
      </c>
      <c r="I611" t="s">
        <v>3431</v>
      </c>
      <c r="J611" t="s">
        <v>767</v>
      </c>
      <c r="K611" t="s">
        <v>74</v>
      </c>
      <c r="L611" t="s">
        <v>74</v>
      </c>
      <c r="M611" t="s">
        <v>77</v>
      </c>
      <c r="N611" t="s">
        <v>78</v>
      </c>
      <c r="O611" t="s">
        <v>74</v>
      </c>
      <c r="P611" t="s">
        <v>74</v>
      </c>
      <c r="Q611" t="s">
        <v>74</v>
      </c>
      <c r="R611" t="s">
        <v>74</v>
      </c>
      <c r="S611" t="s">
        <v>74</v>
      </c>
      <c r="T611" t="s">
        <v>74</v>
      </c>
      <c r="U611" t="s">
        <v>74</v>
      </c>
      <c r="V611" t="s">
        <v>74</v>
      </c>
      <c r="W611" t="s">
        <v>74</v>
      </c>
      <c r="X611" t="s">
        <v>74</v>
      </c>
      <c r="Y611" t="s">
        <v>74</v>
      </c>
      <c r="Z611" t="s">
        <v>74</v>
      </c>
      <c r="AA611" t="s">
        <v>74</v>
      </c>
      <c r="AB611" t="s">
        <v>74</v>
      </c>
      <c r="AC611" t="s">
        <v>74</v>
      </c>
      <c r="AD611" t="s">
        <v>74</v>
      </c>
      <c r="AE611" t="s">
        <v>74</v>
      </c>
      <c r="AF611" t="s">
        <v>74</v>
      </c>
      <c r="AG611">
        <v>6</v>
      </c>
      <c r="AH611">
        <v>10</v>
      </c>
      <c r="AI611">
        <v>10</v>
      </c>
      <c r="AJ611">
        <v>0</v>
      </c>
      <c r="AK611">
        <v>1</v>
      </c>
      <c r="AL611" t="s">
        <v>781</v>
      </c>
      <c r="AM611" t="s">
        <v>782</v>
      </c>
      <c r="AN611" t="s">
        <v>783</v>
      </c>
      <c r="AO611" t="s">
        <v>771</v>
      </c>
      <c r="AP611" t="s">
        <v>74</v>
      </c>
      <c r="AQ611" t="s">
        <v>74</v>
      </c>
      <c r="AR611" t="s">
        <v>767</v>
      </c>
      <c r="AS611" t="s">
        <v>773</v>
      </c>
      <c r="AT611" t="s">
        <v>74</v>
      </c>
      <c r="AU611">
        <v>1959</v>
      </c>
      <c r="AV611">
        <v>184</v>
      </c>
      <c r="AW611">
        <v>4697</v>
      </c>
      <c r="AX611" t="s">
        <v>74</v>
      </c>
      <c r="AY611" t="s">
        <v>74</v>
      </c>
      <c r="AZ611" t="s">
        <v>74</v>
      </c>
      <c r="BA611" t="s">
        <v>74</v>
      </c>
      <c r="BB611">
        <v>1472</v>
      </c>
      <c r="BC611">
        <v>1473</v>
      </c>
      <c r="BD611" t="s">
        <v>74</v>
      </c>
      <c r="BE611" t="s">
        <v>3432</v>
      </c>
      <c r="BF611" t="str">
        <f>HYPERLINK("http://dx.doi.org/10.1038/1841472a0","http://dx.doi.org/10.1038/1841472a0")</f>
        <v>http://dx.doi.org/10.1038/1841472a0</v>
      </c>
      <c r="BG611" t="s">
        <v>74</v>
      </c>
      <c r="BH611" t="s">
        <v>74</v>
      </c>
      <c r="BI611">
        <v>2</v>
      </c>
      <c r="BJ611" t="s">
        <v>775</v>
      </c>
      <c r="BK611" t="s">
        <v>86</v>
      </c>
      <c r="BL611" t="s">
        <v>776</v>
      </c>
      <c r="BM611" t="s">
        <v>3433</v>
      </c>
      <c r="BN611" t="s">
        <v>74</v>
      </c>
      <c r="BO611" t="s">
        <v>74</v>
      </c>
      <c r="BP611" t="s">
        <v>74</v>
      </c>
      <c r="BQ611" t="s">
        <v>74</v>
      </c>
      <c r="BR611" t="s">
        <v>89</v>
      </c>
      <c r="BS611" t="s">
        <v>3434</v>
      </c>
      <c r="BT611" t="str">
        <f>HYPERLINK("https%3A%2F%2Fwww.webofscience.com%2Fwos%2Fwoscc%2Ffull-record%2FWOS:A1959ZQ02900013","View Full Record in Web of Science")</f>
        <v>View Full Record in Web of Science</v>
      </c>
    </row>
    <row r="612" spans="1:72" x14ac:dyDescent="0.15">
      <c r="A612" t="s">
        <v>72</v>
      </c>
      <c r="B612" t="s">
        <v>3435</v>
      </c>
      <c r="C612" t="s">
        <v>74</v>
      </c>
      <c r="D612" t="s">
        <v>74</v>
      </c>
      <c r="E612" t="s">
        <v>74</v>
      </c>
      <c r="F612" t="s">
        <v>3435</v>
      </c>
      <c r="G612" t="s">
        <v>74</v>
      </c>
      <c r="H612" t="s">
        <v>74</v>
      </c>
      <c r="I612" t="s">
        <v>3436</v>
      </c>
      <c r="J612" t="s">
        <v>767</v>
      </c>
      <c r="K612" t="s">
        <v>74</v>
      </c>
      <c r="L612" t="s">
        <v>74</v>
      </c>
      <c r="M612" t="s">
        <v>77</v>
      </c>
      <c r="N612" t="s">
        <v>78</v>
      </c>
      <c r="O612" t="s">
        <v>74</v>
      </c>
      <c r="P612" t="s">
        <v>74</v>
      </c>
      <c r="Q612" t="s">
        <v>74</v>
      </c>
      <c r="R612" t="s">
        <v>74</v>
      </c>
      <c r="S612" t="s">
        <v>74</v>
      </c>
      <c r="T612" t="s">
        <v>74</v>
      </c>
      <c r="U612" t="s">
        <v>74</v>
      </c>
      <c r="V612" t="s">
        <v>74</v>
      </c>
      <c r="W612" t="s">
        <v>74</v>
      </c>
      <c r="X612" t="s">
        <v>74</v>
      </c>
      <c r="Y612" t="s">
        <v>74</v>
      </c>
      <c r="Z612" t="s">
        <v>74</v>
      </c>
      <c r="AA612" t="s">
        <v>74</v>
      </c>
      <c r="AB612" t="s">
        <v>74</v>
      </c>
      <c r="AC612" t="s">
        <v>74</v>
      </c>
      <c r="AD612" t="s">
        <v>74</v>
      </c>
      <c r="AE612" t="s">
        <v>74</v>
      </c>
      <c r="AF612" t="s">
        <v>74</v>
      </c>
      <c r="AG612">
        <v>6</v>
      </c>
      <c r="AH612">
        <v>11</v>
      </c>
      <c r="AI612">
        <v>15</v>
      </c>
      <c r="AJ612">
        <v>0</v>
      </c>
      <c r="AK612">
        <v>0</v>
      </c>
      <c r="AL612" t="s">
        <v>781</v>
      </c>
      <c r="AM612" t="s">
        <v>782</v>
      </c>
      <c r="AN612" t="s">
        <v>783</v>
      </c>
      <c r="AO612" t="s">
        <v>771</v>
      </c>
      <c r="AP612" t="s">
        <v>74</v>
      </c>
      <c r="AQ612" t="s">
        <v>74</v>
      </c>
      <c r="AR612" t="s">
        <v>767</v>
      </c>
      <c r="AS612" t="s">
        <v>773</v>
      </c>
      <c r="AT612" t="s">
        <v>74</v>
      </c>
      <c r="AU612">
        <v>1959</v>
      </c>
      <c r="AV612">
        <v>184</v>
      </c>
      <c r="AW612">
        <v>4698</v>
      </c>
      <c r="AX612" t="s">
        <v>74</v>
      </c>
      <c r="AY612" t="s">
        <v>74</v>
      </c>
      <c r="AZ612" t="s">
        <v>74</v>
      </c>
      <c r="BA612" t="s">
        <v>74</v>
      </c>
      <c r="BB612">
        <v>1557</v>
      </c>
      <c r="BC612">
        <v>1558</v>
      </c>
      <c r="BD612" t="s">
        <v>74</v>
      </c>
      <c r="BE612" t="s">
        <v>3437</v>
      </c>
      <c r="BF612" t="str">
        <f>HYPERLINK("http://dx.doi.org/10.1038/1841557a0","http://dx.doi.org/10.1038/1841557a0")</f>
        <v>http://dx.doi.org/10.1038/1841557a0</v>
      </c>
      <c r="BG612" t="s">
        <v>74</v>
      </c>
      <c r="BH612" t="s">
        <v>74</v>
      </c>
      <c r="BI612">
        <v>2</v>
      </c>
      <c r="BJ612" t="s">
        <v>775</v>
      </c>
      <c r="BK612" t="s">
        <v>86</v>
      </c>
      <c r="BL612" t="s">
        <v>776</v>
      </c>
      <c r="BM612" t="s">
        <v>3438</v>
      </c>
      <c r="BN612" t="s">
        <v>74</v>
      </c>
      <c r="BO612" t="s">
        <v>74</v>
      </c>
      <c r="BP612" t="s">
        <v>74</v>
      </c>
      <c r="BQ612" t="s">
        <v>74</v>
      </c>
      <c r="BR612" t="s">
        <v>89</v>
      </c>
      <c r="BS612" t="s">
        <v>3439</v>
      </c>
      <c r="BT612" t="str">
        <f>HYPERLINK("https%3A%2F%2Fwww.webofscience.com%2Fwos%2Fwoscc%2Ffull-record%2FWOS:A1959ZQ03000014","View Full Record in Web of Science")</f>
        <v>View Full Record in Web of Science</v>
      </c>
    </row>
    <row r="613" spans="1:72" x14ac:dyDescent="0.15">
      <c r="A613" t="s">
        <v>72</v>
      </c>
      <c r="B613" t="s">
        <v>3440</v>
      </c>
      <c r="C613" t="s">
        <v>74</v>
      </c>
      <c r="D613" t="s">
        <v>74</v>
      </c>
      <c r="E613" t="s">
        <v>74</v>
      </c>
      <c r="F613" t="s">
        <v>3440</v>
      </c>
      <c r="G613" t="s">
        <v>74</v>
      </c>
      <c r="H613" t="s">
        <v>74</v>
      </c>
      <c r="I613" t="s">
        <v>3441</v>
      </c>
      <c r="J613" t="s">
        <v>767</v>
      </c>
      <c r="K613" t="s">
        <v>74</v>
      </c>
      <c r="L613" t="s">
        <v>74</v>
      </c>
      <c r="M613" t="s">
        <v>77</v>
      </c>
      <c r="N613" t="s">
        <v>78</v>
      </c>
      <c r="O613" t="s">
        <v>74</v>
      </c>
      <c r="P613" t="s">
        <v>74</v>
      </c>
      <c r="Q613" t="s">
        <v>74</v>
      </c>
      <c r="R613" t="s">
        <v>74</v>
      </c>
      <c r="S613" t="s">
        <v>74</v>
      </c>
      <c r="T613" t="s">
        <v>74</v>
      </c>
      <c r="U613" t="s">
        <v>74</v>
      </c>
      <c r="V613" t="s">
        <v>74</v>
      </c>
      <c r="W613" t="s">
        <v>74</v>
      </c>
      <c r="X613" t="s">
        <v>74</v>
      </c>
      <c r="Y613" t="s">
        <v>74</v>
      </c>
      <c r="Z613" t="s">
        <v>74</v>
      </c>
      <c r="AA613" t="s">
        <v>74</v>
      </c>
      <c r="AB613" t="s">
        <v>74</v>
      </c>
      <c r="AC613" t="s">
        <v>74</v>
      </c>
      <c r="AD613" t="s">
        <v>74</v>
      </c>
      <c r="AE613" t="s">
        <v>74</v>
      </c>
      <c r="AF613" t="s">
        <v>74</v>
      </c>
      <c r="AG613">
        <v>1</v>
      </c>
      <c r="AH613">
        <v>9</v>
      </c>
      <c r="AI613">
        <v>9</v>
      </c>
      <c r="AJ613">
        <v>0</v>
      </c>
      <c r="AK613">
        <v>0</v>
      </c>
      <c r="AL613" t="s">
        <v>781</v>
      </c>
      <c r="AM613" t="s">
        <v>782</v>
      </c>
      <c r="AN613" t="s">
        <v>783</v>
      </c>
      <c r="AO613" t="s">
        <v>771</v>
      </c>
      <c r="AP613" t="s">
        <v>74</v>
      </c>
      <c r="AQ613" t="s">
        <v>74</v>
      </c>
      <c r="AR613" t="s">
        <v>767</v>
      </c>
      <c r="AS613" t="s">
        <v>773</v>
      </c>
      <c r="AT613" t="s">
        <v>74</v>
      </c>
      <c r="AU613">
        <v>1959</v>
      </c>
      <c r="AV613">
        <v>184</v>
      </c>
      <c r="AW613">
        <v>4703</v>
      </c>
      <c r="AX613" t="s">
        <v>74</v>
      </c>
      <c r="AY613" t="s">
        <v>74</v>
      </c>
      <c r="AZ613" t="s">
        <v>74</v>
      </c>
      <c r="BA613" t="s">
        <v>74</v>
      </c>
      <c r="BB613">
        <v>1962</v>
      </c>
      <c r="BC613">
        <v>1963</v>
      </c>
      <c r="BD613" t="s">
        <v>74</v>
      </c>
      <c r="BE613" t="s">
        <v>3442</v>
      </c>
      <c r="BF613" t="str">
        <f>HYPERLINK("http://dx.doi.org/10.1038/1841962a0","http://dx.doi.org/10.1038/1841962a0")</f>
        <v>http://dx.doi.org/10.1038/1841962a0</v>
      </c>
      <c r="BG613" t="s">
        <v>74</v>
      </c>
      <c r="BH613" t="s">
        <v>74</v>
      </c>
      <c r="BI613">
        <v>2</v>
      </c>
      <c r="BJ613" t="s">
        <v>775</v>
      </c>
      <c r="BK613" t="s">
        <v>86</v>
      </c>
      <c r="BL613" t="s">
        <v>776</v>
      </c>
      <c r="BM613" t="s">
        <v>3443</v>
      </c>
      <c r="BN613" t="s">
        <v>74</v>
      </c>
      <c r="BO613" t="s">
        <v>74</v>
      </c>
      <c r="BP613" t="s">
        <v>74</v>
      </c>
      <c r="BQ613" t="s">
        <v>74</v>
      </c>
      <c r="BR613" t="s">
        <v>89</v>
      </c>
      <c r="BS613" t="s">
        <v>3444</v>
      </c>
      <c r="BT613" t="str">
        <f>HYPERLINK("https%3A%2F%2Fwww.webofscience.com%2Fwos%2Fwoscc%2Ffull-record%2FWOS:A1959ZQ03500045","View Full Record in Web of Science")</f>
        <v>View Full Record in Web of Science</v>
      </c>
    </row>
    <row r="614" spans="1:72" x14ac:dyDescent="0.15">
      <c r="A614" t="s">
        <v>72</v>
      </c>
      <c r="B614" t="s">
        <v>3445</v>
      </c>
      <c r="C614" t="s">
        <v>74</v>
      </c>
      <c r="D614" t="s">
        <v>74</v>
      </c>
      <c r="E614" t="s">
        <v>74</v>
      </c>
      <c r="F614" t="s">
        <v>3445</v>
      </c>
      <c r="G614" t="s">
        <v>74</v>
      </c>
      <c r="H614" t="s">
        <v>74</v>
      </c>
      <c r="I614" t="s">
        <v>3446</v>
      </c>
      <c r="J614" t="s">
        <v>767</v>
      </c>
      <c r="K614" t="s">
        <v>74</v>
      </c>
      <c r="L614" t="s">
        <v>74</v>
      </c>
      <c r="M614" t="s">
        <v>77</v>
      </c>
      <c r="N614" t="s">
        <v>78</v>
      </c>
      <c r="O614" t="s">
        <v>74</v>
      </c>
      <c r="P614" t="s">
        <v>74</v>
      </c>
      <c r="Q614" t="s">
        <v>74</v>
      </c>
      <c r="R614" t="s">
        <v>74</v>
      </c>
      <c r="S614" t="s">
        <v>74</v>
      </c>
      <c r="T614" t="s">
        <v>74</v>
      </c>
      <c r="U614" t="s">
        <v>74</v>
      </c>
      <c r="V614" t="s">
        <v>74</v>
      </c>
      <c r="W614" t="s">
        <v>74</v>
      </c>
      <c r="X614" t="s">
        <v>74</v>
      </c>
      <c r="Y614" t="s">
        <v>74</v>
      </c>
      <c r="Z614" t="s">
        <v>74</v>
      </c>
      <c r="AA614" t="s">
        <v>74</v>
      </c>
      <c r="AB614" t="s">
        <v>74</v>
      </c>
      <c r="AC614" t="s">
        <v>74</v>
      </c>
      <c r="AD614" t="s">
        <v>74</v>
      </c>
      <c r="AE614" t="s">
        <v>74</v>
      </c>
      <c r="AF614" t="s">
        <v>74</v>
      </c>
      <c r="AG614">
        <v>0</v>
      </c>
      <c r="AH614">
        <v>0</v>
      </c>
      <c r="AI614">
        <v>0</v>
      </c>
      <c r="AJ614">
        <v>0</v>
      </c>
      <c r="AK614">
        <v>0</v>
      </c>
      <c r="AL614" t="s">
        <v>781</v>
      </c>
      <c r="AM614" t="s">
        <v>782</v>
      </c>
      <c r="AN614" t="s">
        <v>783</v>
      </c>
      <c r="AO614" t="s">
        <v>771</v>
      </c>
      <c r="AP614" t="s">
        <v>74</v>
      </c>
      <c r="AQ614" t="s">
        <v>74</v>
      </c>
      <c r="AR614" t="s">
        <v>767</v>
      </c>
      <c r="AS614" t="s">
        <v>773</v>
      </c>
      <c r="AT614" t="s">
        <v>74</v>
      </c>
      <c r="AU614">
        <v>1959</v>
      </c>
      <c r="AV614">
        <v>183</v>
      </c>
      <c r="AW614">
        <v>4674</v>
      </c>
      <c r="AX614" t="s">
        <v>74</v>
      </c>
      <c r="AY614" t="s">
        <v>74</v>
      </c>
      <c r="AZ614" t="s">
        <v>74</v>
      </c>
      <c r="BA614" t="s">
        <v>74</v>
      </c>
      <c r="BB614">
        <v>1503</v>
      </c>
      <c r="BC614">
        <v>1504</v>
      </c>
      <c r="BD614" t="s">
        <v>74</v>
      </c>
      <c r="BE614" t="s">
        <v>3447</v>
      </c>
      <c r="BF614" t="str">
        <f>HYPERLINK("http://dx.doi.org/10.1038/1831503a0","http://dx.doi.org/10.1038/1831503a0")</f>
        <v>http://dx.doi.org/10.1038/1831503a0</v>
      </c>
      <c r="BG614" t="s">
        <v>74</v>
      </c>
      <c r="BH614" t="s">
        <v>74</v>
      </c>
      <c r="BI614">
        <v>2</v>
      </c>
      <c r="BJ614" t="s">
        <v>775</v>
      </c>
      <c r="BK614" t="s">
        <v>86</v>
      </c>
      <c r="BL614" t="s">
        <v>776</v>
      </c>
      <c r="BM614" t="s">
        <v>3448</v>
      </c>
      <c r="BN614" t="s">
        <v>74</v>
      </c>
      <c r="BO614" t="s">
        <v>608</v>
      </c>
      <c r="BP614" t="s">
        <v>74</v>
      </c>
      <c r="BQ614" t="s">
        <v>74</v>
      </c>
      <c r="BR614" t="s">
        <v>89</v>
      </c>
      <c r="BS614" t="s">
        <v>3449</v>
      </c>
      <c r="BT614" t="str">
        <f>HYPERLINK("https%3A%2F%2Fwww.webofscience.com%2Fwos%2Fwoscc%2Ffull-record%2FWOS:A1959ZP91900006","View Full Record in Web of Science")</f>
        <v>View Full Record in Web of Science</v>
      </c>
    </row>
    <row r="615" spans="1:72" x14ac:dyDescent="0.15">
      <c r="A615" t="s">
        <v>72</v>
      </c>
      <c r="B615" t="s">
        <v>3450</v>
      </c>
      <c r="C615" t="s">
        <v>74</v>
      </c>
      <c r="D615" t="s">
        <v>74</v>
      </c>
      <c r="E615" t="s">
        <v>74</v>
      </c>
      <c r="F615" t="s">
        <v>3450</v>
      </c>
      <c r="G615" t="s">
        <v>74</v>
      </c>
      <c r="H615" t="s">
        <v>74</v>
      </c>
      <c r="I615" t="s">
        <v>3451</v>
      </c>
      <c r="J615" t="s">
        <v>767</v>
      </c>
      <c r="K615" t="s">
        <v>74</v>
      </c>
      <c r="L615" t="s">
        <v>74</v>
      </c>
      <c r="M615" t="s">
        <v>77</v>
      </c>
      <c r="N615" t="s">
        <v>78</v>
      </c>
      <c r="O615" t="s">
        <v>74</v>
      </c>
      <c r="P615" t="s">
        <v>74</v>
      </c>
      <c r="Q615" t="s">
        <v>74</v>
      </c>
      <c r="R615" t="s">
        <v>74</v>
      </c>
      <c r="S615" t="s">
        <v>74</v>
      </c>
      <c r="T615" t="s">
        <v>74</v>
      </c>
      <c r="U615" t="s">
        <v>74</v>
      </c>
      <c r="V615" t="s">
        <v>74</v>
      </c>
      <c r="W615" t="s">
        <v>74</v>
      </c>
      <c r="X615" t="s">
        <v>74</v>
      </c>
      <c r="Y615" t="s">
        <v>74</v>
      </c>
      <c r="Z615" t="s">
        <v>74</v>
      </c>
      <c r="AA615" t="s">
        <v>74</v>
      </c>
      <c r="AB615" t="s">
        <v>74</v>
      </c>
      <c r="AC615" t="s">
        <v>74</v>
      </c>
      <c r="AD615" t="s">
        <v>74</v>
      </c>
      <c r="AE615" t="s">
        <v>74</v>
      </c>
      <c r="AF615" t="s">
        <v>74</v>
      </c>
      <c r="AG615">
        <v>0</v>
      </c>
      <c r="AH615">
        <v>0</v>
      </c>
      <c r="AI615">
        <v>0</v>
      </c>
      <c r="AJ615">
        <v>0</v>
      </c>
      <c r="AK615">
        <v>0</v>
      </c>
      <c r="AL615" t="s">
        <v>781</v>
      </c>
      <c r="AM615" t="s">
        <v>782</v>
      </c>
      <c r="AN615" t="s">
        <v>783</v>
      </c>
      <c r="AO615" t="s">
        <v>771</v>
      </c>
      <c r="AP615" t="s">
        <v>74</v>
      </c>
      <c r="AQ615" t="s">
        <v>74</v>
      </c>
      <c r="AR615" t="s">
        <v>767</v>
      </c>
      <c r="AS615" t="s">
        <v>773</v>
      </c>
      <c r="AT615" t="s">
        <v>74</v>
      </c>
      <c r="AU615">
        <v>1959</v>
      </c>
      <c r="AV615">
        <v>183</v>
      </c>
      <c r="AW615">
        <v>4675</v>
      </c>
      <c r="AX615" t="s">
        <v>74</v>
      </c>
      <c r="AY615" t="s">
        <v>74</v>
      </c>
      <c r="AZ615" t="s">
        <v>74</v>
      </c>
      <c r="BA615" t="s">
        <v>74</v>
      </c>
      <c r="BB615">
        <v>1575</v>
      </c>
      <c r="BC615">
        <v>1577</v>
      </c>
      <c r="BD615" t="s">
        <v>74</v>
      </c>
      <c r="BE615" t="s">
        <v>3452</v>
      </c>
      <c r="BF615" t="str">
        <f>HYPERLINK("http://dx.doi.org/10.1038/1831575a0","http://dx.doi.org/10.1038/1831575a0")</f>
        <v>http://dx.doi.org/10.1038/1831575a0</v>
      </c>
      <c r="BG615" t="s">
        <v>74</v>
      </c>
      <c r="BH615" t="s">
        <v>74</v>
      </c>
      <c r="BI615">
        <v>3</v>
      </c>
      <c r="BJ615" t="s">
        <v>775</v>
      </c>
      <c r="BK615" t="s">
        <v>86</v>
      </c>
      <c r="BL615" t="s">
        <v>776</v>
      </c>
      <c r="BM615" t="s">
        <v>3453</v>
      </c>
      <c r="BN615" t="s">
        <v>74</v>
      </c>
      <c r="BO615" t="s">
        <v>608</v>
      </c>
      <c r="BP615" t="s">
        <v>74</v>
      </c>
      <c r="BQ615" t="s">
        <v>74</v>
      </c>
      <c r="BR615" t="s">
        <v>89</v>
      </c>
      <c r="BS615" t="s">
        <v>3454</v>
      </c>
      <c r="BT615" t="str">
        <f>HYPERLINK("https%3A%2F%2Fwww.webofscience.com%2Fwos%2Fwoscc%2Ffull-record%2FWOS:A1959ZP92000008","View Full Record in Web of Science")</f>
        <v>View Full Record in Web of Science</v>
      </c>
    </row>
    <row r="616" spans="1:72" x14ac:dyDescent="0.15">
      <c r="A616" t="s">
        <v>72</v>
      </c>
      <c r="B616" t="s">
        <v>3455</v>
      </c>
      <c r="C616" t="s">
        <v>74</v>
      </c>
      <c r="D616" t="s">
        <v>74</v>
      </c>
      <c r="E616" t="s">
        <v>74</v>
      </c>
      <c r="F616" t="s">
        <v>3455</v>
      </c>
      <c r="G616" t="s">
        <v>74</v>
      </c>
      <c r="H616" t="s">
        <v>74</v>
      </c>
      <c r="I616" t="s">
        <v>3316</v>
      </c>
      <c r="J616" t="s">
        <v>831</v>
      </c>
      <c r="K616" t="s">
        <v>74</v>
      </c>
      <c r="L616" t="s">
        <v>74</v>
      </c>
      <c r="M616" t="s">
        <v>77</v>
      </c>
      <c r="N616" t="s">
        <v>78</v>
      </c>
      <c r="O616" t="s">
        <v>74</v>
      </c>
      <c r="P616" t="s">
        <v>74</v>
      </c>
      <c r="Q616" t="s">
        <v>74</v>
      </c>
      <c r="R616" t="s">
        <v>74</v>
      </c>
      <c r="S616" t="s">
        <v>74</v>
      </c>
      <c r="T616" t="s">
        <v>74</v>
      </c>
      <c r="U616" t="s">
        <v>74</v>
      </c>
      <c r="V616" t="s">
        <v>74</v>
      </c>
      <c r="W616" t="s">
        <v>74</v>
      </c>
      <c r="X616" t="s">
        <v>74</v>
      </c>
      <c r="Y616" t="s">
        <v>74</v>
      </c>
      <c r="Z616" t="s">
        <v>74</v>
      </c>
      <c r="AA616" t="s">
        <v>74</v>
      </c>
      <c r="AB616" t="s">
        <v>74</v>
      </c>
      <c r="AC616" t="s">
        <v>74</v>
      </c>
      <c r="AD616" t="s">
        <v>74</v>
      </c>
      <c r="AE616" t="s">
        <v>74</v>
      </c>
      <c r="AF616" t="s">
        <v>74</v>
      </c>
      <c r="AG616">
        <v>23</v>
      </c>
      <c r="AH616">
        <v>31</v>
      </c>
      <c r="AI616">
        <v>32</v>
      </c>
      <c r="AJ616">
        <v>0</v>
      </c>
      <c r="AK616">
        <v>0</v>
      </c>
      <c r="AL616" t="s">
        <v>832</v>
      </c>
      <c r="AM616" t="s">
        <v>833</v>
      </c>
      <c r="AN616" t="s">
        <v>834</v>
      </c>
      <c r="AO616" t="s">
        <v>835</v>
      </c>
      <c r="AP616" t="s">
        <v>74</v>
      </c>
      <c r="AQ616" t="s">
        <v>74</v>
      </c>
      <c r="AR616" t="s">
        <v>836</v>
      </c>
      <c r="AS616" t="s">
        <v>837</v>
      </c>
      <c r="AT616" t="s">
        <v>74</v>
      </c>
      <c r="AU616">
        <v>1959</v>
      </c>
      <c r="AV616">
        <v>85</v>
      </c>
      <c r="AW616">
        <v>365</v>
      </c>
      <c r="AX616" t="s">
        <v>74</v>
      </c>
      <c r="AY616" t="s">
        <v>74</v>
      </c>
      <c r="AZ616" t="s">
        <v>74</v>
      </c>
      <c r="BA616" t="s">
        <v>74</v>
      </c>
      <c r="BB616">
        <v>196</v>
      </c>
      <c r="BC616">
        <v>208</v>
      </c>
      <c r="BD616" t="s">
        <v>74</v>
      </c>
      <c r="BE616" t="s">
        <v>3456</v>
      </c>
      <c r="BF616" t="str">
        <f>HYPERLINK("http://dx.doi.org/10.1002/qj.49708536503","http://dx.doi.org/10.1002/qj.49708536503")</f>
        <v>http://dx.doi.org/10.1002/qj.49708536503</v>
      </c>
      <c r="BG616" t="s">
        <v>74</v>
      </c>
      <c r="BH616" t="s">
        <v>74</v>
      </c>
      <c r="BI616">
        <v>13</v>
      </c>
      <c r="BJ616" t="s">
        <v>592</v>
      </c>
      <c r="BK616" t="s">
        <v>86</v>
      </c>
      <c r="BL616" t="s">
        <v>592</v>
      </c>
      <c r="BM616" t="s">
        <v>3457</v>
      </c>
      <c r="BN616" t="s">
        <v>74</v>
      </c>
      <c r="BO616" t="s">
        <v>74</v>
      </c>
      <c r="BP616" t="s">
        <v>74</v>
      </c>
      <c r="BQ616" t="s">
        <v>74</v>
      </c>
      <c r="BR616" t="s">
        <v>89</v>
      </c>
      <c r="BS616" t="s">
        <v>3458</v>
      </c>
      <c r="BT616" t="str">
        <f>HYPERLINK("https%3A%2F%2Fwww.webofscience.com%2Fwos%2Fwoscc%2Ffull-record%2FWOS:A1959WX50000002","View Full Record in Web of Science")</f>
        <v>View Full Record in Web of Science</v>
      </c>
    </row>
    <row r="617" spans="1:72" x14ac:dyDescent="0.15">
      <c r="A617" t="s">
        <v>72</v>
      </c>
      <c r="B617" t="s">
        <v>3459</v>
      </c>
      <c r="C617" t="s">
        <v>74</v>
      </c>
      <c r="D617" t="s">
        <v>74</v>
      </c>
      <c r="E617" t="s">
        <v>74</v>
      </c>
      <c r="F617" t="s">
        <v>3459</v>
      </c>
      <c r="G617" t="s">
        <v>74</v>
      </c>
      <c r="H617" t="s">
        <v>74</v>
      </c>
      <c r="I617" t="s">
        <v>3460</v>
      </c>
      <c r="J617" t="s">
        <v>843</v>
      </c>
      <c r="K617" t="s">
        <v>74</v>
      </c>
      <c r="L617" t="s">
        <v>74</v>
      </c>
      <c r="M617" t="s">
        <v>77</v>
      </c>
      <c r="N617" t="s">
        <v>78</v>
      </c>
      <c r="O617" t="s">
        <v>74</v>
      </c>
      <c r="P617" t="s">
        <v>74</v>
      </c>
      <c r="Q617" t="s">
        <v>74</v>
      </c>
      <c r="R617" t="s">
        <v>74</v>
      </c>
      <c r="S617" t="s">
        <v>74</v>
      </c>
      <c r="T617" t="s">
        <v>74</v>
      </c>
      <c r="U617" t="s">
        <v>74</v>
      </c>
      <c r="V617" t="s">
        <v>74</v>
      </c>
      <c r="W617" t="s">
        <v>74</v>
      </c>
      <c r="X617" t="s">
        <v>74</v>
      </c>
      <c r="Y617" t="s">
        <v>74</v>
      </c>
      <c r="Z617" t="s">
        <v>74</v>
      </c>
      <c r="AA617" t="s">
        <v>74</v>
      </c>
      <c r="AB617" t="s">
        <v>74</v>
      </c>
      <c r="AC617" t="s">
        <v>74</v>
      </c>
      <c r="AD617" t="s">
        <v>74</v>
      </c>
      <c r="AE617" t="s">
        <v>74</v>
      </c>
      <c r="AF617" t="s">
        <v>74</v>
      </c>
      <c r="AG617">
        <v>4</v>
      </c>
      <c r="AH617">
        <v>8</v>
      </c>
      <c r="AI617">
        <v>9</v>
      </c>
      <c r="AJ617">
        <v>0</v>
      </c>
      <c r="AK617">
        <v>1</v>
      </c>
      <c r="AL617" t="s">
        <v>844</v>
      </c>
      <c r="AM617" t="s">
        <v>80</v>
      </c>
      <c r="AN617" t="s">
        <v>845</v>
      </c>
      <c r="AO617" t="s">
        <v>846</v>
      </c>
      <c r="AP617" t="s">
        <v>74</v>
      </c>
      <c r="AQ617" t="s">
        <v>74</v>
      </c>
      <c r="AR617" t="s">
        <v>843</v>
      </c>
      <c r="AS617" t="s">
        <v>847</v>
      </c>
      <c r="AT617" t="s">
        <v>74</v>
      </c>
      <c r="AU617">
        <v>1959</v>
      </c>
      <c r="AV617">
        <v>129</v>
      </c>
      <c r="AW617">
        <v>3347</v>
      </c>
      <c r="AX617" t="s">
        <v>74</v>
      </c>
      <c r="AY617" t="s">
        <v>74</v>
      </c>
      <c r="AZ617" t="s">
        <v>74</v>
      </c>
      <c r="BA617" t="s">
        <v>74</v>
      </c>
      <c r="BB617">
        <v>462</v>
      </c>
      <c r="BC617">
        <v>462</v>
      </c>
      <c r="BD617" t="s">
        <v>74</v>
      </c>
      <c r="BE617" t="s">
        <v>3461</v>
      </c>
      <c r="BF617" t="str">
        <f>HYPERLINK("http://dx.doi.org/10.1126/science.129.3347.462","http://dx.doi.org/10.1126/science.129.3347.462")</f>
        <v>http://dx.doi.org/10.1126/science.129.3347.462</v>
      </c>
      <c r="BG617" t="s">
        <v>74</v>
      </c>
      <c r="BH617" t="s">
        <v>74</v>
      </c>
      <c r="BI617">
        <v>1</v>
      </c>
      <c r="BJ617" t="s">
        <v>775</v>
      </c>
      <c r="BK617" t="s">
        <v>86</v>
      </c>
      <c r="BL617" t="s">
        <v>776</v>
      </c>
      <c r="BM617" t="s">
        <v>3462</v>
      </c>
      <c r="BN617">
        <v>17783972</v>
      </c>
      <c r="BO617" t="s">
        <v>74</v>
      </c>
      <c r="BP617" t="s">
        <v>74</v>
      </c>
      <c r="BQ617" t="s">
        <v>74</v>
      </c>
      <c r="BR617" t="s">
        <v>89</v>
      </c>
      <c r="BS617" t="s">
        <v>3463</v>
      </c>
      <c r="BT617" t="str">
        <f>HYPERLINK("https%3A%2F%2Fwww.webofscience.com%2Fwos%2Fwoscc%2Ffull-record%2FWOS:A1959ZQ42500007","View Full Record in Web of Science")</f>
        <v>View Full Record in Web of Science</v>
      </c>
    </row>
    <row r="618" spans="1:72" x14ac:dyDescent="0.15">
      <c r="A618" t="s">
        <v>72</v>
      </c>
      <c r="B618" t="s">
        <v>3464</v>
      </c>
      <c r="C618" t="s">
        <v>74</v>
      </c>
      <c r="D618" t="s">
        <v>74</v>
      </c>
      <c r="E618" t="s">
        <v>74</v>
      </c>
      <c r="F618" t="s">
        <v>3464</v>
      </c>
      <c r="G618" t="s">
        <v>74</v>
      </c>
      <c r="H618" t="s">
        <v>74</v>
      </c>
      <c r="I618" t="s">
        <v>3465</v>
      </c>
      <c r="J618" t="s">
        <v>3466</v>
      </c>
      <c r="K618" t="s">
        <v>74</v>
      </c>
      <c r="L618" t="s">
        <v>74</v>
      </c>
      <c r="M618" t="s">
        <v>905</v>
      </c>
      <c r="N618" t="s">
        <v>817</v>
      </c>
      <c r="O618" t="s">
        <v>74</v>
      </c>
      <c r="P618" t="s">
        <v>74</v>
      </c>
      <c r="Q618" t="s">
        <v>74</v>
      </c>
      <c r="R618" t="s">
        <v>74</v>
      </c>
      <c r="S618" t="s">
        <v>74</v>
      </c>
      <c r="T618" t="s">
        <v>74</v>
      </c>
      <c r="U618" t="s">
        <v>74</v>
      </c>
      <c r="V618" t="s">
        <v>74</v>
      </c>
      <c r="W618" t="s">
        <v>74</v>
      </c>
      <c r="X618" t="s">
        <v>74</v>
      </c>
      <c r="Y618" t="s">
        <v>74</v>
      </c>
      <c r="Z618" t="s">
        <v>74</v>
      </c>
      <c r="AA618" t="s">
        <v>74</v>
      </c>
      <c r="AB618" t="s">
        <v>74</v>
      </c>
      <c r="AC618" t="s">
        <v>74</v>
      </c>
      <c r="AD618" t="s">
        <v>74</v>
      </c>
      <c r="AE618" t="s">
        <v>74</v>
      </c>
      <c r="AF618" t="s">
        <v>74</v>
      </c>
      <c r="AG618">
        <v>1</v>
      </c>
      <c r="AH618">
        <v>0</v>
      </c>
      <c r="AI618">
        <v>0</v>
      </c>
      <c r="AJ618">
        <v>0</v>
      </c>
      <c r="AK618">
        <v>0</v>
      </c>
      <c r="AL618" t="s">
        <v>3466</v>
      </c>
      <c r="AM618" t="s">
        <v>3467</v>
      </c>
      <c r="AN618" t="s">
        <v>3468</v>
      </c>
      <c r="AO618" t="s">
        <v>3469</v>
      </c>
      <c r="AP618" t="s">
        <v>74</v>
      </c>
      <c r="AQ618" t="s">
        <v>74</v>
      </c>
      <c r="AR618" t="s">
        <v>3466</v>
      </c>
      <c r="AS618" t="s">
        <v>74</v>
      </c>
      <c r="AT618" t="s">
        <v>74</v>
      </c>
      <c r="AU618">
        <v>1959</v>
      </c>
      <c r="AV618">
        <v>94</v>
      </c>
      <c r="AW618">
        <v>2</v>
      </c>
      <c r="AX618" t="s">
        <v>74</v>
      </c>
      <c r="AY618" t="s">
        <v>74</v>
      </c>
      <c r="AZ618" t="s">
        <v>74</v>
      </c>
      <c r="BA618" t="s">
        <v>74</v>
      </c>
      <c r="BB618">
        <v>47</v>
      </c>
      <c r="BC618">
        <v>48</v>
      </c>
      <c r="BD618" t="s">
        <v>74</v>
      </c>
      <c r="BE618" t="s">
        <v>74</v>
      </c>
      <c r="BF618" t="s">
        <v>74</v>
      </c>
      <c r="BG618" t="s">
        <v>74</v>
      </c>
      <c r="BH618" t="s">
        <v>74</v>
      </c>
      <c r="BI618">
        <v>2</v>
      </c>
      <c r="BJ618" t="s">
        <v>2765</v>
      </c>
      <c r="BK618" t="s">
        <v>826</v>
      </c>
      <c r="BL618" t="s">
        <v>2766</v>
      </c>
      <c r="BM618" t="s">
        <v>3470</v>
      </c>
      <c r="BN618" t="s">
        <v>74</v>
      </c>
      <c r="BO618" t="s">
        <v>74</v>
      </c>
      <c r="BP618" t="s">
        <v>74</v>
      </c>
      <c r="BQ618" t="s">
        <v>74</v>
      </c>
      <c r="BR618" t="s">
        <v>89</v>
      </c>
      <c r="BS618" t="s">
        <v>3471</v>
      </c>
      <c r="BT618" t="str">
        <f>HYPERLINK("https%3A%2F%2Fwww.webofscience.com%2Fwos%2Fwoscc%2Ffull-record%2FWOS:A1959CLH1200006","View Full Record in Web of Science")</f>
        <v>View Full Record in Web of Science</v>
      </c>
    </row>
    <row r="619" spans="1:72" x14ac:dyDescent="0.15">
      <c r="A619" t="s">
        <v>72</v>
      </c>
      <c r="B619" t="s">
        <v>3472</v>
      </c>
      <c r="C619" t="s">
        <v>74</v>
      </c>
      <c r="D619" t="s">
        <v>74</v>
      </c>
      <c r="E619" t="s">
        <v>74</v>
      </c>
      <c r="F619" t="s">
        <v>3472</v>
      </c>
      <c r="G619" t="s">
        <v>74</v>
      </c>
      <c r="H619" t="s">
        <v>74</v>
      </c>
      <c r="I619" t="s">
        <v>3473</v>
      </c>
      <c r="J619" t="s">
        <v>3137</v>
      </c>
      <c r="K619" t="s">
        <v>74</v>
      </c>
      <c r="L619" t="s">
        <v>74</v>
      </c>
      <c r="M619" t="s">
        <v>816</v>
      </c>
      <c r="N619" t="s">
        <v>78</v>
      </c>
      <c r="O619" t="s">
        <v>74</v>
      </c>
      <c r="P619" t="s">
        <v>74</v>
      </c>
      <c r="Q619" t="s">
        <v>74</v>
      </c>
      <c r="R619" t="s">
        <v>74</v>
      </c>
      <c r="S619" t="s">
        <v>74</v>
      </c>
      <c r="T619" t="s">
        <v>74</v>
      </c>
      <c r="U619" t="s">
        <v>74</v>
      </c>
      <c r="V619" t="s">
        <v>74</v>
      </c>
      <c r="W619" t="s">
        <v>74</v>
      </c>
      <c r="X619" t="s">
        <v>74</v>
      </c>
      <c r="Y619" t="s">
        <v>74</v>
      </c>
      <c r="Z619" t="s">
        <v>74</v>
      </c>
      <c r="AA619" t="s">
        <v>74</v>
      </c>
      <c r="AB619" t="s">
        <v>74</v>
      </c>
      <c r="AC619" t="s">
        <v>74</v>
      </c>
      <c r="AD619" t="s">
        <v>74</v>
      </c>
      <c r="AE619" t="s">
        <v>74</v>
      </c>
      <c r="AF619" t="s">
        <v>74</v>
      </c>
      <c r="AG619">
        <v>0</v>
      </c>
      <c r="AH619">
        <v>0</v>
      </c>
      <c r="AI619">
        <v>0</v>
      </c>
      <c r="AJ619">
        <v>0</v>
      </c>
      <c r="AK619">
        <v>0</v>
      </c>
      <c r="AL619" t="s">
        <v>3138</v>
      </c>
      <c r="AM619" t="s">
        <v>3139</v>
      </c>
      <c r="AN619" t="s">
        <v>3140</v>
      </c>
      <c r="AO619" t="s">
        <v>3141</v>
      </c>
      <c r="AP619" t="s">
        <v>74</v>
      </c>
      <c r="AQ619" t="s">
        <v>74</v>
      </c>
      <c r="AR619" t="s">
        <v>3142</v>
      </c>
      <c r="AS619" t="s">
        <v>3143</v>
      </c>
      <c r="AT619" t="s">
        <v>74</v>
      </c>
      <c r="AU619">
        <v>1958</v>
      </c>
      <c r="AV619">
        <v>9</v>
      </c>
      <c r="AW619">
        <v>2</v>
      </c>
      <c r="AX619" t="s">
        <v>74</v>
      </c>
      <c r="AY619" t="s">
        <v>74</v>
      </c>
      <c r="AZ619" t="s">
        <v>74</v>
      </c>
      <c r="BA619" t="s">
        <v>74</v>
      </c>
      <c r="BB619">
        <v>122</v>
      </c>
      <c r="BC619">
        <v>127</v>
      </c>
      <c r="BD619" t="s">
        <v>74</v>
      </c>
      <c r="BE619" t="s">
        <v>74</v>
      </c>
      <c r="BF619" t="s">
        <v>74</v>
      </c>
      <c r="BG619" t="s">
        <v>74</v>
      </c>
      <c r="BH619" t="s">
        <v>74</v>
      </c>
      <c r="BI619">
        <v>6</v>
      </c>
      <c r="BJ619" t="s">
        <v>1176</v>
      </c>
      <c r="BK619" t="s">
        <v>826</v>
      </c>
      <c r="BL619" t="s">
        <v>1177</v>
      </c>
      <c r="BM619" t="s">
        <v>3474</v>
      </c>
      <c r="BN619" t="s">
        <v>74</v>
      </c>
      <c r="BO619" t="s">
        <v>74</v>
      </c>
      <c r="BP619" t="s">
        <v>74</v>
      </c>
      <c r="BQ619" t="s">
        <v>74</v>
      </c>
      <c r="BR619" t="s">
        <v>89</v>
      </c>
      <c r="BS619" t="s">
        <v>3475</v>
      </c>
      <c r="BT619" t="str">
        <f>HYPERLINK("https%3A%2F%2Fwww.webofscience.com%2Fwos%2Fwoscc%2Ffull-record%2FWOS:A1958CFD6000008","View Full Record in Web of Science")</f>
        <v>View Full Record in Web of Science</v>
      </c>
    </row>
    <row r="620" spans="1:72" x14ac:dyDescent="0.15">
      <c r="A620" t="s">
        <v>72</v>
      </c>
      <c r="B620" t="s">
        <v>3341</v>
      </c>
      <c r="C620" t="s">
        <v>74</v>
      </c>
      <c r="D620" t="s">
        <v>74</v>
      </c>
      <c r="E620" t="s">
        <v>74</v>
      </c>
      <c r="F620" t="s">
        <v>3341</v>
      </c>
      <c r="G620" t="s">
        <v>74</v>
      </c>
      <c r="H620" t="s">
        <v>74</v>
      </c>
      <c r="I620" t="s">
        <v>3476</v>
      </c>
      <c r="J620" t="s">
        <v>1431</v>
      </c>
      <c r="K620" t="s">
        <v>74</v>
      </c>
      <c r="L620" t="s">
        <v>74</v>
      </c>
      <c r="M620" t="s">
        <v>77</v>
      </c>
      <c r="N620" t="s">
        <v>817</v>
      </c>
      <c r="O620" t="s">
        <v>74</v>
      </c>
      <c r="P620" t="s">
        <v>74</v>
      </c>
      <c r="Q620" t="s">
        <v>74</v>
      </c>
      <c r="R620" t="s">
        <v>74</v>
      </c>
      <c r="S620" t="s">
        <v>74</v>
      </c>
      <c r="T620" t="s">
        <v>74</v>
      </c>
      <c r="U620" t="s">
        <v>74</v>
      </c>
      <c r="V620" t="s">
        <v>74</v>
      </c>
      <c r="W620" t="s">
        <v>74</v>
      </c>
      <c r="X620" t="s">
        <v>74</v>
      </c>
      <c r="Y620" t="s">
        <v>74</v>
      </c>
      <c r="Z620" t="s">
        <v>74</v>
      </c>
      <c r="AA620" t="s">
        <v>74</v>
      </c>
      <c r="AB620" t="s">
        <v>74</v>
      </c>
      <c r="AC620" t="s">
        <v>74</v>
      </c>
      <c r="AD620" t="s">
        <v>74</v>
      </c>
      <c r="AE620" t="s">
        <v>74</v>
      </c>
      <c r="AF620" t="s">
        <v>74</v>
      </c>
      <c r="AG620">
        <v>1</v>
      </c>
      <c r="AH620">
        <v>0</v>
      </c>
      <c r="AI620">
        <v>0</v>
      </c>
      <c r="AJ620">
        <v>0</v>
      </c>
      <c r="AK620">
        <v>0</v>
      </c>
      <c r="AL620" t="s">
        <v>2473</v>
      </c>
      <c r="AM620" t="s">
        <v>1433</v>
      </c>
      <c r="AN620" t="s">
        <v>1434</v>
      </c>
      <c r="AO620" t="s">
        <v>1435</v>
      </c>
      <c r="AP620" t="s">
        <v>74</v>
      </c>
      <c r="AQ620" t="s">
        <v>74</v>
      </c>
      <c r="AR620" t="s">
        <v>1436</v>
      </c>
      <c r="AS620" t="s">
        <v>1437</v>
      </c>
      <c r="AT620" t="s">
        <v>74</v>
      </c>
      <c r="AU620">
        <v>1958</v>
      </c>
      <c r="AV620">
        <v>7</v>
      </c>
      <c r="AW620">
        <v>3</v>
      </c>
      <c r="AX620" t="s">
        <v>74</v>
      </c>
      <c r="AY620" t="s">
        <v>74</v>
      </c>
      <c r="AZ620" t="s">
        <v>74</v>
      </c>
      <c r="BA620" t="s">
        <v>74</v>
      </c>
      <c r="BB620">
        <v>112</v>
      </c>
      <c r="BC620">
        <v>112</v>
      </c>
      <c r="BD620" t="s">
        <v>74</v>
      </c>
      <c r="BE620" t="s">
        <v>3477</v>
      </c>
      <c r="BF620" t="str">
        <f>HYPERLINK("http://dx.doi.org/10.1080/00049185808702334","http://dx.doi.org/10.1080/00049185808702334")</f>
        <v>http://dx.doi.org/10.1080/00049185808702334</v>
      </c>
      <c r="BG620" t="s">
        <v>74</v>
      </c>
      <c r="BH620" t="s">
        <v>74</v>
      </c>
      <c r="BI620">
        <v>1</v>
      </c>
      <c r="BJ620" t="s">
        <v>825</v>
      </c>
      <c r="BK620" t="s">
        <v>826</v>
      </c>
      <c r="BL620" t="s">
        <v>825</v>
      </c>
      <c r="BM620" t="s">
        <v>3478</v>
      </c>
      <c r="BN620" t="s">
        <v>74</v>
      </c>
      <c r="BO620" t="s">
        <v>74</v>
      </c>
      <c r="BP620" t="s">
        <v>74</v>
      </c>
      <c r="BQ620" t="s">
        <v>74</v>
      </c>
      <c r="BR620" t="s">
        <v>89</v>
      </c>
      <c r="BS620" t="s">
        <v>3479</v>
      </c>
      <c r="BT620" t="str">
        <f>HYPERLINK("https%3A%2F%2Fwww.webofscience.com%2Fwos%2Fwoscc%2Ffull-record%2FWOS:A1958CKS6800005","View Full Record in Web of Science")</f>
        <v>View Full Record in Web of Science</v>
      </c>
    </row>
    <row r="621" spans="1:72" x14ac:dyDescent="0.15">
      <c r="A621" t="s">
        <v>72</v>
      </c>
      <c r="B621" t="s">
        <v>208</v>
      </c>
      <c r="C621" t="s">
        <v>74</v>
      </c>
      <c r="D621" t="s">
        <v>74</v>
      </c>
      <c r="E621" t="s">
        <v>74</v>
      </c>
      <c r="F621" t="s">
        <v>208</v>
      </c>
      <c r="G621" t="s">
        <v>74</v>
      </c>
      <c r="H621" t="s">
        <v>74</v>
      </c>
      <c r="I621" t="s">
        <v>3480</v>
      </c>
      <c r="J621" t="s">
        <v>2158</v>
      </c>
      <c r="K621" t="s">
        <v>74</v>
      </c>
      <c r="L621" t="s">
        <v>74</v>
      </c>
      <c r="M621" t="s">
        <v>77</v>
      </c>
      <c r="N621" t="s">
        <v>220</v>
      </c>
      <c r="O621" t="s">
        <v>74</v>
      </c>
      <c r="P621" t="s">
        <v>74</v>
      </c>
      <c r="Q621" t="s">
        <v>74</v>
      </c>
      <c r="R621" t="s">
        <v>74</v>
      </c>
      <c r="S621" t="s">
        <v>74</v>
      </c>
      <c r="T621" t="s">
        <v>74</v>
      </c>
      <c r="U621" t="s">
        <v>74</v>
      </c>
      <c r="V621" t="s">
        <v>74</v>
      </c>
      <c r="W621" t="s">
        <v>74</v>
      </c>
      <c r="X621" t="s">
        <v>74</v>
      </c>
      <c r="Y621" t="s">
        <v>74</v>
      </c>
      <c r="Z621" t="s">
        <v>74</v>
      </c>
      <c r="AA621" t="s">
        <v>74</v>
      </c>
      <c r="AB621" t="s">
        <v>74</v>
      </c>
      <c r="AC621" t="s">
        <v>74</v>
      </c>
      <c r="AD621" t="s">
        <v>74</v>
      </c>
      <c r="AE621" t="s">
        <v>74</v>
      </c>
      <c r="AF621" t="s">
        <v>74</v>
      </c>
      <c r="AG621">
        <v>0</v>
      </c>
      <c r="AH621">
        <v>0</v>
      </c>
      <c r="AI621">
        <v>0</v>
      </c>
      <c r="AJ621">
        <v>0</v>
      </c>
      <c r="AK621">
        <v>0</v>
      </c>
      <c r="AL621" t="s">
        <v>2159</v>
      </c>
      <c r="AM621" t="s">
        <v>2160</v>
      </c>
      <c r="AN621" t="s">
        <v>2161</v>
      </c>
      <c r="AO621" t="s">
        <v>2162</v>
      </c>
      <c r="AP621" t="s">
        <v>74</v>
      </c>
      <c r="AQ621" t="s">
        <v>74</v>
      </c>
      <c r="AR621" t="s">
        <v>2163</v>
      </c>
      <c r="AS621" t="s">
        <v>74</v>
      </c>
      <c r="AT621" t="s">
        <v>74</v>
      </c>
      <c r="AU621">
        <v>1958</v>
      </c>
      <c r="AV621">
        <v>38</v>
      </c>
      <c r="AW621">
        <v>988</v>
      </c>
      <c r="AX621" t="s">
        <v>74</v>
      </c>
      <c r="AY621" t="s">
        <v>74</v>
      </c>
      <c r="AZ621" t="s">
        <v>74</v>
      </c>
      <c r="BA621" t="s">
        <v>74</v>
      </c>
      <c r="BB621">
        <v>912</v>
      </c>
      <c r="BC621">
        <v>912</v>
      </c>
      <c r="BD621" t="s">
        <v>74</v>
      </c>
      <c r="BE621" t="s">
        <v>74</v>
      </c>
      <c r="BF621" t="s">
        <v>74</v>
      </c>
      <c r="BG621" t="s">
        <v>74</v>
      </c>
      <c r="BH621" t="s">
        <v>74</v>
      </c>
      <c r="BI621">
        <v>1</v>
      </c>
      <c r="BJ621" t="s">
        <v>1176</v>
      </c>
      <c r="BK621" t="s">
        <v>826</v>
      </c>
      <c r="BL621" t="s">
        <v>1177</v>
      </c>
      <c r="BM621" t="s">
        <v>3481</v>
      </c>
      <c r="BN621" t="s">
        <v>74</v>
      </c>
      <c r="BO621" t="s">
        <v>74</v>
      </c>
      <c r="BP621" t="s">
        <v>74</v>
      </c>
      <c r="BQ621" t="s">
        <v>74</v>
      </c>
      <c r="BR621" t="s">
        <v>89</v>
      </c>
      <c r="BS621" t="s">
        <v>3482</v>
      </c>
      <c r="BT621" t="str">
        <f>HYPERLINK("https%3A%2F%2Fwww.webofscience.com%2Fwos%2Fwoscc%2Ffull-record%2FWOS:A1958CHT6700004","View Full Record in Web of Science")</f>
        <v>View Full Record in Web of Science</v>
      </c>
    </row>
    <row r="622" spans="1:72" x14ac:dyDescent="0.15">
      <c r="A622" t="s">
        <v>72</v>
      </c>
      <c r="B622" t="s">
        <v>3483</v>
      </c>
      <c r="C622" t="s">
        <v>74</v>
      </c>
      <c r="D622" t="s">
        <v>74</v>
      </c>
      <c r="E622" t="s">
        <v>74</v>
      </c>
      <c r="F622" t="s">
        <v>3483</v>
      </c>
      <c r="G622" t="s">
        <v>74</v>
      </c>
      <c r="H622" t="s">
        <v>74</v>
      </c>
      <c r="I622" t="s">
        <v>3484</v>
      </c>
      <c r="J622" t="s">
        <v>1068</v>
      </c>
      <c r="K622" t="s">
        <v>74</v>
      </c>
      <c r="L622" t="s">
        <v>74</v>
      </c>
      <c r="M622" t="s">
        <v>576</v>
      </c>
      <c r="N622" t="s">
        <v>78</v>
      </c>
      <c r="O622" t="s">
        <v>74</v>
      </c>
      <c r="P622" t="s">
        <v>74</v>
      </c>
      <c r="Q622" t="s">
        <v>74</v>
      </c>
      <c r="R622" t="s">
        <v>74</v>
      </c>
      <c r="S622" t="s">
        <v>74</v>
      </c>
      <c r="T622" t="s">
        <v>74</v>
      </c>
      <c r="U622" t="s">
        <v>74</v>
      </c>
      <c r="V622" t="s">
        <v>74</v>
      </c>
      <c r="W622" t="s">
        <v>74</v>
      </c>
      <c r="X622" t="s">
        <v>74</v>
      </c>
      <c r="Y622" t="s">
        <v>74</v>
      </c>
      <c r="Z622" t="s">
        <v>74</v>
      </c>
      <c r="AA622" t="s">
        <v>74</v>
      </c>
      <c r="AB622" t="s">
        <v>74</v>
      </c>
      <c r="AC622" t="s">
        <v>74</v>
      </c>
      <c r="AD622" t="s">
        <v>74</v>
      </c>
      <c r="AE622" t="s">
        <v>74</v>
      </c>
      <c r="AF622" t="s">
        <v>74</v>
      </c>
      <c r="AG622">
        <v>5</v>
      </c>
      <c r="AH622">
        <v>0</v>
      </c>
      <c r="AI622">
        <v>0</v>
      </c>
      <c r="AJ622">
        <v>0</v>
      </c>
      <c r="AK622">
        <v>0</v>
      </c>
      <c r="AL622" t="s">
        <v>577</v>
      </c>
      <c r="AM622" t="s">
        <v>578</v>
      </c>
      <c r="AN622" t="s">
        <v>579</v>
      </c>
      <c r="AO622" t="s">
        <v>1069</v>
      </c>
      <c r="AP622" t="s">
        <v>74</v>
      </c>
      <c r="AQ622" t="s">
        <v>74</v>
      </c>
      <c r="AR622" t="s">
        <v>1070</v>
      </c>
      <c r="AS622" t="s">
        <v>74</v>
      </c>
      <c r="AT622" t="s">
        <v>74</v>
      </c>
      <c r="AU622">
        <v>1958</v>
      </c>
      <c r="AV622">
        <v>123</v>
      </c>
      <c r="AW622">
        <v>5</v>
      </c>
      <c r="AX622" t="s">
        <v>74</v>
      </c>
      <c r="AY622" t="s">
        <v>74</v>
      </c>
      <c r="AZ622" t="s">
        <v>74</v>
      </c>
      <c r="BA622" t="s">
        <v>74</v>
      </c>
      <c r="BB622">
        <v>841</v>
      </c>
      <c r="BC622">
        <v>844</v>
      </c>
      <c r="BD622" t="s">
        <v>74</v>
      </c>
      <c r="BE622" t="s">
        <v>74</v>
      </c>
      <c r="BF622" t="s">
        <v>74</v>
      </c>
      <c r="BG622" t="s">
        <v>74</v>
      </c>
      <c r="BH622" t="s">
        <v>74</v>
      </c>
      <c r="BI622">
        <v>4</v>
      </c>
      <c r="BJ622" t="s">
        <v>775</v>
      </c>
      <c r="BK622" t="s">
        <v>86</v>
      </c>
      <c r="BL622" t="s">
        <v>776</v>
      </c>
      <c r="BM622" t="s">
        <v>3485</v>
      </c>
      <c r="BN622" t="s">
        <v>74</v>
      </c>
      <c r="BO622" t="s">
        <v>74</v>
      </c>
      <c r="BP622" t="s">
        <v>74</v>
      </c>
      <c r="BQ622" t="s">
        <v>74</v>
      </c>
      <c r="BR622" t="s">
        <v>89</v>
      </c>
      <c r="BS622" t="s">
        <v>3486</v>
      </c>
      <c r="BT622" t="str">
        <f>HYPERLINK("https%3A%2F%2Fwww.webofscience.com%2Fwos%2Fwoscc%2Ffull-record%2FWOS:A1958WQ18000020","View Full Record in Web of Science")</f>
        <v>View Full Record in Web of Science</v>
      </c>
    </row>
    <row r="623" spans="1:72" x14ac:dyDescent="0.15">
      <c r="A623" t="s">
        <v>72</v>
      </c>
      <c r="B623" t="s">
        <v>3487</v>
      </c>
      <c r="C623" t="s">
        <v>74</v>
      </c>
      <c r="D623" t="s">
        <v>74</v>
      </c>
      <c r="E623" t="s">
        <v>74</v>
      </c>
      <c r="F623" t="s">
        <v>3487</v>
      </c>
      <c r="G623" t="s">
        <v>74</v>
      </c>
      <c r="H623" t="s">
        <v>74</v>
      </c>
      <c r="I623" t="s">
        <v>3488</v>
      </c>
      <c r="J623" t="s">
        <v>1068</v>
      </c>
      <c r="K623" t="s">
        <v>74</v>
      </c>
      <c r="L623" t="s">
        <v>74</v>
      </c>
      <c r="M623" t="s">
        <v>576</v>
      </c>
      <c r="N623" t="s">
        <v>78</v>
      </c>
      <c r="O623" t="s">
        <v>74</v>
      </c>
      <c r="P623" t="s">
        <v>74</v>
      </c>
      <c r="Q623" t="s">
        <v>74</v>
      </c>
      <c r="R623" t="s">
        <v>74</v>
      </c>
      <c r="S623" t="s">
        <v>74</v>
      </c>
      <c r="T623" t="s">
        <v>74</v>
      </c>
      <c r="U623" t="s">
        <v>74</v>
      </c>
      <c r="V623" t="s">
        <v>74</v>
      </c>
      <c r="W623" t="s">
        <v>74</v>
      </c>
      <c r="X623" t="s">
        <v>74</v>
      </c>
      <c r="Y623" t="s">
        <v>74</v>
      </c>
      <c r="Z623" t="s">
        <v>74</v>
      </c>
      <c r="AA623" t="s">
        <v>74</v>
      </c>
      <c r="AB623" t="s">
        <v>74</v>
      </c>
      <c r="AC623" t="s">
        <v>74</v>
      </c>
      <c r="AD623" t="s">
        <v>74</v>
      </c>
      <c r="AE623" t="s">
        <v>74</v>
      </c>
      <c r="AF623" t="s">
        <v>74</v>
      </c>
      <c r="AG623">
        <v>5</v>
      </c>
      <c r="AH623">
        <v>1</v>
      </c>
      <c r="AI623">
        <v>2</v>
      </c>
      <c r="AJ623">
        <v>0</v>
      </c>
      <c r="AK623">
        <v>0</v>
      </c>
      <c r="AL623" t="s">
        <v>577</v>
      </c>
      <c r="AM623" t="s">
        <v>578</v>
      </c>
      <c r="AN623" t="s">
        <v>579</v>
      </c>
      <c r="AO623" t="s">
        <v>1069</v>
      </c>
      <c r="AP623" t="s">
        <v>74</v>
      </c>
      <c r="AQ623" t="s">
        <v>74</v>
      </c>
      <c r="AR623" t="s">
        <v>1070</v>
      </c>
      <c r="AS623" t="s">
        <v>74</v>
      </c>
      <c r="AT623" t="s">
        <v>74</v>
      </c>
      <c r="AU623">
        <v>1958</v>
      </c>
      <c r="AV623">
        <v>122</v>
      </c>
      <c r="AW623">
        <v>4</v>
      </c>
      <c r="AX623" t="s">
        <v>74</v>
      </c>
      <c r="AY623" t="s">
        <v>74</v>
      </c>
      <c r="AZ623" t="s">
        <v>74</v>
      </c>
      <c r="BA623" t="s">
        <v>74</v>
      </c>
      <c r="BB623">
        <v>578</v>
      </c>
      <c r="BC623">
        <v>581</v>
      </c>
      <c r="BD623" t="s">
        <v>74</v>
      </c>
      <c r="BE623" t="s">
        <v>74</v>
      </c>
      <c r="BF623" t="s">
        <v>74</v>
      </c>
      <c r="BG623" t="s">
        <v>74</v>
      </c>
      <c r="BH623" t="s">
        <v>74</v>
      </c>
      <c r="BI623">
        <v>4</v>
      </c>
      <c r="BJ623" t="s">
        <v>775</v>
      </c>
      <c r="BK623" t="s">
        <v>86</v>
      </c>
      <c r="BL623" t="s">
        <v>776</v>
      </c>
      <c r="BM623" t="s">
        <v>3489</v>
      </c>
      <c r="BN623" t="s">
        <v>74</v>
      </c>
      <c r="BO623" t="s">
        <v>74</v>
      </c>
      <c r="BP623" t="s">
        <v>74</v>
      </c>
      <c r="BQ623" t="s">
        <v>74</v>
      </c>
      <c r="BR623" t="s">
        <v>89</v>
      </c>
      <c r="BS623" t="s">
        <v>3490</v>
      </c>
      <c r="BT623" t="str">
        <f>HYPERLINK("https%3A%2F%2Fwww.webofscience.com%2Fwos%2Fwoscc%2Ffull-record%2FWOS:A1958WQ17300011","View Full Record in Web of Science")</f>
        <v>View Full Record in Web of Science</v>
      </c>
    </row>
    <row r="624" spans="1:72" x14ac:dyDescent="0.15">
      <c r="A624" t="s">
        <v>72</v>
      </c>
      <c r="B624" t="s">
        <v>3491</v>
      </c>
      <c r="C624" t="s">
        <v>74</v>
      </c>
      <c r="D624" t="s">
        <v>74</v>
      </c>
      <c r="E624" t="s">
        <v>74</v>
      </c>
      <c r="F624" t="s">
        <v>3491</v>
      </c>
      <c r="G624" t="s">
        <v>74</v>
      </c>
      <c r="H624" t="s">
        <v>74</v>
      </c>
      <c r="I624" t="s">
        <v>3492</v>
      </c>
      <c r="J624" t="s">
        <v>1068</v>
      </c>
      <c r="K624" t="s">
        <v>74</v>
      </c>
      <c r="L624" t="s">
        <v>74</v>
      </c>
      <c r="M624" t="s">
        <v>576</v>
      </c>
      <c r="N624" t="s">
        <v>78</v>
      </c>
      <c r="O624" t="s">
        <v>74</v>
      </c>
      <c r="P624" t="s">
        <v>74</v>
      </c>
      <c r="Q624" t="s">
        <v>74</v>
      </c>
      <c r="R624" t="s">
        <v>74</v>
      </c>
      <c r="S624" t="s">
        <v>74</v>
      </c>
      <c r="T624" t="s">
        <v>74</v>
      </c>
      <c r="U624" t="s">
        <v>74</v>
      </c>
      <c r="V624" t="s">
        <v>74</v>
      </c>
      <c r="W624" t="s">
        <v>74</v>
      </c>
      <c r="X624" t="s">
        <v>74</v>
      </c>
      <c r="Y624" t="s">
        <v>74</v>
      </c>
      <c r="Z624" t="s">
        <v>74</v>
      </c>
      <c r="AA624" t="s">
        <v>74</v>
      </c>
      <c r="AB624" t="s">
        <v>74</v>
      </c>
      <c r="AC624" t="s">
        <v>74</v>
      </c>
      <c r="AD624" t="s">
        <v>74</v>
      </c>
      <c r="AE624" t="s">
        <v>74</v>
      </c>
      <c r="AF624" t="s">
        <v>74</v>
      </c>
      <c r="AG624">
        <v>14</v>
      </c>
      <c r="AH624">
        <v>4</v>
      </c>
      <c r="AI624">
        <v>4</v>
      </c>
      <c r="AJ624">
        <v>0</v>
      </c>
      <c r="AK624">
        <v>0</v>
      </c>
      <c r="AL624" t="s">
        <v>577</v>
      </c>
      <c r="AM624" t="s">
        <v>578</v>
      </c>
      <c r="AN624" t="s">
        <v>579</v>
      </c>
      <c r="AO624" t="s">
        <v>1069</v>
      </c>
      <c r="AP624" t="s">
        <v>74</v>
      </c>
      <c r="AQ624" t="s">
        <v>74</v>
      </c>
      <c r="AR624" t="s">
        <v>1070</v>
      </c>
      <c r="AS624" t="s">
        <v>74</v>
      </c>
      <c r="AT624" t="s">
        <v>74</v>
      </c>
      <c r="AU624">
        <v>1958</v>
      </c>
      <c r="AV624">
        <v>121</v>
      </c>
      <c r="AW624">
        <v>3</v>
      </c>
      <c r="AX624" t="s">
        <v>74</v>
      </c>
      <c r="AY624" t="s">
        <v>74</v>
      </c>
      <c r="AZ624" t="s">
        <v>74</v>
      </c>
      <c r="BA624" t="s">
        <v>74</v>
      </c>
      <c r="BB624">
        <v>557</v>
      </c>
      <c r="BC624">
        <v>560</v>
      </c>
      <c r="BD624" t="s">
        <v>74</v>
      </c>
      <c r="BE624" t="s">
        <v>74</v>
      </c>
      <c r="BF624" t="s">
        <v>74</v>
      </c>
      <c r="BG624" t="s">
        <v>74</v>
      </c>
      <c r="BH624" t="s">
        <v>74</v>
      </c>
      <c r="BI624">
        <v>4</v>
      </c>
      <c r="BJ624" t="s">
        <v>775</v>
      </c>
      <c r="BK624" t="s">
        <v>86</v>
      </c>
      <c r="BL624" t="s">
        <v>776</v>
      </c>
      <c r="BM624" t="s">
        <v>3493</v>
      </c>
      <c r="BN624" t="s">
        <v>74</v>
      </c>
      <c r="BO624" t="s">
        <v>74</v>
      </c>
      <c r="BP624" t="s">
        <v>74</v>
      </c>
      <c r="BQ624" t="s">
        <v>74</v>
      </c>
      <c r="BR624" t="s">
        <v>89</v>
      </c>
      <c r="BS624" t="s">
        <v>3494</v>
      </c>
      <c r="BT624" t="str">
        <f>HYPERLINK("https%3A%2F%2Fwww.webofscience.com%2Fwos%2Fwoscc%2Ffull-record%2FWOS:A1958WQ16600044","View Full Record in Web of Science")</f>
        <v>View Full Record in Web of Science</v>
      </c>
    </row>
    <row r="625" spans="1:72" x14ac:dyDescent="0.15">
      <c r="A625" t="s">
        <v>72</v>
      </c>
      <c r="B625" t="s">
        <v>3495</v>
      </c>
      <c r="C625" t="s">
        <v>74</v>
      </c>
      <c r="D625" t="s">
        <v>74</v>
      </c>
      <c r="E625" t="s">
        <v>74</v>
      </c>
      <c r="F625" t="s">
        <v>3495</v>
      </c>
      <c r="G625" t="s">
        <v>74</v>
      </c>
      <c r="H625" t="s">
        <v>74</v>
      </c>
      <c r="I625" t="s">
        <v>3496</v>
      </c>
      <c r="J625" t="s">
        <v>1068</v>
      </c>
      <c r="K625" t="s">
        <v>74</v>
      </c>
      <c r="L625" t="s">
        <v>74</v>
      </c>
      <c r="M625" t="s">
        <v>576</v>
      </c>
      <c r="N625" t="s">
        <v>78</v>
      </c>
      <c r="O625" t="s">
        <v>74</v>
      </c>
      <c r="P625" t="s">
        <v>74</v>
      </c>
      <c r="Q625" t="s">
        <v>74</v>
      </c>
      <c r="R625" t="s">
        <v>74</v>
      </c>
      <c r="S625" t="s">
        <v>74</v>
      </c>
      <c r="T625" t="s">
        <v>74</v>
      </c>
      <c r="U625" t="s">
        <v>74</v>
      </c>
      <c r="V625" t="s">
        <v>74</v>
      </c>
      <c r="W625" t="s">
        <v>74</v>
      </c>
      <c r="X625" t="s">
        <v>74</v>
      </c>
      <c r="Y625" t="s">
        <v>74</v>
      </c>
      <c r="Z625" t="s">
        <v>74</v>
      </c>
      <c r="AA625" t="s">
        <v>74</v>
      </c>
      <c r="AB625" t="s">
        <v>74</v>
      </c>
      <c r="AC625" t="s">
        <v>74</v>
      </c>
      <c r="AD625" t="s">
        <v>74</v>
      </c>
      <c r="AE625" t="s">
        <v>74</v>
      </c>
      <c r="AF625" t="s">
        <v>74</v>
      </c>
      <c r="AG625">
        <v>7</v>
      </c>
      <c r="AH625">
        <v>0</v>
      </c>
      <c r="AI625">
        <v>0</v>
      </c>
      <c r="AJ625">
        <v>0</v>
      </c>
      <c r="AK625">
        <v>0</v>
      </c>
      <c r="AL625" t="s">
        <v>577</v>
      </c>
      <c r="AM625" t="s">
        <v>578</v>
      </c>
      <c r="AN625" t="s">
        <v>579</v>
      </c>
      <c r="AO625" t="s">
        <v>1069</v>
      </c>
      <c r="AP625" t="s">
        <v>74</v>
      </c>
      <c r="AQ625" t="s">
        <v>74</v>
      </c>
      <c r="AR625" t="s">
        <v>1070</v>
      </c>
      <c r="AS625" t="s">
        <v>74</v>
      </c>
      <c r="AT625" t="s">
        <v>74</v>
      </c>
      <c r="AU625">
        <v>1958</v>
      </c>
      <c r="AV625">
        <v>121</v>
      </c>
      <c r="AW625">
        <v>6</v>
      </c>
      <c r="AX625" t="s">
        <v>74</v>
      </c>
      <c r="AY625" t="s">
        <v>74</v>
      </c>
      <c r="AZ625" t="s">
        <v>74</v>
      </c>
      <c r="BA625" t="s">
        <v>74</v>
      </c>
      <c r="BB625">
        <v>1009</v>
      </c>
      <c r="BC625">
        <v>1011</v>
      </c>
      <c r="BD625" t="s">
        <v>74</v>
      </c>
      <c r="BE625" t="s">
        <v>74</v>
      </c>
      <c r="BF625" t="s">
        <v>74</v>
      </c>
      <c r="BG625" t="s">
        <v>74</v>
      </c>
      <c r="BH625" t="s">
        <v>74</v>
      </c>
      <c r="BI625">
        <v>3</v>
      </c>
      <c r="BJ625" t="s">
        <v>775</v>
      </c>
      <c r="BK625" t="s">
        <v>86</v>
      </c>
      <c r="BL625" t="s">
        <v>776</v>
      </c>
      <c r="BM625" t="s">
        <v>3497</v>
      </c>
      <c r="BN625" t="s">
        <v>74</v>
      </c>
      <c r="BO625" t="s">
        <v>74</v>
      </c>
      <c r="BP625" t="s">
        <v>74</v>
      </c>
      <c r="BQ625" t="s">
        <v>74</v>
      </c>
      <c r="BR625" t="s">
        <v>89</v>
      </c>
      <c r="BS625" t="s">
        <v>3498</v>
      </c>
      <c r="BT625" t="str">
        <f>HYPERLINK("https%3A%2F%2Fwww.webofscience.com%2Fwos%2Fwoscc%2Ffull-record%2FWOS:A1958WQ16900015","View Full Record in Web of Science")</f>
        <v>View Full Record in Web of Science</v>
      </c>
    </row>
    <row r="626" spans="1:72" x14ac:dyDescent="0.15">
      <c r="A626" t="s">
        <v>72</v>
      </c>
      <c r="B626" t="s">
        <v>3275</v>
      </c>
      <c r="C626" t="s">
        <v>74</v>
      </c>
      <c r="D626" t="s">
        <v>74</v>
      </c>
      <c r="E626" t="s">
        <v>74</v>
      </c>
      <c r="F626" t="s">
        <v>3275</v>
      </c>
      <c r="G626" t="s">
        <v>74</v>
      </c>
      <c r="H626" t="s">
        <v>74</v>
      </c>
      <c r="I626" t="s">
        <v>3499</v>
      </c>
      <c r="J626" t="s">
        <v>1068</v>
      </c>
      <c r="K626" t="s">
        <v>74</v>
      </c>
      <c r="L626" t="s">
        <v>74</v>
      </c>
      <c r="M626" t="s">
        <v>576</v>
      </c>
      <c r="N626" t="s">
        <v>78</v>
      </c>
      <c r="O626" t="s">
        <v>74</v>
      </c>
      <c r="P626" t="s">
        <v>74</v>
      </c>
      <c r="Q626" t="s">
        <v>74</v>
      </c>
      <c r="R626" t="s">
        <v>74</v>
      </c>
      <c r="S626" t="s">
        <v>74</v>
      </c>
      <c r="T626" t="s">
        <v>74</v>
      </c>
      <c r="U626" t="s">
        <v>74</v>
      </c>
      <c r="V626" t="s">
        <v>74</v>
      </c>
      <c r="W626" t="s">
        <v>74</v>
      </c>
      <c r="X626" t="s">
        <v>74</v>
      </c>
      <c r="Y626" t="s">
        <v>74</v>
      </c>
      <c r="Z626" t="s">
        <v>74</v>
      </c>
      <c r="AA626" t="s">
        <v>74</v>
      </c>
      <c r="AB626" t="s">
        <v>74</v>
      </c>
      <c r="AC626" t="s">
        <v>74</v>
      </c>
      <c r="AD626" t="s">
        <v>74</v>
      </c>
      <c r="AE626" t="s">
        <v>74</v>
      </c>
      <c r="AF626" t="s">
        <v>74</v>
      </c>
      <c r="AG626">
        <v>11</v>
      </c>
      <c r="AH626">
        <v>0</v>
      </c>
      <c r="AI626">
        <v>0</v>
      </c>
      <c r="AJ626">
        <v>0</v>
      </c>
      <c r="AK626">
        <v>0</v>
      </c>
      <c r="AL626" t="s">
        <v>577</v>
      </c>
      <c r="AM626" t="s">
        <v>578</v>
      </c>
      <c r="AN626" t="s">
        <v>579</v>
      </c>
      <c r="AO626" t="s">
        <v>1069</v>
      </c>
      <c r="AP626" t="s">
        <v>74</v>
      </c>
      <c r="AQ626" t="s">
        <v>74</v>
      </c>
      <c r="AR626" t="s">
        <v>1070</v>
      </c>
      <c r="AS626" t="s">
        <v>74</v>
      </c>
      <c r="AT626" t="s">
        <v>74</v>
      </c>
      <c r="AU626">
        <v>1958</v>
      </c>
      <c r="AV626">
        <v>120</v>
      </c>
      <c r="AW626">
        <v>3</v>
      </c>
      <c r="AX626" t="s">
        <v>74</v>
      </c>
      <c r="AY626" t="s">
        <v>74</v>
      </c>
      <c r="AZ626" t="s">
        <v>74</v>
      </c>
      <c r="BA626" t="s">
        <v>74</v>
      </c>
      <c r="BB626">
        <v>507</v>
      </c>
      <c r="BC626">
        <v>509</v>
      </c>
      <c r="BD626" t="s">
        <v>74</v>
      </c>
      <c r="BE626" t="s">
        <v>74</v>
      </c>
      <c r="BF626" t="s">
        <v>74</v>
      </c>
      <c r="BG626" t="s">
        <v>74</v>
      </c>
      <c r="BH626" t="s">
        <v>74</v>
      </c>
      <c r="BI626">
        <v>3</v>
      </c>
      <c r="BJ626" t="s">
        <v>775</v>
      </c>
      <c r="BK626" t="s">
        <v>86</v>
      </c>
      <c r="BL626" t="s">
        <v>776</v>
      </c>
      <c r="BM626" t="s">
        <v>3500</v>
      </c>
      <c r="BN626" t="s">
        <v>74</v>
      </c>
      <c r="BO626" t="s">
        <v>74</v>
      </c>
      <c r="BP626" t="s">
        <v>74</v>
      </c>
      <c r="BQ626" t="s">
        <v>74</v>
      </c>
      <c r="BR626" t="s">
        <v>89</v>
      </c>
      <c r="BS626" t="s">
        <v>3501</v>
      </c>
      <c r="BT626" t="str">
        <f>HYPERLINK("https%3A%2F%2Fwww.webofscience.com%2Fwos%2Fwoscc%2Ffull-record%2FWOS:A1958WY05300019","View Full Record in Web of Science")</f>
        <v>View Full Record in Web of Science</v>
      </c>
    </row>
    <row r="627" spans="1:72" x14ac:dyDescent="0.15">
      <c r="A627" t="s">
        <v>72</v>
      </c>
      <c r="B627" t="s">
        <v>3275</v>
      </c>
      <c r="C627" t="s">
        <v>74</v>
      </c>
      <c r="D627" t="s">
        <v>74</v>
      </c>
      <c r="E627" t="s">
        <v>74</v>
      </c>
      <c r="F627" t="s">
        <v>3275</v>
      </c>
      <c r="G627" t="s">
        <v>74</v>
      </c>
      <c r="H627" t="s">
        <v>74</v>
      </c>
      <c r="I627" t="s">
        <v>3502</v>
      </c>
      <c r="J627" t="s">
        <v>1068</v>
      </c>
      <c r="K627" t="s">
        <v>74</v>
      </c>
      <c r="L627" t="s">
        <v>74</v>
      </c>
      <c r="M627" t="s">
        <v>576</v>
      </c>
      <c r="N627" t="s">
        <v>78</v>
      </c>
      <c r="O627" t="s">
        <v>74</v>
      </c>
      <c r="P627" t="s">
        <v>74</v>
      </c>
      <c r="Q627" t="s">
        <v>74</v>
      </c>
      <c r="R627" t="s">
        <v>74</v>
      </c>
      <c r="S627" t="s">
        <v>74</v>
      </c>
      <c r="T627" t="s">
        <v>74</v>
      </c>
      <c r="U627" t="s">
        <v>74</v>
      </c>
      <c r="V627" t="s">
        <v>74</v>
      </c>
      <c r="W627" t="s">
        <v>74</v>
      </c>
      <c r="X627" t="s">
        <v>74</v>
      </c>
      <c r="Y627" t="s">
        <v>74</v>
      </c>
      <c r="Z627" t="s">
        <v>74</v>
      </c>
      <c r="AA627" t="s">
        <v>74</v>
      </c>
      <c r="AB627" t="s">
        <v>74</v>
      </c>
      <c r="AC627" t="s">
        <v>74</v>
      </c>
      <c r="AD627" t="s">
        <v>74</v>
      </c>
      <c r="AE627" t="s">
        <v>74</v>
      </c>
      <c r="AF627" t="s">
        <v>74</v>
      </c>
      <c r="AG627">
        <v>5</v>
      </c>
      <c r="AH627">
        <v>0</v>
      </c>
      <c r="AI627">
        <v>0</v>
      </c>
      <c r="AJ627">
        <v>0</v>
      </c>
      <c r="AK627">
        <v>0</v>
      </c>
      <c r="AL627" t="s">
        <v>577</v>
      </c>
      <c r="AM627" t="s">
        <v>578</v>
      </c>
      <c r="AN627" t="s">
        <v>579</v>
      </c>
      <c r="AO627" t="s">
        <v>1069</v>
      </c>
      <c r="AP627" t="s">
        <v>74</v>
      </c>
      <c r="AQ627" t="s">
        <v>74</v>
      </c>
      <c r="AR627" t="s">
        <v>1070</v>
      </c>
      <c r="AS627" t="s">
        <v>74</v>
      </c>
      <c r="AT627" t="s">
        <v>74</v>
      </c>
      <c r="AU627">
        <v>1958</v>
      </c>
      <c r="AV627">
        <v>119</v>
      </c>
      <c r="AW627">
        <v>4</v>
      </c>
      <c r="AX627" t="s">
        <v>74</v>
      </c>
      <c r="AY627" t="s">
        <v>74</v>
      </c>
      <c r="AZ627" t="s">
        <v>74</v>
      </c>
      <c r="BA627" t="s">
        <v>74</v>
      </c>
      <c r="BB627">
        <v>694</v>
      </c>
      <c r="BC627">
        <v>697</v>
      </c>
      <c r="BD627" t="s">
        <v>74</v>
      </c>
      <c r="BE627" t="s">
        <v>74</v>
      </c>
      <c r="BF627" t="s">
        <v>74</v>
      </c>
      <c r="BG627" t="s">
        <v>74</v>
      </c>
      <c r="BH627" t="s">
        <v>74</v>
      </c>
      <c r="BI627">
        <v>4</v>
      </c>
      <c r="BJ627" t="s">
        <v>775</v>
      </c>
      <c r="BK627" t="s">
        <v>86</v>
      </c>
      <c r="BL627" t="s">
        <v>776</v>
      </c>
      <c r="BM627" t="s">
        <v>3503</v>
      </c>
      <c r="BN627" t="s">
        <v>74</v>
      </c>
      <c r="BO627" t="s">
        <v>74</v>
      </c>
      <c r="BP627" t="s">
        <v>74</v>
      </c>
      <c r="BQ627" t="s">
        <v>74</v>
      </c>
      <c r="BR627" t="s">
        <v>89</v>
      </c>
      <c r="BS627" t="s">
        <v>3504</v>
      </c>
      <c r="BT627" t="str">
        <f>HYPERLINK("https%3A%2F%2Fwww.webofscience.com%2Fwos%2Fwoscc%2Ffull-record%2FWOS:A1958WQ16100018","View Full Record in Web of Science")</f>
        <v>View Full Record in Web of Science</v>
      </c>
    </row>
    <row r="628" spans="1:72" x14ac:dyDescent="0.15">
      <c r="A628" t="s">
        <v>72</v>
      </c>
      <c r="B628" t="s">
        <v>208</v>
      </c>
      <c r="C628" t="s">
        <v>74</v>
      </c>
      <c r="D628" t="s">
        <v>74</v>
      </c>
      <c r="E628" t="s">
        <v>74</v>
      </c>
      <c r="F628" t="s">
        <v>208</v>
      </c>
      <c r="G628" t="s">
        <v>74</v>
      </c>
      <c r="H628" t="s">
        <v>74</v>
      </c>
      <c r="I628" t="s">
        <v>3505</v>
      </c>
      <c r="J628" t="s">
        <v>2735</v>
      </c>
      <c r="K628" t="s">
        <v>74</v>
      </c>
      <c r="L628" t="s">
        <v>74</v>
      </c>
      <c r="M628" t="s">
        <v>77</v>
      </c>
      <c r="N628" t="s">
        <v>78</v>
      </c>
      <c r="O628" t="s">
        <v>74</v>
      </c>
      <c r="P628" t="s">
        <v>74</v>
      </c>
      <c r="Q628" t="s">
        <v>74</v>
      </c>
      <c r="R628" t="s">
        <v>74</v>
      </c>
      <c r="S628" t="s">
        <v>74</v>
      </c>
      <c r="T628" t="s">
        <v>74</v>
      </c>
      <c r="U628" t="s">
        <v>74</v>
      </c>
      <c r="V628" t="s">
        <v>74</v>
      </c>
      <c r="W628" t="s">
        <v>74</v>
      </c>
      <c r="X628" t="s">
        <v>74</v>
      </c>
      <c r="Y628" t="s">
        <v>74</v>
      </c>
      <c r="Z628" t="s">
        <v>74</v>
      </c>
      <c r="AA628" t="s">
        <v>74</v>
      </c>
      <c r="AB628" t="s">
        <v>74</v>
      </c>
      <c r="AC628" t="s">
        <v>74</v>
      </c>
      <c r="AD628" t="s">
        <v>74</v>
      </c>
      <c r="AE628" t="s">
        <v>74</v>
      </c>
      <c r="AF628" t="s">
        <v>74</v>
      </c>
      <c r="AG628">
        <v>0</v>
      </c>
      <c r="AH628">
        <v>0</v>
      </c>
      <c r="AI628">
        <v>0</v>
      </c>
      <c r="AJ628">
        <v>0</v>
      </c>
      <c r="AK628">
        <v>0</v>
      </c>
      <c r="AL628" t="s">
        <v>1790</v>
      </c>
      <c r="AM628" t="s">
        <v>1791</v>
      </c>
      <c r="AN628" t="s">
        <v>1792</v>
      </c>
      <c r="AO628" t="s">
        <v>2736</v>
      </c>
      <c r="AP628" t="s">
        <v>74</v>
      </c>
      <c r="AQ628" t="s">
        <v>74</v>
      </c>
      <c r="AR628" t="s">
        <v>2735</v>
      </c>
      <c r="AS628" t="s">
        <v>2737</v>
      </c>
      <c r="AT628" t="s">
        <v>74</v>
      </c>
      <c r="AU628">
        <v>1958</v>
      </c>
      <c r="AV628">
        <v>189</v>
      </c>
      <c r="AW628">
        <v>10</v>
      </c>
      <c r="AX628" t="s">
        <v>74</v>
      </c>
      <c r="AY628" t="s">
        <v>74</v>
      </c>
      <c r="AZ628" t="s">
        <v>74</v>
      </c>
      <c r="BA628" t="s">
        <v>74</v>
      </c>
      <c r="BB628">
        <v>926</v>
      </c>
      <c r="BC628" t="s">
        <v>84</v>
      </c>
      <c r="BD628" t="s">
        <v>74</v>
      </c>
      <c r="BE628" t="s">
        <v>74</v>
      </c>
      <c r="BF628" t="s">
        <v>74</v>
      </c>
      <c r="BG628" t="s">
        <v>74</v>
      </c>
      <c r="BH628" t="s">
        <v>74</v>
      </c>
      <c r="BI628">
        <v>0</v>
      </c>
      <c r="BJ628" t="s">
        <v>2738</v>
      </c>
      <c r="BK628" t="s">
        <v>826</v>
      </c>
      <c r="BL628" t="s">
        <v>2739</v>
      </c>
      <c r="BM628" t="s">
        <v>3506</v>
      </c>
      <c r="BN628" t="s">
        <v>74</v>
      </c>
      <c r="BO628" t="s">
        <v>74</v>
      </c>
      <c r="BP628" t="s">
        <v>74</v>
      </c>
      <c r="BQ628" t="s">
        <v>74</v>
      </c>
      <c r="BR628" t="s">
        <v>89</v>
      </c>
      <c r="BS628" t="s">
        <v>3507</v>
      </c>
      <c r="BT628" t="str">
        <f>HYPERLINK("https%3A%2F%2Fwww.webofscience.com%2Fwos%2Fwoscc%2Ffull-record%2FWOS:A1958CKM7200034","View Full Record in Web of Science")</f>
        <v>View Full Record in Web of Science</v>
      </c>
    </row>
    <row r="629" spans="1:72" x14ac:dyDescent="0.15">
      <c r="A629" t="s">
        <v>72</v>
      </c>
      <c r="B629" t="s">
        <v>208</v>
      </c>
      <c r="C629" t="s">
        <v>74</v>
      </c>
      <c r="D629" t="s">
        <v>74</v>
      </c>
      <c r="E629" t="s">
        <v>74</v>
      </c>
      <c r="F629" t="s">
        <v>208</v>
      </c>
      <c r="G629" t="s">
        <v>74</v>
      </c>
      <c r="H629" t="s">
        <v>74</v>
      </c>
      <c r="I629" t="s">
        <v>3508</v>
      </c>
      <c r="J629" t="s">
        <v>2735</v>
      </c>
      <c r="K629" t="s">
        <v>74</v>
      </c>
      <c r="L629" t="s">
        <v>74</v>
      </c>
      <c r="M629" t="s">
        <v>77</v>
      </c>
      <c r="N629" t="s">
        <v>817</v>
      </c>
      <c r="O629" t="s">
        <v>74</v>
      </c>
      <c r="P629" t="s">
        <v>74</v>
      </c>
      <c r="Q629" t="s">
        <v>74</v>
      </c>
      <c r="R629" t="s">
        <v>74</v>
      </c>
      <c r="S629" t="s">
        <v>74</v>
      </c>
      <c r="T629" t="s">
        <v>74</v>
      </c>
      <c r="U629" t="s">
        <v>74</v>
      </c>
      <c r="V629" t="s">
        <v>74</v>
      </c>
      <c r="W629" t="s">
        <v>74</v>
      </c>
      <c r="X629" t="s">
        <v>74</v>
      </c>
      <c r="Y629" t="s">
        <v>74</v>
      </c>
      <c r="Z629" t="s">
        <v>74</v>
      </c>
      <c r="AA629" t="s">
        <v>74</v>
      </c>
      <c r="AB629" t="s">
        <v>74</v>
      </c>
      <c r="AC629" t="s">
        <v>74</v>
      </c>
      <c r="AD629" t="s">
        <v>74</v>
      </c>
      <c r="AE629" t="s">
        <v>74</v>
      </c>
      <c r="AF629" t="s">
        <v>74</v>
      </c>
      <c r="AG629">
        <v>1</v>
      </c>
      <c r="AH629">
        <v>0</v>
      </c>
      <c r="AI629">
        <v>0</v>
      </c>
      <c r="AJ629">
        <v>0</v>
      </c>
      <c r="AK629">
        <v>1</v>
      </c>
      <c r="AL629" t="s">
        <v>1790</v>
      </c>
      <c r="AM629" t="s">
        <v>1791</v>
      </c>
      <c r="AN629" t="s">
        <v>1792</v>
      </c>
      <c r="AO629" t="s">
        <v>2736</v>
      </c>
      <c r="AP629" t="s">
        <v>74</v>
      </c>
      <c r="AQ629" t="s">
        <v>74</v>
      </c>
      <c r="AR629" t="s">
        <v>2735</v>
      </c>
      <c r="AS629" t="s">
        <v>2737</v>
      </c>
      <c r="AT629" t="s">
        <v>74</v>
      </c>
      <c r="AU629">
        <v>1958</v>
      </c>
      <c r="AV629">
        <v>186</v>
      </c>
      <c r="AW629">
        <v>4</v>
      </c>
      <c r="AX629" t="s">
        <v>74</v>
      </c>
      <c r="AY629" t="s">
        <v>74</v>
      </c>
      <c r="AZ629" t="s">
        <v>74</v>
      </c>
      <c r="BA629" t="s">
        <v>74</v>
      </c>
      <c r="BB629">
        <v>304</v>
      </c>
      <c r="BC629">
        <v>304</v>
      </c>
      <c r="BD629" t="s">
        <v>74</v>
      </c>
      <c r="BE629" t="s">
        <v>74</v>
      </c>
      <c r="BF629" t="s">
        <v>74</v>
      </c>
      <c r="BG629" t="s">
        <v>74</v>
      </c>
      <c r="BH629" t="s">
        <v>74</v>
      </c>
      <c r="BI629">
        <v>1</v>
      </c>
      <c r="BJ629" t="s">
        <v>2738</v>
      </c>
      <c r="BK629" t="s">
        <v>826</v>
      </c>
      <c r="BL629" t="s">
        <v>2739</v>
      </c>
      <c r="BM629" t="s">
        <v>3509</v>
      </c>
      <c r="BN629" t="s">
        <v>74</v>
      </c>
      <c r="BO629" t="s">
        <v>74</v>
      </c>
      <c r="BP629" t="s">
        <v>74</v>
      </c>
      <c r="BQ629" t="s">
        <v>74</v>
      </c>
      <c r="BR629" t="s">
        <v>89</v>
      </c>
      <c r="BS629" t="s">
        <v>3510</v>
      </c>
      <c r="BT629" t="str">
        <f>HYPERLINK("https%3A%2F%2Fwww.webofscience.com%2Fwos%2Fwoscc%2Ffull-record%2FWOS:A1958CKM2700008","View Full Record in Web of Science")</f>
        <v>View Full Record in Web of Science</v>
      </c>
    </row>
    <row r="630" spans="1:72" x14ac:dyDescent="0.15">
      <c r="A630" t="s">
        <v>72</v>
      </c>
      <c r="B630" t="s">
        <v>208</v>
      </c>
      <c r="C630" t="s">
        <v>74</v>
      </c>
      <c r="D630" t="s">
        <v>74</v>
      </c>
      <c r="E630" t="s">
        <v>74</v>
      </c>
      <c r="F630" t="s">
        <v>208</v>
      </c>
      <c r="G630" t="s">
        <v>74</v>
      </c>
      <c r="H630" t="s">
        <v>74</v>
      </c>
      <c r="I630" t="s">
        <v>3511</v>
      </c>
      <c r="J630" t="s">
        <v>3512</v>
      </c>
      <c r="K630" t="s">
        <v>74</v>
      </c>
      <c r="L630" t="s">
        <v>74</v>
      </c>
      <c r="M630" t="s">
        <v>77</v>
      </c>
      <c r="N630" t="s">
        <v>817</v>
      </c>
      <c r="O630" t="s">
        <v>74</v>
      </c>
      <c r="P630" t="s">
        <v>74</v>
      </c>
      <c r="Q630" t="s">
        <v>74</v>
      </c>
      <c r="R630" t="s">
        <v>74</v>
      </c>
      <c r="S630" t="s">
        <v>74</v>
      </c>
      <c r="T630" t="s">
        <v>74</v>
      </c>
      <c r="U630" t="s">
        <v>74</v>
      </c>
      <c r="V630" t="s">
        <v>74</v>
      </c>
      <c r="W630" t="s">
        <v>74</v>
      </c>
      <c r="X630" t="s">
        <v>74</v>
      </c>
      <c r="Y630" t="s">
        <v>74</v>
      </c>
      <c r="Z630" t="s">
        <v>74</v>
      </c>
      <c r="AA630" t="s">
        <v>74</v>
      </c>
      <c r="AB630" t="s">
        <v>74</v>
      </c>
      <c r="AC630" t="s">
        <v>74</v>
      </c>
      <c r="AD630" t="s">
        <v>74</v>
      </c>
      <c r="AE630" t="s">
        <v>74</v>
      </c>
      <c r="AF630" t="s">
        <v>74</v>
      </c>
      <c r="AG630">
        <v>1</v>
      </c>
      <c r="AH630">
        <v>0</v>
      </c>
      <c r="AI630">
        <v>0</v>
      </c>
      <c r="AJ630">
        <v>0</v>
      </c>
      <c r="AK630">
        <v>1</v>
      </c>
      <c r="AL630" t="s">
        <v>3513</v>
      </c>
      <c r="AM630" t="s">
        <v>3514</v>
      </c>
      <c r="AN630" t="s">
        <v>3515</v>
      </c>
      <c r="AO630" t="s">
        <v>3516</v>
      </c>
      <c r="AP630" t="s">
        <v>74</v>
      </c>
      <c r="AQ630" t="s">
        <v>74</v>
      </c>
      <c r="AR630" t="s">
        <v>3517</v>
      </c>
      <c r="AS630" t="s">
        <v>74</v>
      </c>
      <c r="AT630" t="s">
        <v>74</v>
      </c>
      <c r="AU630">
        <v>1958</v>
      </c>
      <c r="AV630">
        <v>35</v>
      </c>
      <c r="AW630">
        <v>3</v>
      </c>
      <c r="AX630" t="s">
        <v>74</v>
      </c>
      <c r="AY630" t="s">
        <v>74</v>
      </c>
      <c r="AZ630" t="s">
        <v>74</v>
      </c>
      <c r="BA630" t="s">
        <v>74</v>
      </c>
      <c r="BB630">
        <v>211</v>
      </c>
      <c r="BC630">
        <v>211</v>
      </c>
      <c r="BD630" t="s">
        <v>74</v>
      </c>
      <c r="BE630" t="s">
        <v>74</v>
      </c>
      <c r="BF630" t="s">
        <v>74</v>
      </c>
      <c r="BG630" t="s">
        <v>74</v>
      </c>
      <c r="BH630" t="s">
        <v>74</v>
      </c>
      <c r="BI630">
        <v>1</v>
      </c>
      <c r="BJ630" t="s">
        <v>3518</v>
      </c>
      <c r="BK630" t="s">
        <v>826</v>
      </c>
      <c r="BL630" t="s">
        <v>3518</v>
      </c>
      <c r="BM630" t="s">
        <v>3519</v>
      </c>
      <c r="BN630" t="s">
        <v>74</v>
      </c>
      <c r="BO630" t="s">
        <v>74</v>
      </c>
      <c r="BP630" t="s">
        <v>74</v>
      </c>
      <c r="BQ630" t="s">
        <v>74</v>
      </c>
      <c r="BR630" t="s">
        <v>89</v>
      </c>
      <c r="BS630" t="s">
        <v>3520</v>
      </c>
      <c r="BT630" t="str">
        <f>HYPERLINK("https%3A%2F%2Fwww.webofscience.com%2Fwos%2Fwoscc%2Ffull-record%2FWOS:A1958CFL7600025","View Full Record in Web of Science")</f>
        <v>View Full Record in Web of Science</v>
      </c>
    </row>
    <row r="631" spans="1:72" x14ac:dyDescent="0.15">
      <c r="A631" t="s">
        <v>72</v>
      </c>
      <c r="B631" t="s">
        <v>3521</v>
      </c>
      <c r="C631" t="s">
        <v>74</v>
      </c>
      <c r="D631" t="s">
        <v>74</v>
      </c>
      <c r="E631" t="s">
        <v>74</v>
      </c>
      <c r="F631" t="s">
        <v>3521</v>
      </c>
      <c r="G631" t="s">
        <v>74</v>
      </c>
      <c r="H631" t="s">
        <v>74</v>
      </c>
      <c r="I631" t="s">
        <v>3522</v>
      </c>
      <c r="J631" t="s">
        <v>1118</v>
      </c>
      <c r="K631" t="s">
        <v>74</v>
      </c>
      <c r="L631" t="s">
        <v>74</v>
      </c>
      <c r="M631" t="s">
        <v>77</v>
      </c>
      <c r="N631" t="s">
        <v>78</v>
      </c>
      <c r="O631" t="s">
        <v>74</v>
      </c>
      <c r="P631" t="s">
        <v>74</v>
      </c>
      <c r="Q631" t="s">
        <v>74</v>
      </c>
      <c r="R631" t="s">
        <v>74</v>
      </c>
      <c r="S631" t="s">
        <v>74</v>
      </c>
      <c r="T631" t="s">
        <v>74</v>
      </c>
      <c r="U631" t="s">
        <v>74</v>
      </c>
      <c r="V631" t="s">
        <v>74</v>
      </c>
      <c r="W631" t="s">
        <v>74</v>
      </c>
      <c r="X631" t="s">
        <v>74</v>
      </c>
      <c r="Y631" t="s">
        <v>74</v>
      </c>
      <c r="Z631" t="s">
        <v>74</v>
      </c>
      <c r="AA631" t="s">
        <v>74</v>
      </c>
      <c r="AB631" t="s">
        <v>74</v>
      </c>
      <c r="AC631" t="s">
        <v>74</v>
      </c>
      <c r="AD631" t="s">
        <v>74</v>
      </c>
      <c r="AE631" t="s">
        <v>74</v>
      </c>
      <c r="AF631" t="s">
        <v>74</v>
      </c>
      <c r="AG631">
        <v>0</v>
      </c>
      <c r="AH631">
        <v>1</v>
      </c>
      <c r="AI631">
        <v>1</v>
      </c>
      <c r="AJ631">
        <v>0</v>
      </c>
      <c r="AK631">
        <v>0</v>
      </c>
      <c r="AL631" t="s">
        <v>1119</v>
      </c>
      <c r="AM631" t="s">
        <v>782</v>
      </c>
      <c r="AN631" t="s">
        <v>1120</v>
      </c>
      <c r="AO631" t="s">
        <v>1121</v>
      </c>
      <c r="AP631" t="s">
        <v>74</v>
      </c>
      <c r="AQ631" t="s">
        <v>74</v>
      </c>
      <c r="AR631" t="s">
        <v>1122</v>
      </c>
      <c r="AS631" t="s">
        <v>1123</v>
      </c>
      <c r="AT631" t="s">
        <v>74</v>
      </c>
      <c r="AU631">
        <v>1958</v>
      </c>
      <c r="AV631">
        <v>124</v>
      </c>
      <c r="AW631">
        <v>1</v>
      </c>
      <c r="AX631" t="s">
        <v>74</v>
      </c>
      <c r="AY631" t="s">
        <v>74</v>
      </c>
      <c r="AZ631" t="s">
        <v>74</v>
      </c>
      <c r="BA631" t="s">
        <v>74</v>
      </c>
      <c r="BB631">
        <v>1</v>
      </c>
      <c r="BC631" t="s">
        <v>84</v>
      </c>
      <c r="BD631" t="s">
        <v>74</v>
      </c>
      <c r="BE631" t="s">
        <v>3523</v>
      </c>
      <c r="BF631" t="str">
        <f>HYPERLINK("http://dx.doi.org/10.2307/1790560","http://dx.doi.org/10.2307/1790560")</f>
        <v>http://dx.doi.org/10.2307/1790560</v>
      </c>
      <c r="BG631" t="s">
        <v>74</v>
      </c>
      <c r="BH631" t="s">
        <v>74</v>
      </c>
      <c r="BI631">
        <v>0</v>
      </c>
      <c r="BJ631" t="s">
        <v>825</v>
      </c>
      <c r="BK631" t="s">
        <v>826</v>
      </c>
      <c r="BL631" t="s">
        <v>825</v>
      </c>
      <c r="BM631" t="s">
        <v>3524</v>
      </c>
      <c r="BN631" t="s">
        <v>74</v>
      </c>
      <c r="BO631" t="s">
        <v>74</v>
      </c>
      <c r="BP631" t="s">
        <v>74</v>
      </c>
      <c r="BQ631" t="s">
        <v>74</v>
      </c>
      <c r="BR631" t="s">
        <v>89</v>
      </c>
      <c r="BS631" t="s">
        <v>3525</v>
      </c>
      <c r="BT631" t="str">
        <f>HYPERLINK("https%3A%2F%2Fwww.webofscience.com%2Fwos%2Fwoscc%2Ffull-record%2FWOS:A1958CAU7400001","View Full Record in Web of Science")</f>
        <v>View Full Record in Web of Science</v>
      </c>
    </row>
    <row r="632" spans="1:72" x14ac:dyDescent="0.15">
      <c r="A632" t="s">
        <v>72</v>
      </c>
      <c r="B632" t="s">
        <v>2742</v>
      </c>
      <c r="C632" t="s">
        <v>74</v>
      </c>
      <c r="D632" t="s">
        <v>74</v>
      </c>
      <c r="E632" t="s">
        <v>74</v>
      </c>
      <c r="F632" t="s">
        <v>2742</v>
      </c>
      <c r="G632" t="s">
        <v>74</v>
      </c>
      <c r="H632" t="s">
        <v>74</v>
      </c>
      <c r="I632" t="s">
        <v>3526</v>
      </c>
      <c r="J632" t="s">
        <v>1118</v>
      </c>
      <c r="K632" t="s">
        <v>74</v>
      </c>
      <c r="L632" t="s">
        <v>74</v>
      </c>
      <c r="M632" t="s">
        <v>77</v>
      </c>
      <c r="N632" t="s">
        <v>817</v>
      </c>
      <c r="O632" t="s">
        <v>74</v>
      </c>
      <c r="P632" t="s">
        <v>74</v>
      </c>
      <c r="Q632" t="s">
        <v>74</v>
      </c>
      <c r="R632" t="s">
        <v>74</v>
      </c>
      <c r="S632" t="s">
        <v>74</v>
      </c>
      <c r="T632" t="s">
        <v>74</v>
      </c>
      <c r="U632" t="s">
        <v>74</v>
      </c>
      <c r="V632" t="s">
        <v>74</v>
      </c>
      <c r="W632" t="s">
        <v>74</v>
      </c>
      <c r="X632" t="s">
        <v>74</v>
      </c>
      <c r="Y632" t="s">
        <v>74</v>
      </c>
      <c r="Z632" t="s">
        <v>74</v>
      </c>
      <c r="AA632" t="s">
        <v>74</v>
      </c>
      <c r="AB632" t="s">
        <v>74</v>
      </c>
      <c r="AC632" t="s">
        <v>74</v>
      </c>
      <c r="AD632" t="s">
        <v>74</v>
      </c>
      <c r="AE632" t="s">
        <v>74</v>
      </c>
      <c r="AF632" t="s">
        <v>74</v>
      </c>
      <c r="AG632">
        <v>1</v>
      </c>
      <c r="AH632">
        <v>0</v>
      </c>
      <c r="AI632">
        <v>0</v>
      </c>
      <c r="AJ632">
        <v>0</v>
      </c>
      <c r="AK632">
        <v>0</v>
      </c>
      <c r="AL632" t="s">
        <v>747</v>
      </c>
      <c r="AM632" t="s">
        <v>748</v>
      </c>
      <c r="AN632" t="s">
        <v>749</v>
      </c>
      <c r="AO632" t="s">
        <v>1121</v>
      </c>
      <c r="AP632" t="s">
        <v>1482</v>
      </c>
      <c r="AQ632" t="s">
        <v>74</v>
      </c>
      <c r="AR632" t="s">
        <v>1122</v>
      </c>
      <c r="AS632" t="s">
        <v>1123</v>
      </c>
      <c r="AT632" t="s">
        <v>74</v>
      </c>
      <c r="AU632">
        <v>1958</v>
      </c>
      <c r="AV632">
        <v>124</v>
      </c>
      <c r="AW632">
        <v>2</v>
      </c>
      <c r="AX632" t="s">
        <v>74</v>
      </c>
      <c r="AY632" t="s">
        <v>74</v>
      </c>
      <c r="AZ632" t="s">
        <v>74</v>
      </c>
      <c r="BA632" t="s">
        <v>74</v>
      </c>
      <c r="BB632">
        <v>238</v>
      </c>
      <c r="BC632">
        <v>241</v>
      </c>
      <c r="BD632" t="s">
        <v>74</v>
      </c>
      <c r="BE632" t="s">
        <v>74</v>
      </c>
      <c r="BF632" t="s">
        <v>74</v>
      </c>
      <c r="BG632" t="s">
        <v>74</v>
      </c>
      <c r="BH632" t="s">
        <v>74</v>
      </c>
      <c r="BI632">
        <v>4</v>
      </c>
      <c r="BJ632" t="s">
        <v>825</v>
      </c>
      <c r="BK632" t="s">
        <v>826</v>
      </c>
      <c r="BL632" t="s">
        <v>825</v>
      </c>
      <c r="BM632" t="s">
        <v>3527</v>
      </c>
      <c r="BN632" t="s">
        <v>74</v>
      </c>
      <c r="BO632" t="s">
        <v>74</v>
      </c>
      <c r="BP632" t="s">
        <v>74</v>
      </c>
      <c r="BQ632" t="s">
        <v>74</v>
      </c>
      <c r="BR632" t="s">
        <v>89</v>
      </c>
      <c r="BS632" t="s">
        <v>3528</v>
      </c>
      <c r="BT632" t="str">
        <f>HYPERLINK("https%3A%2F%2Fwww.webofscience.com%2Fwos%2Fwoscc%2Ffull-record%2FWOS:A1958CAU7500012","View Full Record in Web of Science")</f>
        <v>View Full Record in Web of Science</v>
      </c>
    </row>
    <row r="633" spans="1:72" x14ac:dyDescent="0.15">
      <c r="A633" t="s">
        <v>72</v>
      </c>
      <c r="B633" t="s">
        <v>2742</v>
      </c>
      <c r="C633" t="s">
        <v>74</v>
      </c>
      <c r="D633" t="s">
        <v>74</v>
      </c>
      <c r="E633" t="s">
        <v>74</v>
      </c>
      <c r="F633" t="s">
        <v>2742</v>
      </c>
      <c r="G633" t="s">
        <v>74</v>
      </c>
      <c r="H633" t="s">
        <v>74</v>
      </c>
      <c r="I633" t="s">
        <v>3529</v>
      </c>
      <c r="J633" t="s">
        <v>1118</v>
      </c>
      <c r="K633" t="s">
        <v>74</v>
      </c>
      <c r="L633" t="s">
        <v>74</v>
      </c>
      <c r="M633" t="s">
        <v>77</v>
      </c>
      <c r="N633" t="s">
        <v>817</v>
      </c>
      <c r="O633" t="s">
        <v>74</v>
      </c>
      <c r="P633" t="s">
        <v>74</v>
      </c>
      <c r="Q633" t="s">
        <v>74</v>
      </c>
      <c r="R633" t="s">
        <v>74</v>
      </c>
      <c r="S633" t="s">
        <v>74</v>
      </c>
      <c r="T633" t="s">
        <v>74</v>
      </c>
      <c r="U633" t="s">
        <v>74</v>
      </c>
      <c r="V633" t="s">
        <v>74</v>
      </c>
      <c r="W633" t="s">
        <v>74</v>
      </c>
      <c r="X633" t="s">
        <v>74</v>
      </c>
      <c r="Y633" t="s">
        <v>74</v>
      </c>
      <c r="Z633" t="s">
        <v>74</v>
      </c>
      <c r="AA633" t="s">
        <v>74</v>
      </c>
      <c r="AB633" t="s">
        <v>74</v>
      </c>
      <c r="AC633" t="s">
        <v>74</v>
      </c>
      <c r="AD633" t="s">
        <v>74</v>
      </c>
      <c r="AE633" t="s">
        <v>74</v>
      </c>
      <c r="AF633" t="s">
        <v>74</v>
      </c>
      <c r="AG633">
        <v>2</v>
      </c>
      <c r="AH633">
        <v>0</v>
      </c>
      <c r="AI633">
        <v>0</v>
      </c>
      <c r="AJ633">
        <v>0</v>
      </c>
      <c r="AK633">
        <v>0</v>
      </c>
      <c r="AL633" t="s">
        <v>747</v>
      </c>
      <c r="AM633" t="s">
        <v>748</v>
      </c>
      <c r="AN633" t="s">
        <v>749</v>
      </c>
      <c r="AO633" t="s">
        <v>1121</v>
      </c>
      <c r="AP633" t="s">
        <v>1482</v>
      </c>
      <c r="AQ633" t="s">
        <v>74</v>
      </c>
      <c r="AR633" t="s">
        <v>1122</v>
      </c>
      <c r="AS633" t="s">
        <v>1123</v>
      </c>
      <c r="AT633" t="s">
        <v>74</v>
      </c>
      <c r="AU633">
        <v>1958</v>
      </c>
      <c r="AV633">
        <v>124</v>
      </c>
      <c r="AW633">
        <v>2</v>
      </c>
      <c r="AX633" t="s">
        <v>74</v>
      </c>
      <c r="AY633" t="s">
        <v>74</v>
      </c>
      <c r="AZ633" t="s">
        <v>74</v>
      </c>
      <c r="BA633" t="s">
        <v>74</v>
      </c>
      <c r="BB633">
        <v>238</v>
      </c>
      <c r="BC633">
        <v>241</v>
      </c>
      <c r="BD633" t="s">
        <v>74</v>
      </c>
      <c r="BE633" t="s">
        <v>74</v>
      </c>
      <c r="BF633" t="s">
        <v>74</v>
      </c>
      <c r="BG633" t="s">
        <v>74</v>
      </c>
      <c r="BH633" t="s">
        <v>74</v>
      </c>
      <c r="BI633">
        <v>4</v>
      </c>
      <c r="BJ633" t="s">
        <v>825</v>
      </c>
      <c r="BK633" t="s">
        <v>826</v>
      </c>
      <c r="BL633" t="s">
        <v>825</v>
      </c>
      <c r="BM633" t="s">
        <v>3527</v>
      </c>
      <c r="BN633" t="s">
        <v>74</v>
      </c>
      <c r="BO633" t="s">
        <v>74</v>
      </c>
      <c r="BP633" t="s">
        <v>74</v>
      </c>
      <c r="BQ633" t="s">
        <v>74</v>
      </c>
      <c r="BR633" t="s">
        <v>89</v>
      </c>
      <c r="BS633" t="s">
        <v>3530</v>
      </c>
      <c r="BT633" t="str">
        <f>HYPERLINK("https%3A%2F%2Fwww.webofscience.com%2Fwos%2Fwoscc%2Ffull-record%2FWOS:A1958CAU7500013","View Full Record in Web of Science")</f>
        <v>View Full Record in Web of Science</v>
      </c>
    </row>
    <row r="634" spans="1:72" x14ac:dyDescent="0.15">
      <c r="A634" t="s">
        <v>72</v>
      </c>
      <c r="B634" t="s">
        <v>2521</v>
      </c>
      <c r="C634" t="s">
        <v>74</v>
      </c>
      <c r="D634" t="s">
        <v>74</v>
      </c>
      <c r="E634" t="s">
        <v>74</v>
      </c>
      <c r="F634" t="s">
        <v>2521</v>
      </c>
      <c r="G634" t="s">
        <v>74</v>
      </c>
      <c r="H634" t="s">
        <v>74</v>
      </c>
      <c r="I634" t="s">
        <v>3378</v>
      </c>
      <c r="J634" t="s">
        <v>1118</v>
      </c>
      <c r="K634" t="s">
        <v>74</v>
      </c>
      <c r="L634" t="s">
        <v>74</v>
      </c>
      <c r="M634" t="s">
        <v>77</v>
      </c>
      <c r="N634" t="s">
        <v>817</v>
      </c>
      <c r="O634" t="s">
        <v>74</v>
      </c>
      <c r="P634" t="s">
        <v>74</v>
      </c>
      <c r="Q634" t="s">
        <v>74</v>
      </c>
      <c r="R634" t="s">
        <v>74</v>
      </c>
      <c r="S634" t="s">
        <v>74</v>
      </c>
      <c r="T634" t="s">
        <v>74</v>
      </c>
      <c r="U634" t="s">
        <v>74</v>
      </c>
      <c r="V634" t="s">
        <v>74</v>
      </c>
      <c r="W634" t="s">
        <v>74</v>
      </c>
      <c r="X634" t="s">
        <v>74</v>
      </c>
      <c r="Y634" t="s">
        <v>74</v>
      </c>
      <c r="Z634" t="s">
        <v>74</v>
      </c>
      <c r="AA634" t="s">
        <v>74</v>
      </c>
      <c r="AB634" t="s">
        <v>74</v>
      </c>
      <c r="AC634" t="s">
        <v>74</v>
      </c>
      <c r="AD634" t="s">
        <v>74</v>
      </c>
      <c r="AE634" t="s">
        <v>74</v>
      </c>
      <c r="AF634" t="s">
        <v>74</v>
      </c>
      <c r="AG634">
        <v>1</v>
      </c>
      <c r="AH634">
        <v>0</v>
      </c>
      <c r="AI634">
        <v>0</v>
      </c>
      <c r="AJ634">
        <v>0</v>
      </c>
      <c r="AK634">
        <v>0</v>
      </c>
      <c r="AL634" t="s">
        <v>1119</v>
      </c>
      <c r="AM634" t="s">
        <v>782</v>
      </c>
      <c r="AN634" t="s">
        <v>1120</v>
      </c>
      <c r="AO634" t="s">
        <v>1121</v>
      </c>
      <c r="AP634" t="s">
        <v>74</v>
      </c>
      <c r="AQ634" t="s">
        <v>74</v>
      </c>
      <c r="AR634" t="s">
        <v>1122</v>
      </c>
      <c r="AS634" t="s">
        <v>1123</v>
      </c>
      <c r="AT634" t="s">
        <v>74</v>
      </c>
      <c r="AU634">
        <v>1958</v>
      </c>
      <c r="AV634">
        <v>124</v>
      </c>
      <c r="AW634">
        <v>2</v>
      </c>
      <c r="AX634" t="s">
        <v>74</v>
      </c>
      <c r="AY634" t="s">
        <v>74</v>
      </c>
      <c r="AZ634" t="s">
        <v>74</v>
      </c>
      <c r="BA634" t="s">
        <v>74</v>
      </c>
      <c r="BB634">
        <v>256</v>
      </c>
      <c r="BC634">
        <v>257</v>
      </c>
      <c r="BD634" t="s">
        <v>74</v>
      </c>
      <c r="BE634" t="s">
        <v>3531</v>
      </c>
      <c r="BF634" t="str">
        <f>HYPERLINK("http://dx.doi.org/10.2307/1790275","http://dx.doi.org/10.2307/1790275")</f>
        <v>http://dx.doi.org/10.2307/1790275</v>
      </c>
      <c r="BG634" t="s">
        <v>74</v>
      </c>
      <c r="BH634" t="s">
        <v>74</v>
      </c>
      <c r="BI634">
        <v>2</v>
      </c>
      <c r="BJ634" t="s">
        <v>825</v>
      </c>
      <c r="BK634" t="s">
        <v>826</v>
      </c>
      <c r="BL634" t="s">
        <v>825</v>
      </c>
      <c r="BM634" t="s">
        <v>3527</v>
      </c>
      <c r="BN634" t="s">
        <v>74</v>
      </c>
      <c r="BO634" t="s">
        <v>74</v>
      </c>
      <c r="BP634" t="s">
        <v>74</v>
      </c>
      <c r="BQ634" t="s">
        <v>74</v>
      </c>
      <c r="BR634" t="s">
        <v>89</v>
      </c>
      <c r="BS634" t="s">
        <v>3532</v>
      </c>
      <c r="BT634" t="str">
        <f>HYPERLINK("https%3A%2F%2Fwww.webofscience.com%2Fwos%2Fwoscc%2Ffull-record%2FWOS:A1958CAU7500034","View Full Record in Web of Science")</f>
        <v>View Full Record in Web of Science</v>
      </c>
    </row>
    <row r="635" spans="1:72" x14ac:dyDescent="0.15">
      <c r="A635" t="s">
        <v>72</v>
      </c>
      <c r="B635" t="s">
        <v>184</v>
      </c>
      <c r="C635" t="s">
        <v>74</v>
      </c>
      <c r="D635" t="s">
        <v>74</v>
      </c>
      <c r="E635" t="s">
        <v>74</v>
      </c>
      <c r="F635" t="s">
        <v>184</v>
      </c>
      <c r="G635" t="s">
        <v>74</v>
      </c>
      <c r="H635" t="s">
        <v>74</v>
      </c>
      <c r="I635" t="s">
        <v>3533</v>
      </c>
      <c r="J635" t="s">
        <v>1118</v>
      </c>
      <c r="K635" t="s">
        <v>74</v>
      </c>
      <c r="L635" t="s">
        <v>74</v>
      </c>
      <c r="M635" t="s">
        <v>77</v>
      </c>
      <c r="N635" t="s">
        <v>78</v>
      </c>
      <c r="O635" t="s">
        <v>74</v>
      </c>
      <c r="P635" t="s">
        <v>74</v>
      </c>
      <c r="Q635" t="s">
        <v>74</v>
      </c>
      <c r="R635" t="s">
        <v>74</v>
      </c>
      <c r="S635" t="s">
        <v>74</v>
      </c>
      <c r="T635" t="s">
        <v>74</v>
      </c>
      <c r="U635" t="s">
        <v>74</v>
      </c>
      <c r="V635" t="s">
        <v>74</v>
      </c>
      <c r="W635" t="s">
        <v>74</v>
      </c>
      <c r="X635" t="s">
        <v>74</v>
      </c>
      <c r="Y635" t="s">
        <v>74</v>
      </c>
      <c r="Z635" t="s">
        <v>74</v>
      </c>
      <c r="AA635" t="s">
        <v>74</v>
      </c>
      <c r="AB635" t="s">
        <v>74</v>
      </c>
      <c r="AC635" t="s">
        <v>74</v>
      </c>
      <c r="AD635" t="s">
        <v>74</v>
      </c>
      <c r="AE635" t="s">
        <v>74</v>
      </c>
      <c r="AF635" t="s">
        <v>74</v>
      </c>
      <c r="AG635">
        <v>0</v>
      </c>
      <c r="AH635">
        <v>3</v>
      </c>
      <c r="AI635">
        <v>3</v>
      </c>
      <c r="AJ635">
        <v>0</v>
      </c>
      <c r="AK635">
        <v>0</v>
      </c>
      <c r="AL635" t="s">
        <v>1119</v>
      </c>
      <c r="AM635" t="s">
        <v>782</v>
      </c>
      <c r="AN635" t="s">
        <v>1120</v>
      </c>
      <c r="AO635" t="s">
        <v>1121</v>
      </c>
      <c r="AP635" t="s">
        <v>74</v>
      </c>
      <c r="AQ635" t="s">
        <v>74</v>
      </c>
      <c r="AR635" t="s">
        <v>1122</v>
      </c>
      <c r="AS635" t="s">
        <v>1123</v>
      </c>
      <c r="AT635" t="s">
        <v>74</v>
      </c>
      <c r="AU635">
        <v>1958</v>
      </c>
      <c r="AV635">
        <v>124</v>
      </c>
      <c r="AW635">
        <v>4</v>
      </c>
      <c r="AX635" t="s">
        <v>74</v>
      </c>
      <c r="AY635" t="s">
        <v>74</v>
      </c>
      <c r="AZ635" t="s">
        <v>74</v>
      </c>
      <c r="BA635" t="s">
        <v>74</v>
      </c>
      <c r="BB635">
        <v>439</v>
      </c>
      <c r="BC635" t="s">
        <v>84</v>
      </c>
      <c r="BD635" t="s">
        <v>74</v>
      </c>
      <c r="BE635" t="s">
        <v>3534</v>
      </c>
      <c r="BF635" t="str">
        <f>HYPERLINK("http://dx.doi.org/10.2307/1790931","http://dx.doi.org/10.2307/1790931")</f>
        <v>http://dx.doi.org/10.2307/1790931</v>
      </c>
      <c r="BG635" t="s">
        <v>74</v>
      </c>
      <c r="BH635" t="s">
        <v>74</v>
      </c>
      <c r="BI635">
        <v>0</v>
      </c>
      <c r="BJ635" t="s">
        <v>825</v>
      </c>
      <c r="BK635" t="s">
        <v>826</v>
      </c>
      <c r="BL635" t="s">
        <v>825</v>
      </c>
      <c r="BM635" t="s">
        <v>3535</v>
      </c>
      <c r="BN635" t="s">
        <v>74</v>
      </c>
      <c r="BO635" t="s">
        <v>74</v>
      </c>
      <c r="BP635" t="s">
        <v>74</v>
      </c>
      <c r="BQ635" t="s">
        <v>74</v>
      </c>
      <c r="BR635" t="s">
        <v>89</v>
      </c>
      <c r="BS635" t="s">
        <v>3536</v>
      </c>
      <c r="BT635" t="str">
        <f>HYPERLINK("https%3A%2F%2Fwww.webofscience.com%2Fwos%2Fwoscc%2Ffull-record%2FWOS:A1958CAU7700001","View Full Record in Web of Science")</f>
        <v>View Full Record in Web of Science</v>
      </c>
    </row>
    <row r="636" spans="1:72" x14ac:dyDescent="0.15">
      <c r="A636" t="s">
        <v>72</v>
      </c>
      <c r="B636" t="s">
        <v>2185</v>
      </c>
      <c r="C636" t="s">
        <v>74</v>
      </c>
      <c r="D636" t="s">
        <v>74</v>
      </c>
      <c r="E636" t="s">
        <v>74</v>
      </c>
      <c r="F636" t="s">
        <v>2185</v>
      </c>
      <c r="G636" t="s">
        <v>74</v>
      </c>
      <c r="H636" t="s">
        <v>74</v>
      </c>
      <c r="I636" t="s">
        <v>3537</v>
      </c>
      <c r="J636" t="s">
        <v>1931</v>
      </c>
      <c r="K636" t="s">
        <v>74</v>
      </c>
      <c r="L636" t="s">
        <v>74</v>
      </c>
      <c r="M636" t="s">
        <v>77</v>
      </c>
      <c r="N636" t="s">
        <v>78</v>
      </c>
      <c r="O636" t="s">
        <v>74</v>
      </c>
      <c r="P636" t="s">
        <v>74</v>
      </c>
      <c r="Q636" t="s">
        <v>74</v>
      </c>
      <c r="R636" t="s">
        <v>74</v>
      </c>
      <c r="S636" t="s">
        <v>74</v>
      </c>
      <c r="T636" t="s">
        <v>74</v>
      </c>
      <c r="U636" t="s">
        <v>74</v>
      </c>
      <c r="V636" t="s">
        <v>74</v>
      </c>
      <c r="W636" t="s">
        <v>74</v>
      </c>
      <c r="X636" t="s">
        <v>74</v>
      </c>
      <c r="Y636" t="s">
        <v>74</v>
      </c>
      <c r="Z636" t="s">
        <v>74</v>
      </c>
      <c r="AA636" t="s">
        <v>74</v>
      </c>
      <c r="AB636" t="s">
        <v>74</v>
      </c>
      <c r="AC636" t="s">
        <v>74</v>
      </c>
      <c r="AD636" t="s">
        <v>74</v>
      </c>
      <c r="AE636" t="s">
        <v>74</v>
      </c>
      <c r="AF636" t="s">
        <v>74</v>
      </c>
      <c r="AG636">
        <v>8</v>
      </c>
      <c r="AH636">
        <v>0</v>
      </c>
      <c r="AI636">
        <v>0</v>
      </c>
      <c r="AJ636">
        <v>0</v>
      </c>
      <c r="AK636">
        <v>1</v>
      </c>
      <c r="AL636" t="s">
        <v>1500</v>
      </c>
      <c r="AM636" t="s">
        <v>564</v>
      </c>
      <c r="AN636" t="s">
        <v>1501</v>
      </c>
      <c r="AO636" t="s">
        <v>1932</v>
      </c>
      <c r="AP636" t="s">
        <v>74</v>
      </c>
      <c r="AQ636" t="s">
        <v>74</v>
      </c>
      <c r="AR636" t="s">
        <v>1933</v>
      </c>
      <c r="AS636" t="s">
        <v>74</v>
      </c>
      <c r="AT636" t="s">
        <v>74</v>
      </c>
      <c r="AU636">
        <v>1958</v>
      </c>
      <c r="AV636">
        <v>1</v>
      </c>
      <c r="AW636">
        <v>4</v>
      </c>
      <c r="AX636" t="s">
        <v>74</v>
      </c>
      <c r="AY636" t="s">
        <v>74</v>
      </c>
      <c r="AZ636" t="s">
        <v>74</v>
      </c>
      <c r="BA636" t="s">
        <v>74</v>
      </c>
      <c r="BB636">
        <v>347</v>
      </c>
      <c r="BC636">
        <v>351</v>
      </c>
      <c r="BD636" t="s">
        <v>74</v>
      </c>
      <c r="BE636" t="s">
        <v>74</v>
      </c>
      <c r="BF636" t="s">
        <v>74</v>
      </c>
      <c r="BG636" t="s">
        <v>74</v>
      </c>
      <c r="BH636" t="s">
        <v>74</v>
      </c>
      <c r="BI636">
        <v>5</v>
      </c>
      <c r="BJ636" t="s">
        <v>544</v>
      </c>
      <c r="BK636" t="s">
        <v>86</v>
      </c>
      <c r="BL636" t="s">
        <v>544</v>
      </c>
      <c r="BM636" t="s">
        <v>3538</v>
      </c>
      <c r="BN636" t="s">
        <v>74</v>
      </c>
      <c r="BO636" t="s">
        <v>74</v>
      </c>
      <c r="BP636" t="s">
        <v>74</v>
      </c>
      <c r="BQ636" t="s">
        <v>74</v>
      </c>
      <c r="BR636" t="s">
        <v>89</v>
      </c>
      <c r="BS636" t="s">
        <v>3539</v>
      </c>
      <c r="BT636" t="str">
        <f>HYPERLINK("https%3A%2F%2Fwww.webofscience.com%2Fwos%2Fwoscc%2Ffull-record%2FWOS:A1958WU72700009","View Full Record in Web of Science")</f>
        <v>View Full Record in Web of Science</v>
      </c>
    </row>
    <row r="637" spans="1:72" x14ac:dyDescent="0.15">
      <c r="A637" t="s">
        <v>72</v>
      </c>
      <c r="B637" t="s">
        <v>1116</v>
      </c>
      <c r="C637" t="s">
        <v>74</v>
      </c>
      <c r="D637" t="s">
        <v>74</v>
      </c>
      <c r="E637" t="s">
        <v>74</v>
      </c>
      <c r="F637" t="s">
        <v>1116</v>
      </c>
      <c r="G637" t="s">
        <v>74</v>
      </c>
      <c r="H637" t="s">
        <v>74</v>
      </c>
      <c r="I637" t="s">
        <v>3540</v>
      </c>
      <c r="J637" t="s">
        <v>2981</v>
      </c>
      <c r="K637" t="s">
        <v>74</v>
      </c>
      <c r="L637" t="s">
        <v>74</v>
      </c>
      <c r="M637" t="s">
        <v>77</v>
      </c>
      <c r="N637" t="s">
        <v>536</v>
      </c>
      <c r="O637" t="s">
        <v>74</v>
      </c>
      <c r="P637" t="s">
        <v>74</v>
      </c>
      <c r="Q637" t="s">
        <v>74</v>
      </c>
      <c r="R637" t="s">
        <v>74</v>
      </c>
      <c r="S637" t="s">
        <v>74</v>
      </c>
      <c r="T637" t="s">
        <v>74</v>
      </c>
      <c r="U637" t="s">
        <v>74</v>
      </c>
      <c r="V637" t="s">
        <v>74</v>
      </c>
      <c r="W637" t="s">
        <v>74</v>
      </c>
      <c r="X637" t="s">
        <v>74</v>
      </c>
      <c r="Y637" t="s">
        <v>74</v>
      </c>
      <c r="Z637" t="s">
        <v>74</v>
      </c>
      <c r="AA637" t="s">
        <v>74</v>
      </c>
      <c r="AB637" t="s">
        <v>74</v>
      </c>
      <c r="AC637" t="s">
        <v>74</v>
      </c>
      <c r="AD637" t="s">
        <v>74</v>
      </c>
      <c r="AE637" t="s">
        <v>74</v>
      </c>
      <c r="AF637" t="s">
        <v>74</v>
      </c>
      <c r="AG637">
        <v>2</v>
      </c>
      <c r="AH637">
        <v>0</v>
      </c>
      <c r="AI637">
        <v>0</v>
      </c>
      <c r="AJ637">
        <v>0</v>
      </c>
      <c r="AK637">
        <v>1</v>
      </c>
      <c r="AL637" t="s">
        <v>1720</v>
      </c>
      <c r="AM637" t="s">
        <v>564</v>
      </c>
      <c r="AN637" t="s">
        <v>1721</v>
      </c>
      <c r="AO637" t="s">
        <v>2982</v>
      </c>
      <c r="AP637" t="s">
        <v>74</v>
      </c>
      <c r="AQ637" t="s">
        <v>74</v>
      </c>
      <c r="AR637" t="s">
        <v>2984</v>
      </c>
      <c r="AS637" t="s">
        <v>2985</v>
      </c>
      <c r="AT637" t="s">
        <v>74</v>
      </c>
      <c r="AU637">
        <v>1958</v>
      </c>
      <c r="AV637">
        <v>34</v>
      </c>
      <c r="AW637">
        <v>1</v>
      </c>
      <c r="AX637" t="s">
        <v>74</v>
      </c>
      <c r="AY637" t="s">
        <v>74</v>
      </c>
      <c r="AZ637" t="s">
        <v>74</v>
      </c>
      <c r="BA637" t="s">
        <v>74</v>
      </c>
      <c r="BB637">
        <v>135</v>
      </c>
      <c r="BC637">
        <v>135</v>
      </c>
      <c r="BD637" t="s">
        <v>74</v>
      </c>
      <c r="BE637" t="s">
        <v>74</v>
      </c>
      <c r="BF637" t="s">
        <v>74</v>
      </c>
      <c r="BG637" t="s">
        <v>74</v>
      </c>
      <c r="BH637" t="s">
        <v>74</v>
      </c>
      <c r="BI637">
        <v>1</v>
      </c>
      <c r="BJ637" t="s">
        <v>2986</v>
      </c>
      <c r="BK637" t="s">
        <v>826</v>
      </c>
      <c r="BL637" t="s">
        <v>2986</v>
      </c>
      <c r="BM637" t="s">
        <v>3541</v>
      </c>
      <c r="BN637" t="s">
        <v>74</v>
      </c>
      <c r="BO637" t="s">
        <v>74</v>
      </c>
      <c r="BP637" t="s">
        <v>74</v>
      </c>
      <c r="BQ637" t="s">
        <v>74</v>
      </c>
      <c r="BR637" t="s">
        <v>89</v>
      </c>
      <c r="BS637" t="s">
        <v>3542</v>
      </c>
      <c r="BT637" t="str">
        <f>HYPERLINK("https%3A%2F%2Fwww.webofscience.com%2Fwos%2Fwoscc%2Ffull-record%2FWOS:A1958CAV6100133","View Full Record in Web of Science")</f>
        <v>View Full Record in Web of Science</v>
      </c>
    </row>
    <row r="638" spans="1:72" x14ac:dyDescent="0.15">
      <c r="A638" t="s">
        <v>72</v>
      </c>
      <c r="B638" t="s">
        <v>1116</v>
      </c>
      <c r="C638" t="s">
        <v>74</v>
      </c>
      <c r="D638" t="s">
        <v>74</v>
      </c>
      <c r="E638" t="s">
        <v>74</v>
      </c>
      <c r="F638" t="s">
        <v>1116</v>
      </c>
      <c r="G638" t="s">
        <v>74</v>
      </c>
      <c r="H638" t="s">
        <v>74</v>
      </c>
      <c r="I638" t="s">
        <v>3540</v>
      </c>
      <c r="J638" t="s">
        <v>2981</v>
      </c>
      <c r="K638" t="s">
        <v>74</v>
      </c>
      <c r="L638" t="s">
        <v>74</v>
      </c>
      <c r="M638" t="s">
        <v>77</v>
      </c>
      <c r="N638" t="s">
        <v>536</v>
      </c>
      <c r="O638" t="s">
        <v>74</v>
      </c>
      <c r="P638" t="s">
        <v>74</v>
      </c>
      <c r="Q638" t="s">
        <v>74</v>
      </c>
      <c r="R638" t="s">
        <v>74</v>
      </c>
      <c r="S638" t="s">
        <v>74</v>
      </c>
      <c r="T638" t="s">
        <v>74</v>
      </c>
      <c r="U638" t="s">
        <v>74</v>
      </c>
      <c r="V638" t="s">
        <v>74</v>
      </c>
      <c r="W638" t="s">
        <v>74</v>
      </c>
      <c r="X638" t="s">
        <v>74</v>
      </c>
      <c r="Y638" t="s">
        <v>74</v>
      </c>
      <c r="Z638" t="s">
        <v>74</v>
      </c>
      <c r="AA638" t="s">
        <v>74</v>
      </c>
      <c r="AB638" t="s">
        <v>74</v>
      </c>
      <c r="AC638" t="s">
        <v>74</v>
      </c>
      <c r="AD638" t="s">
        <v>74</v>
      </c>
      <c r="AE638" t="s">
        <v>74</v>
      </c>
      <c r="AF638" t="s">
        <v>74</v>
      </c>
      <c r="AG638">
        <v>1</v>
      </c>
      <c r="AH638">
        <v>0</v>
      </c>
      <c r="AI638">
        <v>0</v>
      </c>
      <c r="AJ638">
        <v>0</v>
      </c>
      <c r="AK638">
        <v>0</v>
      </c>
      <c r="AL638" t="s">
        <v>1720</v>
      </c>
      <c r="AM638" t="s">
        <v>564</v>
      </c>
      <c r="AN638" t="s">
        <v>1721</v>
      </c>
      <c r="AO638" t="s">
        <v>2982</v>
      </c>
      <c r="AP638" t="s">
        <v>74</v>
      </c>
      <c r="AQ638" t="s">
        <v>74</v>
      </c>
      <c r="AR638" t="s">
        <v>2984</v>
      </c>
      <c r="AS638" t="s">
        <v>2985</v>
      </c>
      <c r="AT638" t="s">
        <v>74</v>
      </c>
      <c r="AU638">
        <v>1958</v>
      </c>
      <c r="AV638">
        <v>34</v>
      </c>
      <c r="AW638">
        <v>2</v>
      </c>
      <c r="AX638" t="s">
        <v>74</v>
      </c>
      <c r="AY638" t="s">
        <v>74</v>
      </c>
      <c r="AZ638" t="s">
        <v>74</v>
      </c>
      <c r="BA638" t="s">
        <v>74</v>
      </c>
      <c r="BB638">
        <v>272</v>
      </c>
      <c r="BC638">
        <v>272</v>
      </c>
      <c r="BD638" t="s">
        <v>74</v>
      </c>
      <c r="BE638" t="s">
        <v>74</v>
      </c>
      <c r="BF638" t="s">
        <v>74</v>
      </c>
      <c r="BG638" t="s">
        <v>74</v>
      </c>
      <c r="BH638" t="s">
        <v>74</v>
      </c>
      <c r="BI638">
        <v>1</v>
      </c>
      <c r="BJ638" t="s">
        <v>2986</v>
      </c>
      <c r="BK638" t="s">
        <v>826</v>
      </c>
      <c r="BL638" t="s">
        <v>2986</v>
      </c>
      <c r="BM638" t="s">
        <v>3543</v>
      </c>
      <c r="BN638" t="s">
        <v>74</v>
      </c>
      <c r="BO638" t="s">
        <v>74</v>
      </c>
      <c r="BP638" t="s">
        <v>74</v>
      </c>
      <c r="BQ638" t="s">
        <v>74</v>
      </c>
      <c r="BR638" t="s">
        <v>89</v>
      </c>
      <c r="BS638" t="s">
        <v>3544</v>
      </c>
      <c r="BT638" t="str">
        <f>HYPERLINK("https%3A%2F%2Fwww.webofscience.com%2Fwos%2Fwoscc%2Ffull-record%2FWOS:A1958CAV6200111","View Full Record in Web of Science")</f>
        <v>View Full Record in Web of Science</v>
      </c>
    </row>
    <row r="639" spans="1:72" x14ac:dyDescent="0.15">
      <c r="A639" t="s">
        <v>72</v>
      </c>
      <c r="B639" t="s">
        <v>3243</v>
      </c>
      <c r="C639" t="s">
        <v>74</v>
      </c>
      <c r="D639" t="s">
        <v>74</v>
      </c>
      <c r="E639" t="s">
        <v>74</v>
      </c>
      <c r="F639" t="s">
        <v>3243</v>
      </c>
      <c r="G639" t="s">
        <v>74</v>
      </c>
      <c r="H639" t="s">
        <v>74</v>
      </c>
      <c r="I639" t="s">
        <v>2261</v>
      </c>
      <c r="J639" t="s">
        <v>767</v>
      </c>
      <c r="K639" t="s">
        <v>74</v>
      </c>
      <c r="L639" t="s">
        <v>74</v>
      </c>
      <c r="M639" t="s">
        <v>77</v>
      </c>
      <c r="N639" t="s">
        <v>78</v>
      </c>
      <c r="O639" t="s">
        <v>74</v>
      </c>
      <c r="P639" t="s">
        <v>74</v>
      </c>
      <c r="Q639" t="s">
        <v>74</v>
      </c>
      <c r="R639" t="s">
        <v>74</v>
      </c>
      <c r="S639" t="s">
        <v>74</v>
      </c>
      <c r="T639" t="s">
        <v>74</v>
      </c>
      <c r="U639" t="s">
        <v>74</v>
      </c>
      <c r="V639" t="s">
        <v>74</v>
      </c>
      <c r="W639" t="s">
        <v>74</v>
      </c>
      <c r="X639" t="s">
        <v>74</v>
      </c>
      <c r="Y639" t="s">
        <v>74</v>
      </c>
      <c r="Z639" t="s">
        <v>74</v>
      </c>
      <c r="AA639" t="s">
        <v>74</v>
      </c>
      <c r="AB639" t="s">
        <v>74</v>
      </c>
      <c r="AC639" t="s">
        <v>74</v>
      </c>
      <c r="AD639" t="s">
        <v>74</v>
      </c>
      <c r="AE639" t="s">
        <v>74</v>
      </c>
      <c r="AF639" t="s">
        <v>74</v>
      </c>
      <c r="AG639">
        <v>0</v>
      </c>
      <c r="AH639">
        <v>1</v>
      </c>
      <c r="AI639">
        <v>1</v>
      </c>
      <c r="AJ639">
        <v>0</v>
      </c>
      <c r="AK639">
        <v>0</v>
      </c>
      <c r="AL639" t="s">
        <v>781</v>
      </c>
      <c r="AM639" t="s">
        <v>782</v>
      </c>
      <c r="AN639" t="s">
        <v>783</v>
      </c>
      <c r="AO639" t="s">
        <v>771</v>
      </c>
      <c r="AP639" t="s">
        <v>74</v>
      </c>
      <c r="AQ639" t="s">
        <v>74</v>
      </c>
      <c r="AR639" t="s">
        <v>767</v>
      </c>
      <c r="AS639" t="s">
        <v>773</v>
      </c>
      <c r="AT639" t="s">
        <v>74</v>
      </c>
      <c r="AU639">
        <v>1958</v>
      </c>
      <c r="AV639">
        <v>182</v>
      </c>
      <c r="AW639">
        <v>4631</v>
      </c>
      <c r="AX639" t="s">
        <v>74</v>
      </c>
      <c r="AY639" t="s">
        <v>74</v>
      </c>
      <c r="AZ639" t="s">
        <v>74</v>
      </c>
      <c r="BA639" t="s">
        <v>74</v>
      </c>
      <c r="BB639">
        <v>285</v>
      </c>
      <c r="BC639">
        <v>289</v>
      </c>
      <c r="BD639" t="s">
        <v>74</v>
      </c>
      <c r="BE639" t="s">
        <v>3545</v>
      </c>
      <c r="BF639" t="str">
        <f>HYPERLINK("http://dx.doi.org/10.1038/182285a0","http://dx.doi.org/10.1038/182285a0")</f>
        <v>http://dx.doi.org/10.1038/182285a0</v>
      </c>
      <c r="BG639" t="s">
        <v>74</v>
      </c>
      <c r="BH639" t="s">
        <v>74</v>
      </c>
      <c r="BI639">
        <v>5</v>
      </c>
      <c r="BJ639" t="s">
        <v>775</v>
      </c>
      <c r="BK639" t="s">
        <v>86</v>
      </c>
      <c r="BL639" t="s">
        <v>776</v>
      </c>
      <c r="BM639" t="s">
        <v>3546</v>
      </c>
      <c r="BN639" t="s">
        <v>74</v>
      </c>
      <c r="BO639" t="s">
        <v>608</v>
      </c>
      <c r="BP639" t="s">
        <v>74</v>
      </c>
      <c r="BQ639" t="s">
        <v>74</v>
      </c>
      <c r="BR639" t="s">
        <v>89</v>
      </c>
      <c r="BS639" t="s">
        <v>3547</v>
      </c>
      <c r="BT639" t="str">
        <f>HYPERLINK("https%3A%2F%2Fwww.webofscience.com%2Fwos%2Fwoscc%2Ffull-record%2FWOS:A1958ZQ49300004","View Full Record in Web of Science")</f>
        <v>View Full Record in Web of Science</v>
      </c>
    </row>
    <row r="640" spans="1:72" x14ac:dyDescent="0.15">
      <c r="A640" t="s">
        <v>72</v>
      </c>
      <c r="B640" t="s">
        <v>208</v>
      </c>
      <c r="C640" t="s">
        <v>74</v>
      </c>
      <c r="D640" t="s">
        <v>74</v>
      </c>
      <c r="E640" t="s">
        <v>74</v>
      </c>
      <c r="F640" t="s">
        <v>208</v>
      </c>
      <c r="G640" t="s">
        <v>74</v>
      </c>
      <c r="H640" t="s">
        <v>74</v>
      </c>
      <c r="I640" t="s">
        <v>3548</v>
      </c>
      <c r="J640" t="s">
        <v>767</v>
      </c>
      <c r="K640" t="s">
        <v>74</v>
      </c>
      <c r="L640" t="s">
        <v>74</v>
      </c>
      <c r="M640" t="s">
        <v>77</v>
      </c>
      <c r="N640" t="s">
        <v>220</v>
      </c>
      <c r="O640" t="s">
        <v>74</v>
      </c>
      <c r="P640" t="s">
        <v>74</v>
      </c>
      <c r="Q640" t="s">
        <v>74</v>
      </c>
      <c r="R640" t="s">
        <v>74</v>
      </c>
      <c r="S640" t="s">
        <v>74</v>
      </c>
      <c r="T640" t="s">
        <v>74</v>
      </c>
      <c r="U640" t="s">
        <v>74</v>
      </c>
      <c r="V640" t="s">
        <v>74</v>
      </c>
      <c r="W640" t="s">
        <v>74</v>
      </c>
      <c r="X640" t="s">
        <v>74</v>
      </c>
      <c r="Y640" t="s">
        <v>74</v>
      </c>
      <c r="Z640" t="s">
        <v>74</v>
      </c>
      <c r="AA640" t="s">
        <v>74</v>
      </c>
      <c r="AB640" t="s">
        <v>74</v>
      </c>
      <c r="AC640" t="s">
        <v>74</v>
      </c>
      <c r="AD640" t="s">
        <v>74</v>
      </c>
      <c r="AE640" t="s">
        <v>74</v>
      </c>
      <c r="AF640" t="s">
        <v>74</v>
      </c>
      <c r="AG640">
        <v>0</v>
      </c>
      <c r="AH640">
        <v>0</v>
      </c>
      <c r="AI640">
        <v>0</v>
      </c>
      <c r="AJ640">
        <v>0</v>
      </c>
      <c r="AK640">
        <v>0</v>
      </c>
      <c r="AL640" t="s">
        <v>781</v>
      </c>
      <c r="AM640" t="s">
        <v>782</v>
      </c>
      <c r="AN640" t="s">
        <v>783</v>
      </c>
      <c r="AO640" t="s">
        <v>771</v>
      </c>
      <c r="AP640" t="s">
        <v>74</v>
      </c>
      <c r="AQ640" t="s">
        <v>74</v>
      </c>
      <c r="AR640" t="s">
        <v>767</v>
      </c>
      <c r="AS640" t="s">
        <v>773</v>
      </c>
      <c r="AT640" t="s">
        <v>74</v>
      </c>
      <c r="AU640">
        <v>1958</v>
      </c>
      <c r="AV640">
        <v>182</v>
      </c>
      <c r="AW640">
        <v>4633</v>
      </c>
      <c r="AX640" t="s">
        <v>74</v>
      </c>
      <c r="AY640" t="s">
        <v>74</v>
      </c>
      <c r="AZ640" t="s">
        <v>74</v>
      </c>
      <c r="BA640" t="s">
        <v>74</v>
      </c>
      <c r="BB640">
        <v>430</v>
      </c>
      <c r="BC640">
        <v>430</v>
      </c>
      <c r="BD640" t="s">
        <v>74</v>
      </c>
      <c r="BE640" t="s">
        <v>74</v>
      </c>
      <c r="BF640" t="s">
        <v>74</v>
      </c>
      <c r="BG640" t="s">
        <v>74</v>
      </c>
      <c r="BH640" t="s">
        <v>74</v>
      </c>
      <c r="BI640">
        <v>1</v>
      </c>
      <c r="BJ640" t="s">
        <v>775</v>
      </c>
      <c r="BK640" t="s">
        <v>86</v>
      </c>
      <c r="BL640" t="s">
        <v>776</v>
      </c>
      <c r="BM640" t="s">
        <v>3549</v>
      </c>
      <c r="BN640" t="s">
        <v>74</v>
      </c>
      <c r="BO640" t="s">
        <v>74</v>
      </c>
      <c r="BP640" t="s">
        <v>74</v>
      </c>
      <c r="BQ640" t="s">
        <v>74</v>
      </c>
      <c r="BR640" t="s">
        <v>89</v>
      </c>
      <c r="BS640" t="s">
        <v>3550</v>
      </c>
      <c r="BT640" t="str">
        <f>HYPERLINK("https%3A%2F%2Fwww.webofscience.com%2Fwos%2Fwoscc%2Ffull-record%2FWOS:A1958ZQ49500005","View Full Record in Web of Science")</f>
        <v>View Full Record in Web of Science</v>
      </c>
    </row>
    <row r="641" spans="1:72" x14ac:dyDescent="0.15">
      <c r="A641" t="s">
        <v>72</v>
      </c>
      <c r="B641" t="s">
        <v>208</v>
      </c>
      <c r="C641" t="s">
        <v>74</v>
      </c>
      <c r="D641" t="s">
        <v>74</v>
      </c>
      <c r="E641" t="s">
        <v>74</v>
      </c>
      <c r="F641" t="s">
        <v>208</v>
      </c>
      <c r="G641" t="s">
        <v>74</v>
      </c>
      <c r="H641" t="s">
        <v>74</v>
      </c>
      <c r="I641" t="s">
        <v>3551</v>
      </c>
      <c r="J641" t="s">
        <v>767</v>
      </c>
      <c r="K641" t="s">
        <v>74</v>
      </c>
      <c r="L641" t="s">
        <v>74</v>
      </c>
      <c r="M641" t="s">
        <v>77</v>
      </c>
      <c r="N641" t="s">
        <v>220</v>
      </c>
      <c r="O641" t="s">
        <v>74</v>
      </c>
      <c r="P641" t="s">
        <v>74</v>
      </c>
      <c r="Q641" t="s">
        <v>74</v>
      </c>
      <c r="R641" t="s">
        <v>74</v>
      </c>
      <c r="S641" t="s">
        <v>74</v>
      </c>
      <c r="T641" t="s">
        <v>74</v>
      </c>
      <c r="U641" t="s">
        <v>74</v>
      </c>
      <c r="V641" t="s">
        <v>74</v>
      </c>
      <c r="W641" t="s">
        <v>74</v>
      </c>
      <c r="X641" t="s">
        <v>74</v>
      </c>
      <c r="Y641" t="s">
        <v>74</v>
      </c>
      <c r="Z641" t="s">
        <v>74</v>
      </c>
      <c r="AA641" t="s">
        <v>74</v>
      </c>
      <c r="AB641" t="s">
        <v>74</v>
      </c>
      <c r="AC641" t="s">
        <v>74</v>
      </c>
      <c r="AD641" t="s">
        <v>74</v>
      </c>
      <c r="AE641" t="s">
        <v>74</v>
      </c>
      <c r="AF641" t="s">
        <v>74</v>
      </c>
      <c r="AG641">
        <v>0</v>
      </c>
      <c r="AH641">
        <v>0</v>
      </c>
      <c r="AI641">
        <v>0</v>
      </c>
      <c r="AJ641">
        <v>0</v>
      </c>
      <c r="AK641">
        <v>0</v>
      </c>
      <c r="AL641" t="s">
        <v>781</v>
      </c>
      <c r="AM641" t="s">
        <v>782</v>
      </c>
      <c r="AN641" t="s">
        <v>783</v>
      </c>
      <c r="AO641" t="s">
        <v>771</v>
      </c>
      <c r="AP641" t="s">
        <v>74</v>
      </c>
      <c r="AQ641" t="s">
        <v>74</v>
      </c>
      <c r="AR641" t="s">
        <v>767</v>
      </c>
      <c r="AS641" t="s">
        <v>773</v>
      </c>
      <c r="AT641" t="s">
        <v>74</v>
      </c>
      <c r="AU641">
        <v>1958</v>
      </c>
      <c r="AV641">
        <v>181</v>
      </c>
      <c r="AW641">
        <v>4602</v>
      </c>
      <c r="AX641" t="s">
        <v>74</v>
      </c>
      <c r="AY641" t="s">
        <v>74</v>
      </c>
      <c r="AZ641" t="s">
        <v>74</v>
      </c>
      <c r="BA641" t="s">
        <v>74</v>
      </c>
      <c r="BB641">
        <v>88</v>
      </c>
      <c r="BC641">
        <v>88</v>
      </c>
      <c r="BD641" t="s">
        <v>74</v>
      </c>
      <c r="BE641" t="s">
        <v>74</v>
      </c>
      <c r="BF641" t="s">
        <v>74</v>
      </c>
      <c r="BG641" t="s">
        <v>74</v>
      </c>
      <c r="BH641" t="s">
        <v>74</v>
      </c>
      <c r="BI641">
        <v>1</v>
      </c>
      <c r="BJ641" t="s">
        <v>775</v>
      </c>
      <c r="BK641" t="s">
        <v>86</v>
      </c>
      <c r="BL641" t="s">
        <v>776</v>
      </c>
      <c r="BM641" t="s">
        <v>3552</v>
      </c>
      <c r="BN641" t="s">
        <v>74</v>
      </c>
      <c r="BO641" t="s">
        <v>74</v>
      </c>
      <c r="BP641" t="s">
        <v>74</v>
      </c>
      <c r="BQ641" t="s">
        <v>74</v>
      </c>
      <c r="BR641" t="s">
        <v>89</v>
      </c>
      <c r="BS641" t="s">
        <v>3553</v>
      </c>
      <c r="BT641" t="str">
        <f>HYPERLINK("https%3A%2F%2Fwww.webofscience.com%2Fwos%2Fwoscc%2Ffull-record%2FWOS:A1958ZP87300007","View Full Record in Web of Science")</f>
        <v>View Full Record in Web of Science</v>
      </c>
    </row>
    <row r="642" spans="1:72" x14ac:dyDescent="0.15">
      <c r="A642" t="s">
        <v>72</v>
      </c>
      <c r="B642" t="s">
        <v>208</v>
      </c>
      <c r="C642" t="s">
        <v>74</v>
      </c>
      <c r="D642" t="s">
        <v>74</v>
      </c>
      <c r="E642" t="s">
        <v>74</v>
      </c>
      <c r="F642" t="s">
        <v>208</v>
      </c>
      <c r="G642" t="s">
        <v>74</v>
      </c>
      <c r="H642" t="s">
        <v>74</v>
      </c>
      <c r="I642" t="s">
        <v>3551</v>
      </c>
      <c r="J642" t="s">
        <v>767</v>
      </c>
      <c r="K642" t="s">
        <v>74</v>
      </c>
      <c r="L642" t="s">
        <v>74</v>
      </c>
      <c r="M642" t="s">
        <v>77</v>
      </c>
      <c r="N642" t="s">
        <v>220</v>
      </c>
      <c r="O642" t="s">
        <v>74</v>
      </c>
      <c r="P642" t="s">
        <v>74</v>
      </c>
      <c r="Q642" t="s">
        <v>74</v>
      </c>
      <c r="R642" t="s">
        <v>74</v>
      </c>
      <c r="S642" t="s">
        <v>74</v>
      </c>
      <c r="T642" t="s">
        <v>74</v>
      </c>
      <c r="U642" t="s">
        <v>74</v>
      </c>
      <c r="V642" t="s">
        <v>74</v>
      </c>
      <c r="W642" t="s">
        <v>74</v>
      </c>
      <c r="X642" t="s">
        <v>74</v>
      </c>
      <c r="Y642" t="s">
        <v>74</v>
      </c>
      <c r="Z642" t="s">
        <v>74</v>
      </c>
      <c r="AA642" t="s">
        <v>74</v>
      </c>
      <c r="AB642" t="s">
        <v>74</v>
      </c>
      <c r="AC642" t="s">
        <v>74</v>
      </c>
      <c r="AD642" t="s">
        <v>74</v>
      </c>
      <c r="AE642" t="s">
        <v>74</v>
      </c>
      <c r="AF642" t="s">
        <v>74</v>
      </c>
      <c r="AG642">
        <v>0</v>
      </c>
      <c r="AH642">
        <v>0</v>
      </c>
      <c r="AI642">
        <v>0</v>
      </c>
      <c r="AJ642">
        <v>0</v>
      </c>
      <c r="AK642">
        <v>0</v>
      </c>
      <c r="AL642" t="s">
        <v>781</v>
      </c>
      <c r="AM642" t="s">
        <v>782</v>
      </c>
      <c r="AN642" t="s">
        <v>783</v>
      </c>
      <c r="AO642" t="s">
        <v>771</v>
      </c>
      <c r="AP642" t="s">
        <v>74</v>
      </c>
      <c r="AQ642" t="s">
        <v>74</v>
      </c>
      <c r="AR642" t="s">
        <v>767</v>
      </c>
      <c r="AS642" t="s">
        <v>773</v>
      </c>
      <c r="AT642" t="s">
        <v>74</v>
      </c>
      <c r="AU642">
        <v>1958</v>
      </c>
      <c r="AV642">
        <v>181</v>
      </c>
      <c r="AW642">
        <v>4604</v>
      </c>
      <c r="AX642" t="s">
        <v>74</v>
      </c>
      <c r="AY642" t="s">
        <v>74</v>
      </c>
      <c r="AZ642" t="s">
        <v>74</v>
      </c>
      <c r="BA642" t="s">
        <v>74</v>
      </c>
      <c r="BB642">
        <v>236</v>
      </c>
      <c r="BC642">
        <v>236</v>
      </c>
      <c r="BD642" t="s">
        <v>74</v>
      </c>
      <c r="BE642" t="s">
        <v>74</v>
      </c>
      <c r="BF642" t="s">
        <v>74</v>
      </c>
      <c r="BG642" t="s">
        <v>74</v>
      </c>
      <c r="BH642" t="s">
        <v>74</v>
      </c>
      <c r="BI642">
        <v>1</v>
      </c>
      <c r="BJ642" t="s">
        <v>775</v>
      </c>
      <c r="BK642" t="s">
        <v>86</v>
      </c>
      <c r="BL642" t="s">
        <v>776</v>
      </c>
      <c r="BM642" t="s">
        <v>3554</v>
      </c>
      <c r="BN642" t="s">
        <v>74</v>
      </c>
      <c r="BO642" t="s">
        <v>74</v>
      </c>
      <c r="BP642" t="s">
        <v>74</v>
      </c>
      <c r="BQ642" t="s">
        <v>74</v>
      </c>
      <c r="BR642" t="s">
        <v>89</v>
      </c>
      <c r="BS642" t="s">
        <v>3555</v>
      </c>
      <c r="BT642" t="str">
        <f>HYPERLINK("https%3A%2F%2Fwww.webofscience.com%2Fwos%2Fwoscc%2Ffull-record%2FWOS:A1958ZP87500009","View Full Record in Web of Science")</f>
        <v>View Full Record in Web of Science</v>
      </c>
    </row>
    <row r="643" spans="1:72" x14ac:dyDescent="0.15">
      <c r="A643" t="s">
        <v>72</v>
      </c>
      <c r="B643" t="s">
        <v>3556</v>
      </c>
      <c r="C643" t="s">
        <v>74</v>
      </c>
      <c r="D643" t="s">
        <v>74</v>
      </c>
      <c r="E643" t="s">
        <v>74</v>
      </c>
      <c r="F643" t="s">
        <v>3556</v>
      </c>
      <c r="G643" t="s">
        <v>74</v>
      </c>
      <c r="H643" t="s">
        <v>74</v>
      </c>
      <c r="I643" t="s">
        <v>3557</v>
      </c>
      <c r="J643" t="s">
        <v>767</v>
      </c>
      <c r="K643" t="s">
        <v>74</v>
      </c>
      <c r="L643" t="s">
        <v>74</v>
      </c>
      <c r="M643" t="s">
        <v>77</v>
      </c>
      <c r="N643" t="s">
        <v>78</v>
      </c>
      <c r="O643" t="s">
        <v>74</v>
      </c>
      <c r="P643" t="s">
        <v>74</v>
      </c>
      <c r="Q643" t="s">
        <v>74</v>
      </c>
      <c r="R643" t="s">
        <v>74</v>
      </c>
      <c r="S643" t="s">
        <v>74</v>
      </c>
      <c r="T643" t="s">
        <v>74</v>
      </c>
      <c r="U643" t="s">
        <v>74</v>
      </c>
      <c r="V643" t="s">
        <v>74</v>
      </c>
      <c r="W643" t="s">
        <v>74</v>
      </c>
      <c r="X643" t="s">
        <v>74</v>
      </c>
      <c r="Y643" t="s">
        <v>74</v>
      </c>
      <c r="Z643" t="s">
        <v>74</v>
      </c>
      <c r="AA643" t="s">
        <v>74</v>
      </c>
      <c r="AB643" t="s">
        <v>74</v>
      </c>
      <c r="AC643" t="s">
        <v>74</v>
      </c>
      <c r="AD643" t="s">
        <v>74</v>
      </c>
      <c r="AE643" t="s">
        <v>74</v>
      </c>
      <c r="AF643" t="s">
        <v>74</v>
      </c>
      <c r="AG643">
        <v>0</v>
      </c>
      <c r="AH643">
        <v>7</v>
      </c>
      <c r="AI643">
        <v>7</v>
      </c>
      <c r="AJ643">
        <v>0</v>
      </c>
      <c r="AK643">
        <v>0</v>
      </c>
      <c r="AL643" t="s">
        <v>781</v>
      </c>
      <c r="AM643" t="s">
        <v>782</v>
      </c>
      <c r="AN643" t="s">
        <v>783</v>
      </c>
      <c r="AO643" t="s">
        <v>771</v>
      </c>
      <c r="AP643" t="s">
        <v>74</v>
      </c>
      <c r="AQ643" t="s">
        <v>74</v>
      </c>
      <c r="AR643" t="s">
        <v>767</v>
      </c>
      <c r="AS643" t="s">
        <v>773</v>
      </c>
      <c r="AT643" t="s">
        <v>74</v>
      </c>
      <c r="AU643">
        <v>1958</v>
      </c>
      <c r="AV643">
        <v>181</v>
      </c>
      <c r="AW643">
        <v>4626</v>
      </c>
      <c r="AX643" t="s">
        <v>74</v>
      </c>
      <c r="AY643" t="s">
        <v>74</v>
      </c>
      <c r="AZ643" t="s">
        <v>74</v>
      </c>
      <c r="BA643" t="s">
        <v>74</v>
      </c>
      <c r="BB643">
        <v>1796</v>
      </c>
      <c r="BC643">
        <v>1797</v>
      </c>
      <c r="BD643" t="s">
        <v>74</v>
      </c>
      <c r="BE643" t="s">
        <v>3558</v>
      </c>
      <c r="BF643" t="str">
        <f>HYPERLINK("http://dx.doi.org/10.1038/1811796b0","http://dx.doi.org/10.1038/1811796b0")</f>
        <v>http://dx.doi.org/10.1038/1811796b0</v>
      </c>
      <c r="BG643" t="s">
        <v>74</v>
      </c>
      <c r="BH643" t="s">
        <v>74</v>
      </c>
      <c r="BI643">
        <v>2</v>
      </c>
      <c r="BJ643" t="s">
        <v>775</v>
      </c>
      <c r="BK643" t="s">
        <v>86</v>
      </c>
      <c r="BL643" t="s">
        <v>776</v>
      </c>
      <c r="BM643" t="s">
        <v>3559</v>
      </c>
      <c r="BN643" t="s">
        <v>74</v>
      </c>
      <c r="BO643" t="s">
        <v>74</v>
      </c>
      <c r="BP643" t="s">
        <v>74</v>
      </c>
      <c r="BQ643" t="s">
        <v>74</v>
      </c>
      <c r="BR643" t="s">
        <v>89</v>
      </c>
      <c r="BS643" t="s">
        <v>3560</v>
      </c>
      <c r="BT643" t="str">
        <f>HYPERLINK("https%3A%2F%2Fwww.webofscience.com%2Fwos%2Fwoscc%2Ffull-record%2FWOS:A1958ZP89800032","View Full Record in Web of Science")</f>
        <v>View Full Record in Web of Science</v>
      </c>
    </row>
    <row r="644" spans="1:72" x14ac:dyDescent="0.15">
      <c r="A644" t="s">
        <v>72</v>
      </c>
      <c r="B644" t="s">
        <v>208</v>
      </c>
      <c r="C644" t="s">
        <v>74</v>
      </c>
      <c r="D644" t="s">
        <v>74</v>
      </c>
      <c r="E644" t="s">
        <v>74</v>
      </c>
      <c r="F644" t="s">
        <v>208</v>
      </c>
      <c r="G644" t="s">
        <v>74</v>
      </c>
      <c r="H644" t="s">
        <v>74</v>
      </c>
      <c r="I644" t="s">
        <v>3561</v>
      </c>
      <c r="J644" t="s">
        <v>1653</v>
      </c>
      <c r="K644" t="s">
        <v>74</v>
      </c>
      <c r="L644" t="s">
        <v>74</v>
      </c>
      <c r="M644" t="s">
        <v>77</v>
      </c>
      <c r="N644" t="s">
        <v>817</v>
      </c>
      <c r="O644" t="s">
        <v>74</v>
      </c>
      <c r="P644" t="s">
        <v>74</v>
      </c>
      <c r="Q644" t="s">
        <v>74</v>
      </c>
      <c r="R644" t="s">
        <v>74</v>
      </c>
      <c r="S644" t="s">
        <v>74</v>
      </c>
      <c r="T644" t="s">
        <v>74</v>
      </c>
      <c r="U644" t="s">
        <v>74</v>
      </c>
      <c r="V644" t="s">
        <v>74</v>
      </c>
      <c r="W644" t="s">
        <v>74</v>
      </c>
      <c r="X644" t="s">
        <v>74</v>
      </c>
      <c r="Y644" t="s">
        <v>74</v>
      </c>
      <c r="Z644" t="s">
        <v>74</v>
      </c>
      <c r="AA644" t="s">
        <v>74</v>
      </c>
      <c r="AB644" t="s">
        <v>74</v>
      </c>
      <c r="AC644" t="s">
        <v>74</v>
      </c>
      <c r="AD644" t="s">
        <v>74</v>
      </c>
      <c r="AE644" t="s">
        <v>74</v>
      </c>
      <c r="AF644" t="s">
        <v>74</v>
      </c>
      <c r="AG644">
        <v>1</v>
      </c>
      <c r="AH644">
        <v>0</v>
      </c>
      <c r="AI644">
        <v>0</v>
      </c>
      <c r="AJ644">
        <v>0</v>
      </c>
      <c r="AK644">
        <v>0</v>
      </c>
      <c r="AL644" t="s">
        <v>1408</v>
      </c>
      <c r="AM644" t="s">
        <v>1409</v>
      </c>
      <c r="AN644" t="s">
        <v>1410</v>
      </c>
      <c r="AO644" t="s">
        <v>1654</v>
      </c>
      <c r="AP644" t="s">
        <v>74</v>
      </c>
      <c r="AQ644" t="s">
        <v>74</v>
      </c>
      <c r="AR644" t="s">
        <v>1655</v>
      </c>
      <c r="AS644" t="s">
        <v>1656</v>
      </c>
      <c r="AT644" t="s">
        <v>74</v>
      </c>
      <c r="AU644">
        <v>1958</v>
      </c>
      <c r="AV644">
        <v>10</v>
      </c>
      <c r="AW644">
        <v>2</v>
      </c>
      <c r="AX644" t="s">
        <v>74</v>
      </c>
      <c r="AY644" t="s">
        <v>74</v>
      </c>
      <c r="AZ644" t="s">
        <v>74</v>
      </c>
      <c r="BA644" t="s">
        <v>74</v>
      </c>
      <c r="BB644">
        <v>39</v>
      </c>
      <c r="BC644">
        <v>40</v>
      </c>
      <c r="BD644" t="s">
        <v>74</v>
      </c>
      <c r="BE644" t="s">
        <v>74</v>
      </c>
      <c r="BF644" t="s">
        <v>74</v>
      </c>
      <c r="BG644" t="s">
        <v>74</v>
      </c>
      <c r="BH644" t="s">
        <v>74</v>
      </c>
      <c r="BI644">
        <v>2</v>
      </c>
      <c r="BJ644" t="s">
        <v>825</v>
      </c>
      <c r="BK644" t="s">
        <v>826</v>
      </c>
      <c r="BL644" t="s">
        <v>825</v>
      </c>
      <c r="BM644" t="s">
        <v>3562</v>
      </c>
      <c r="BN644" t="s">
        <v>74</v>
      </c>
      <c r="BO644" t="s">
        <v>74</v>
      </c>
      <c r="BP644" t="s">
        <v>74</v>
      </c>
      <c r="BQ644" t="s">
        <v>74</v>
      </c>
      <c r="BR644" t="s">
        <v>89</v>
      </c>
      <c r="BS644" t="s">
        <v>3563</v>
      </c>
      <c r="BT644" t="str">
        <f>HYPERLINK("https%3A%2F%2Fwww.webofscience.com%2Fwos%2Fwoscc%2Ffull-record%2FWOS:A1958CGJ9300011","View Full Record in Web of Science")</f>
        <v>View Full Record in Web of Science</v>
      </c>
    </row>
    <row r="645" spans="1:72" x14ac:dyDescent="0.15">
      <c r="A645" t="s">
        <v>72</v>
      </c>
      <c r="B645" t="s">
        <v>3564</v>
      </c>
      <c r="C645" t="s">
        <v>74</v>
      </c>
      <c r="D645" t="s">
        <v>74</v>
      </c>
      <c r="E645" t="s">
        <v>74</v>
      </c>
      <c r="F645" t="s">
        <v>3564</v>
      </c>
      <c r="G645" t="s">
        <v>74</v>
      </c>
      <c r="H645" t="s">
        <v>74</v>
      </c>
      <c r="I645" t="s">
        <v>3565</v>
      </c>
      <c r="J645" t="s">
        <v>831</v>
      </c>
      <c r="K645" t="s">
        <v>74</v>
      </c>
      <c r="L645" t="s">
        <v>74</v>
      </c>
      <c r="M645" t="s">
        <v>77</v>
      </c>
      <c r="N645" t="s">
        <v>78</v>
      </c>
      <c r="O645" t="s">
        <v>74</v>
      </c>
      <c r="P645" t="s">
        <v>74</v>
      </c>
      <c r="Q645" t="s">
        <v>74</v>
      </c>
      <c r="R645" t="s">
        <v>74</v>
      </c>
      <c r="S645" t="s">
        <v>74</v>
      </c>
      <c r="T645" t="s">
        <v>74</v>
      </c>
      <c r="U645" t="s">
        <v>74</v>
      </c>
      <c r="V645" t="s">
        <v>74</v>
      </c>
      <c r="W645" t="s">
        <v>74</v>
      </c>
      <c r="X645" t="s">
        <v>74</v>
      </c>
      <c r="Y645" t="s">
        <v>74</v>
      </c>
      <c r="Z645" t="s">
        <v>74</v>
      </c>
      <c r="AA645" t="s">
        <v>74</v>
      </c>
      <c r="AB645" t="s">
        <v>74</v>
      </c>
      <c r="AC645" t="s">
        <v>74</v>
      </c>
      <c r="AD645" t="s">
        <v>74</v>
      </c>
      <c r="AE645" t="s">
        <v>74</v>
      </c>
      <c r="AF645" t="s">
        <v>74</v>
      </c>
      <c r="AG645">
        <v>10</v>
      </c>
      <c r="AH645">
        <v>1</v>
      </c>
      <c r="AI645">
        <v>1</v>
      </c>
      <c r="AJ645">
        <v>0</v>
      </c>
      <c r="AK645">
        <v>1</v>
      </c>
      <c r="AL645" t="s">
        <v>832</v>
      </c>
      <c r="AM645" t="s">
        <v>833</v>
      </c>
      <c r="AN645" t="s">
        <v>834</v>
      </c>
      <c r="AO645" t="s">
        <v>835</v>
      </c>
      <c r="AP645" t="s">
        <v>74</v>
      </c>
      <c r="AQ645" t="s">
        <v>74</v>
      </c>
      <c r="AR645" t="s">
        <v>836</v>
      </c>
      <c r="AS645" t="s">
        <v>837</v>
      </c>
      <c r="AT645" t="s">
        <v>74</v>
      </c>
      <c r="AU645">
        <v>1958</v>
      </c>
      <c r="AV645">
        <v>84</v>
      </c>
      <c r="AW645">
        <v>362</v>
      </c>
      <c r="AX645" t="s">
        <v>74</v>
      </c>
      <c r="AY645" t="s">
        <v>74</v>
      </c>
      <c r="AZ645" t="s">
        <v>74</v>
      </c>
      <c r="BA645" t="s">
        <v>74</v>
      </c>
      <c r="BB645">
        <v>434</v>
      </c>
      <c r="BC645">
        <v>436</v>
      </c>
      <c r="BD645" t="s">
        <v>74</v>
      </c>
      <c r="BE645" t="s">
        <v>3566</v>
      </c>
      <c r="BF645" t="str">
        <f>HYPERLINK("http://dx.doi.org/10.1002/qj.49708436210","http://dx.doi.org/10.1002/qj.49708436210")</f>
        <v>http://dx.doi.org/10.1002/qj.49708436210</v>
      </c>
      <c r="BG645" t="s">
        <v>74</v>
      </c>
      <c r="BH645" t="s">
        <v>74</v>
      </c>
      <c r="BI645">
        <v>3</v>
      </c>
      <c r="BJ645" t="s">
        <v>592</v>
      </c>
      <c r="BK645" t="s">
        <v>86</v>
      </c>
      <c r="BL645" t="s">
        <v>592</v>
      </c>
      <c r="BM645" t="s">
        <v>3567</v>
      </c>
      <c r="BN645" t="s">
        <v>74</v>
      </c>
      <c r="BO645" t="s">
        <v>74</v>
      </c>
      <c r="BP645" t="s">
        <v>74</v>
      </c>
      <c r="BQ645" t="s">
        <v>74</v>
      </c>
      <c r="BR645" t="s">
        <v>89</v>
      </c>
      <c r="BS645" t="s">
        <v>3568</v>
      </c>
      <c r="BT645" t="str">
        <f>HYPERLINK("https%3A%2F%2Fwww.webofscience.com%2Fwos%2Fwoscc%2Ffull-record%2FWOS:A1958WY98600009","View Full Record in Web of Science")</f>
        <v>View Full Record in Web of Science</v>
      </c>
    </row>
    <row r="646" spans="1:72" x14ac:dyDescent="0.15">
      <c r="A646" t="s">
        <v>72</v>
      </c>
      <c r="B646" t="s">
        <v>208</v>
      </c>
      <c r="C646" t="s">
        <v>74</v>
      </c>
      <c r="D646" t="s">
        <v>74</v>
      </c>
      <c r="E646" t="s">
        <v>74</v>
      </c>
      <c r="F646" t="s">
        <v>208</v>
      </c>
      <c r="G646" t="s">
        <v>74</v>
      </c>
      <c r="H646" t="s">
        <v>74</v>
      </c>
      <c r="I646" t="s">
        <v>3569</v>
      </c>
      <c r="J646" t="s">
        <v>843</v>
      </c>
      <c r="K646" t="s">
        <v>74</v>
      </c>
      <c r="L646" t="s">
        <v>74</v>
      </c>
      <c r="M646" t="s">
        <v>77</v>
      </c>
      <c r="N646" t="s">
        <v>220</v>
      </c>
      <c r="O646" t="s">
        <v>74</v>
      </c>
      <c r="P646" t="s">
        <v>74</v>
      </c>
      <c r="Q646" t="s">
        <v>74</v>
      </c>
      <c r="R646" t="s">
        <v>74</v>
      </c>
      <c r="S646" t="s">
        <v>74</v>
      </c>
      <c r="T646" t="s">
        <v>74</v>
      </c>
      <c r="U646" t="s">
        <v>74</v>
      </c>
      <c r="V646" t="s">
        <v>74</v>
      </c>
      <c r="W646" t="s">
        <v>74</v>
      </c>
      <c r="X646" t="s">
        <v>74</v>
      </c>
      <c r="Y646" t="s">
        <v>74</v>
      </c>
      <c r="Z646" t="s">
        <v>74</v>
      </c>
      <c r="AA646" t="s">
        <v>74</v>
      </c>
      <c r="AB646" t="s">
        <v>74</v>
      </c>
      <c r="AC646" t="s">
        <v>74</v>
      </c>
      <c r="AD646" t="s">
        <v>74</v>
      </c>
      <c r="AE646" t="s">
        <v>74</v>
      </c>
      <c r="AF646" t="s">
        <v>74</v>
      </c>
      <c r="AG646">
        <v>0</v>
      </c>
      <c r="AH646">
        <v>0</v>
      </c>
      <c r="AI646">
        <v>0</v>
      </c>
      <c r="AJ646">
        <v>0</v>
      </c>
      <c r="AK646">
        <v>0</v>
      </c>
      <c r="AL646" t="s">
        <v>844</v>
      </c>
      <c r="AM646" t="s">
        <v>80</v>
      </c>
      <c r="AN646" t="s">
        <v>845</v>
      </c>
      <c r="AO646" t="s">
        <v>846</v>
      </c>
      <c r="AP646" t="s">
        <v>74</v>
      </c>
      <c r="AQ646" t="s">
        <v>74</v>
      </c>
      <c r="AR646" t="s">
        <v>843</v>
      </c>
      <c r="AS646" t="s">
        <v>847</v>
      </c>
      <c r="AT646" t="s">
        <v>74</v>
      </c>
      <c r="AU646">
        <v>1958</v>
      </c>
      <c r="AV646">
        <v>127</v>
      </c>
      <c r="AW646">
        <v>3306</v>
      </c>
      <c r="AX646" t="s">
        <v>74</v>
      </c>
      <c r="AY646" t="s">
        <v>74</v>
      </c>
      <c r="AZ646" t="s">
        <v>74</v>
      </c>
      <c r="BA646" t="s">
        <v>74</v>
      </c>
      <c r="BB646">
        <v>1107</v>
      </c>
      <c r="BC646">
        <v>1107</v>
      </c>
      <c r="BD646" t="s">
        <v>74</v>
      </c>
      <c r="BE646" t="s">
        <v>74</v>
      </c>
      <c r="BF646" t="s">
        <v>74</v>
      </c>
      <c r="BG646" t="s">
        <v>74</v>
      </c>
      <c r="BH646" t="s">
        <v>74</v>
      </c>
      <c r="BI646">
        <v>1</v>
      </c>
      <c r="BJ646" t="s">
        <v>775</v>
      </c>
      <c r="BK646" t="s">
        <v>86</v>
      </c>
      <c r="BL646" t="s">
        <v>776</v>
      </c>
      <c r="BM646" t="s">
        <v>3570</v>
      </c>
      <c r="BN646" t="s">
        <v>74</v>
      </c>
      <c r="BO646" t="s">
        <v>74</v>
      </c>
      <c r="BP646" t="s">
        <v>74</v>
      </c>
      <c r="BQ646" t="s">
        <v>74</v>
      </c>
      <c r="BR646" t="s">
        <v>89</v>
      </c>
      <c r="BS646" t="s">
        <v>3571</v>
      </c>
      <c r="BT646" t="str">
        <f>HYPERLINK("https%3A%2F%2Fwww.webofscience.com%2Fwos%2Fwoscc%2Ffull-record%2FWOS:A1958ZQ28500006","View Full Record in Web of Science")</f>
        <v>View Full Record in Web of Science</v>
      </c>
    </row>
    <row r="647" spans="1:72" x14ac:dyDescent="0.15">
      <c r="A647" t="s">
        <v>72</v>
      </c>
      <c r="B647" t="s">
        <v>3455</v>
      </c>
      <c r="C647" t="s">
        <v>74</v>
      </c>
      <c r="D647" t="s">
        <v>74</v>
      </c>
      <c r="E647" t="s">
        <v>74</v>
      </c>
      <c r="F647" t="s">
        <v>3455</v>
      </c>
      <c r="G647" t="s">
        <v>74</v>
      </c>
      <c r="H647" t="s">
        <v>74</v>
      </c>
      <c r="I647" t="s">
        <v>3572</v>
      </c>
      <c r="J647" t="s">
        <v>904</v>
      </c>
      <c r="K647" t="s">
        <v>74</v>
      </c>
      <c r="L647" t="s">
        <v>74</v>
      </c>
      <c r="M647" t="s">
        <v>77</v>
      </c>
      <c r="N647" t="s">
        <v>78</v>
      </c>
      <c r="O647" t="s">
        <v>74</v>
      </c>
      <c r="P647" t="s">
        <v>74</v>
      </c>
      <c r="Q647" t="s">
        <v>74</v>
      </c>
      <c r="R647" t="s">
        <v>74</v>
      </c>
      <c r="S647" t="s">
        <v>74</v>
      </c>
      <c r="T647" t="s">
        <v>74</v>
      </c>
      <c r="U647" t="s">
        <v>74</v>
      </c>
      <c r="V647" t="s">
        <v>74</v>
      </c>
      <c r="W647" t="s">
        <v>74</v>
      </c>
      <c r="X647" t="s">
        <v>74</v>
      </c>
      <c r="Y647" t="s">
        <v>74</v>
      </c>
      <c r="Z647" t="s">
        <v>74</v>
      </c>
      <c r="AA647" t="s">
        <v>74</v>
      </c>
      <c r="AB647" t="s">
        <v>74</v>
      </c>
      <c r="AC647" t="s">
        <v>74</v>
      </c>
      <c r="AD647" t="s">
        <v>74</v>
      </c>
      <c r="AE647" t="s">
        <v>74</v>
      </c>
      <c r="AF647" t="s">
        <v>74</v>
      </c>
      <c r="AG647">
        <v>16</v>
      </c>
      <c r="AH647">
        <v>5</v>
      </c>
      <c r="AI647">
        <v>5</v>
      </c>
      <c r="AJ647">
        <v>0</v>
      </c>
      <c r="AK647">
        <v>0</v>
      </c>
      <c r="AL647" t="s">
        <v>906</v>
      </c>
      <c r="AM647" t="s">
        <v>907</v>
      </c>
      <c r="AN647" t="s">
        <v>908</v>
      </c>
      <c r="AO647" t="s">
        <v>909</v>
      </c>
      <c r="AP647" t="s">
        <v>74</v>
      </c>
      <c r="AQ647" t="s">
        <v>74</v>
      </c>
      <c r="AR647" t="s">
        <v>904</v>
      </c>
      <c r="AS647" t="s">
        <v>74</v>
      </c>
      <c r="AT647" t="s">
        <v>74</v>
      </c>
      <c r="AU647">
        <v>1958</v>
      </c>
      <c r="AV647">
        <v>10</v>
      </c>
      <c r="AW647">
        <v>1</v>
      </c>
      <c r="AX647" t="s">
        <v>74</v>
      </c>
      <c r="AY647" t="s">
        <v>74</v>
      </c>
      <c r="AZ647" t="s">
        <v>74</v>
      </c>
      <c r="BA647" t="s">
        <v>74</v>
      </c>
      <c r="BB647">
        <v>76</v>
      </c>
      <c r="BC647">
        <v>82</v>
      </c>
      <c r="BD647" t="s">
        <v>74</v>
      </c>
      <c r="BE647" t="s">
        <v>74</v>
      </c>
      <c r="BF647" t="s">
        <v>74</v>
      </c>
      <c r="BG647" t="s">
        <v>74</v>
      </c>
      <c r="BH647" t="s">
        <v>74</v>
      </c>
      <c r="BI647">
        <v>7</v>
      </c>
      <c r="BJ647" t="s">
        <v>605</v>
      </c>
      <c r="BK647" t="s">
        <v>86</v>
      </c>
      <c r="BL647" t="s">
        <v>606</v>
      </c>
      <c r="BM647" t="s">
        <v>3573</v>
      </c>
      <c r="BN647" t="s">
        <v>74</v>
      </c>
      <c r="BO647" t="s">
        <v>74</v>
      </c>
      <c r="BP647" t="s">
        <v>74</v>
      </c>
      <c r="BQ647" t="s">
        <v>74</v>
      </c>
      <c r="BR647" t="s">
        <v>89</v>
      </c>
      <c r="BS647" t="s">
        <v>3574</v>
      </c>
      <c r="BT647" t="str">
        <f>HYPERLINK("https%3A%2F%2Fwww.webofscience.com%2Fwos%2Fwoscc%2Ffull-record%2FWOS:A1958XF83700005","View Full Record in Web of Science")</f>
        <v>View Full Record in Web of Science</v>
      </c>
    </row>
    <row r="648" spans="1:72" x14ac:dyDescent="0.15">
      <c r="A648" t="s">
        <v>72</v>
      </c>
      <c r="B648" t="s">
        <v>3412</v>
      </c>
      <c r="C648" t="s">
        <v>74</v>
      </c>
      <c r="D648" t="s">
        <v>74</v>
      </c>
      <c r="E648" t="s">
        <v>74</v>
      </c>
      <c r="F648" t="s">
        <v>3412</v>
      </c>
      <c r="G648" t="s">
        <v>74</v>
      </c>
      <c r="H648" t="s">
        <v>74</v>
      </c>
      <c r="I648" t="s">
        <v>3575</v>
      </c>
      <c r="J648" t="s">
        <v>904</v>
      </c>
      <c r="K648" t="s">
        <v>74</v>
      </c>
      <c r="L648" t="s">
        <v>74</v>
      </c>
      <c r="M648" t="s">
        <v>77</v>
      </c>
      <c r="N648" t="s">
        <v>536</v>
      </c>
      <c r="O648" t="s">
        <v>74</v>
      </c>
      <c r="P648" t="s">
        <v>74</v>
      </c>
      <c r="Q648" t="s">
        <v>74</v>
      </c>
      <c r="R648" t="s">
        <v>74</v>
      </c>
      <c r="S648" t="s">
        <v>74</v>
      </c>
      <c r="T648" t="s">
        <v>74</v>
      </c>
      <c r="U648" t="s">
        <v>74</v>
      </c>
      <c r="V648" t="s">
        <v>74</v>
      </c>
      <c r="W648" t="s">
        <v>74</v>
      </c>
      <c r="X648" t="s">
        <v>74</v>
      </c>
      <c r="Y648" t="s">
        <v>74</v>
      </c>
      <c r="Z648" t="s">
        <v>74</v>
      </c>
      <c r="AA648" t="s">
        <v>74</v>
      </c>
      <c r="AB648" t="s">
        <v>74</v>
      </c>
      <c r="AC648" t="s">
        <v>74</v>
      </c>
      <c r="AD648" t="s">
        <v>74</v>
      </c>
      <c r="AE648" t="s">
        <v>74</v>
      </c>
      <c r="AF648" t="s">
        <v>74</v>
      </c>
      <c r="AG648">
        <v>8</v>
      </c>
      <c r="AH648">
        <v>0</v>
      </c>
      <c r="AI648">
        <v>0</v>
      </c>
      <c r="AJ648">
        <v>0</v>
      </c>
      <c r="AK648">
        <v>0</v>
      </c>
      <c r="AL648" t="s">
        <v>906</v>
      </c>
      <c r="AM648" t="s">
        <v>907</v>
      </c>
      <c r="AN648" t="s">
        <v>908</v>
      </c>
      <c r="AO648" t="s">
        <v>909</v>
      </c>
      <c r="AP648" t="s">
        <v>74</v>
      </c>
      <c r="AQ648" t="s">
        <v>74</v>
      </c>
      <c r="AR648" t="s">
        <v>904</v>
      </c>
      <c r="AS648" t="s">
        <v>74</v>
      </c>
      <c r="AT648" t="s">
        <v>74</v>
      </c>
      <c r="AU648">
        <v>1958</v>
      </c>
      <c r="AV648">
        <v>10</v>
      </c>
      <c r="AW648">
        <v>4</v>
      </c>
      <c r="AX648" t="s">
        <v>74</v>
      </c>
      <c r="AY648" t="s">
        <v>74</v>
      </c>
      <c r="AZ648" t="s">
        <v>74</v>
      </c>
      <c r="BA648" t="s">
        <v>74</v>
      </c>
      <c r="BB648">
        <v>498</v>
      </c>
      <c r="BC648">
        <v>498</v>
      </c>
      <c r="BD648" t="s">
        <v>74</v>
      </c>
      <c r="BE648" t="s">
        <v>74</v>
      </c>
      <c r="BF648" t="s">
        <v>74</v>
      </c>
      <c r="BG648" t="s">
        <v>74</v>
      </c>
      <c r="BH648" t="s">
        <v>74</v>
      </c>
      <c r="BI648">
        <v>1</v>
      </c>
      <c r="BJ648" t="s">
        <v>605</v>
      </c>
      <c r="BK648" t="s">
        <v>86</v>
      </c>
      <c r="BL648" t="s">
        <v>606</v>
      </c>
      <c r="BM648" t="s">
        <v>3576</v>
      </c>
      <c r="BN648" t="s">
        <v>74</v>
      </c>
      <c r="BO648" t="s">
        <v>74</v>
      </c>
      <c r="BP648" t="s">
        <v>74</v>
      </c>
      <c r="BQ648" t="s">
        <v>74</v>
      </c>
      <c r="BR648" t="s">
        <v>89</v>
      </c>
      <c r="BS648" t="s">
        <v>3577</v>
      </c>
      <c r="BT648" t="str">
        <f>HYPERLINK("https%3A%2F%2Fwww.webofscience.com%2Fwos%2Fwoscc%2Ffull-record%2FWOS:A1958XF84000010","View Full Record in Web of Science")</f>
        <v>View Full Record in Web of Science</v>
      </c>
    </row>
    <row r="649" spans="1:72" x14ac:dyDescent="0.15">
      <c r="A649" t="s">
        <v>72</v>
      </c>
      <c r="B649" t="s">
        <v>3455</v>
      </c>
      <c r="C649" t="s">
        <v>74</v>
      </c>
      <c r="D649" t="s">
        <v>74</v>
      </c>
      <c r="E649" t="s">
        <v>74</v>
      </c>
      <c r="F649" t="s">
        <v>3455</v>
      </c>
      <c r="G649" t="s">
        <v>74</v>
      </c>
      <c r="H649" t="s">
        <v>74</v>
      </c>
      <c r="I649" t="s">
        <v>3578</v>
      </c>
      <c r="J649" t="s">
        <v>904</v>
      </c>
      <c r="K649" t="s">
        <v>74</v>
      </c>
      <c r="L649" t="s">
        <v>74</v>
      </c>
      <c r="M649" t="s">
        <v>77</v>
      </c>
      <c r="N649" t="s">
        <v>536</v>
      </c>
      <c r="O649" t="s">
        <v>74</v>
      </c>
      <c r="P649" t="s">
        <v>74</v>
      </c>
      <c r="Q649" t="s">
        <v>74</v>
      </c>
      <c r="R649" t="s">
        <v>74</v>
      </c>
      <c r="S649" t="s">
        <v>74</v>
      </c>
      <c r="T649" t="s">
        <v>74</v>
      </c>
      <c r="U649" t="s">
        <v>74</v>
      </c>
      <c r="V649" t="s">
        <v>74</v>
      </c>
      <c r="W649" t="s">
        <v>74</v>
      </c>
      <c r="X649" t="s">
        <v>74</v>
      </c>
      <c r="Y649" t="s">
        <v>74</v>
      </c>
      <c r="Z649" t="s">
        <v>74</v>
      </c>
      <c r="AA649" t="s">
        <v>74</v>
      </c>
      <c r="AB649" t="s">
        <v>74</v>
      </c>
      <c r="AC649" t="s">
        <v>74</v>
      </c>
      <c r="AD649" t="s">
        <v>74</v>
      </c>
      <c r="AE649" t="s">
        <v>74</v>
      </c>
      <c r="AF649" t="s">
        <v>74</v>
      </c>
      <c r="AG649">
        <v>4</v>
      </c>
      <c r="AH649">
        <v>0</v>
      </c>
      <c r="AI649">
        <v>0</v>
      </c>
      <c r="AJ649">
        <v>0</v>
      </c>
      <c r="AK649">
        <v>0</v>
      </c>
      <c r="AL649" t="s">
        <v>906</v>
      </c>
      <c r="AM649" t="s">
        <v>907</v>
      </c>
      <c r="AN649" t="s">
        <v>908</v>
      </c>
      <c r="AO649" t="s">
        <v>909</v>
      </c>
      <c r="AP649" t="s">
        <v>74</v>
      </c>
      <c r="AQ649" t="s">
        <v>74</v>
      </c>
      <c r="AR649" t="s">
        <v>904</v>
      </c>
      <c r="AS649" t="s">
        <v>74</v>
      </c>
      <c r="AT649" t="s">
        <v>74</v>
      </c>
      <c r="AU649">
        <v>1958</v>
      </c>
      <c r="AV649">
        <v>10</v>
      </c>
      <c r="AW649">
        <v>4</v>
      </c>
      <c r="AX649" t="s">
        <v>74</v>
      </c>
      <c r="AY649" t="s">
        <v>74</v>
      </c>
      <c r="AZ649" t="s">
        <v>74</v>
      </c>
      <c r="BA649" t="s">
        <v>74</v>
      </c>
      <c r="BB649">
        <v>499</v>
      </c>
      <c r="BC649">
        <v>499</v>
      </c>
      <c r="BD649" t="s">
        <v>74</v>
      </c>
      <c r="BE649" t="s">
        <v>3579</v>
      </c>
      <c r="BF649" t="str">
        <f>HYPERLINK("http://dx.doi.org/10.3402/tellusa.v10i4.9254","http://dx.doi.org/10.3402/tellusa.v10i4.9254")</f>
        <v>http://dx.doi.org/10.3402/tellusa.v10i4.9254</v>
      </c>
      <c r="BG649" t="s">
        <v>74</v>
      </c>
      <c r="BH649" t="s">
        <v>74</v>
      </c>
      <c r="BI649">
        <v>1</v>
      </c>
      <c r="BJ649" t="s">
        <v>605</v>
      </c>
      <c r="BK649" t="s">
        <v>86</v>
      </c>
      <c r="BL649" t="s">
        <v>606</v>
      </c>
      <c r="BM649" t="s">
        <v>3576</v>
      </c>
      <c r="BN649" t="s">
        <v>74</v>
      </c>
      <c r="BO649" t="s">
        <v>665</v>
      </c>
      <c r="BP649" t="s">
        <v>74</v>
      </c>
      <c r="BQ649" t="s">
        <v>74</v>
      </c>
      <c r="BR649" t="s">
        <v>89</v>
      </c>
      <c r="BS649" t="s">
        <v>3580</v>
      </c>
      <c r="BT649" t="str">
        <f>HYPERLINK("https%3A%2F%2Fwww.webofscience.com%2Fwos%2Fwoscc%2Ffull-record%2FWOS:A1958XF84000011","View Full Record in Web of Science")</f>
        <v>View Full Record in Web of Science</v>
      </c>
    </row>
    <row r="650" spans="1:72" x14ac:dyDescent="0.15">
      <c r="A650" t="s">
        <v>72</v>
      </c>
      <c r="B650" t="s">
        <v>3581</v>
      </c>
      <c r="C650" t="s">
        <v>74</v>
      </c>
      <c r="D650" t="s">
        <v>74</v>
      </c>
      <c r="E650" t="s">
        <v>74</v>
      </c>
      <c r="F650" t="s">
        <v>3581</v>
      </c>
      <c r="G650" t="s">
        <v>74</v>
      </c>
      <c r="H650" t="s">
        <v>74</v>
      </c>
      <c r="I650" t="s">
        <v>3582</v>
      </c>
      <c r="J650" t="s">
        <v>3583</v>
      </c>
      <c r="K650" t="s">
        <v>74</v>
      </c>
      <c r="L650" t="s">
        <v>74</v>
      </c>
      <c r="M650" t="s">
        <v>77</v>
      </c>
      <c r="N650" t="s">
        <v>220</v>
      </c>
      <c r="O650" t="s">
        <v>74</v>
      </c>
      <c r="P650" t="s">
        <v>74</v>
      </c>
      <c r="Q650" t="s">
        <v>74</v>
      </c>
      <c r="R650" t="s">
        <v>74</v>
      </c>
      <c r="S650" t="s">
        <v>74</v>
      </c>
      <c r="T650" t="s">
        <v>74</v>
      </c>
      <c r="U650" t="s">
        <v>74</v>
      </c>
      <c r="V650" t="s">
        <v>74</v>
      </c>
      <c r="W650" t="s">
        <v>74</v>
      </c>
      <c r="X650" t="s">
        <v>74</v>
      </c>
      <c r="Y650" t="s">
        <v>74</v>
      </c>
      <c r="Z650" t="s">
        <v>74</v>
      </c>
      <c r="AA650" t="s">
        <v>74</v>
      </c>
      <c r="AB650" t="s">
        <v>74</v>
      </c>
      <c r="AC650" t="s">
        <v>74</v>
      </c>
      <c r="AD650" t="s">
        <v>74</v>
      </c>
      <c r="AE650" t="s">
        <v>74</v>
      </c>
      <c r="AF650" t="s">
        <v>74</v>
      </c>
      <c r="AG650">
        <v>0</v>
      </c>
      <c r="AH650">
        <v>0</v>
      </c>
      <c r="AI650">
        <v>0</v>
      </c>
      <c r="AJ650">
        <v>0</v>
      </c>
      <c r="AK650">
        <v>0</v>
      </c>
      <c r="AL650" t="s">
        <v>3584</v>
      </c>
      <c r="AM650" t="s">
        <v>3585</v>
      </c>
      <c r="AN650" t="s">
        <v>3586</v>
      </c>
      <c r="AO650" t="s">
        <v>3587</v>
      </c>
      <c r="AP650" t="s">
        <v>74</v>
      </c>
      <c r="AQ650" t="s">
        <v>74</v>
      </c>
      <c r="AR650" t="s">
        <v>3588</v>
      </c>
      <c r="AS650" t="s">
        <v>3589</v>
      </c>
      <c r="AT650" t="s">
        <v>74</v>
      </c>
      <c r="AU650">
        <v>1957</v>
      </c>
      <c r="AV650">
        <v>45</v>
      </c>
      <c r="AW650">
        <v>3</v>
      </c>
      <c r="AX650" t="s">
        <v>74</v>
      </c>
      <c r="AY650" t="s">
        <v>74</v>
      </c>
      <c r="AZ650" t="s">
        <v>74</v>
      </c>
      <c r="BA650" t="s">
        <v>74</v>
      </c>
      <c r="BB650" t="s">
        <v>3590</v>
      </c>
      <c r="BC650" t="s">
        <v>84</v>
      </c>
      <c r="BD650" t="s">
        <v>74</v>
      </c>
      <c r="BE650" t="s">
        <v>74</v>
      </c>
      <c r="BF650" t="s">
        <v>74</v>
      </c>
      <c r="BG650" t="s">
        <v>74</v>
      </c>
      <c r="BH650" t="s">
        <v>74</v>
      </c>
      <c r="BI650">
        <v>0</v>
      </c>
      <c r="BJ650" t="s">
        <v>775</v>
      </c>
      <c r="BK650" t="s">
        <v>86</v>
      </c>
      <c r="BL650" t="s">
        <v>776</v>
      </c>
      <c r="BM650" t="s">
        <v>3591</v>
      </c>
      <c r="BN650" t="s">
        <v>74</v>
      </c>
      <c r="BO650" t="s">
        <v>74</v>
      </c>
      <c r="BP650" t="s">
        <v>74</v>
      </c>
      <c r="BQ650" t="s">
        <v>74</v>
      </c>
      <c r="BR650" t="s">
        <v>89</v>
      </c>
      <c r="BS650" t="s">
        <v>3592</v>
      </c>
      <c r="BT650" t="str">
        <f>HYPERLINK("https%3A%2F%2Fwww.webofscience.com%2Fwos%2Fwoscc%2Ffull-record%2FWOS:A1957WE05500001","View Full Record in Web of Science")</f>
        <v>View Full Record in Web of Science</v>
      </c>
    </row>
    <row r="651" spans="1:72" x14ac:dyDescent="0.15">
      <c r="A651" t="s">
        <v>72</v>
      </c>
      <c r="B651" t="s">
        <v>3593</v>
      </c>
      <c r="C651" t="s">
        <v>74</v>
      </c>
      <c r="D651" t="s">
        <v>74</v>
      </c>
      <c r="E651" t="s">
        <v>74</v>
      </c>
      <c r="F651" t="s">
        <v>3593</v>
      </c>
      <c r="G651" t="s">
        <v>74</v>
      </c>
      <c r="H651" t="s">
        <v>74</v>
      </c>
      <c r="I651" t="s">
        <v>3594</v>
      </c>
      <c r="J651" t="s">
        <v>2718</v>
      </c>
      <c r="K651" t="s">
        <v>74</v>
      </c>
      <c r="L651" t="s">
        <v>74</v>
      </c>
      <c r="M651" t="s">
        <v>77</v>
      </c>
      <c r="N651" t="s">
        <v>78</v>
      </c>
      <c r="O651" t="s">
        <v>74</v>
      </c>
      <c r="P651" t="s">
        <v>74</v>
      </c>
      <c r="Q651" t="s">
        <v>74</v>
      </c>
      <c r="R651" t="s">
        <v>74</v>
      </c>
      <c r="S651" t="s">
        <v>74</v>
      </c>
      <c r="T651" t="s">
        <v>74</v>
      </c>
      <c r="U651" t="s">
        <v>74</v>
      </c>
      <c r="V651" t="s">
        <v>74</v>
      </c>
      <c r="W651" t="s">
        <v>74</v>
      </c>
      <c r="X651" t="s">
        <v>74</v>
      </c>
      <c r="Y651" t="s">
        <v>74</v>
      </c>
      <c r="Z651" t="s">
        <v>74</v>
      </c>
      <c r="AA651" t="s">
        <v>74</v>
      </c>
      <c r="AB651" t="s">
        <v>74</v>
      </c>
      <c r="AC651" t="s">
        <v>74</v>
      </c>
      <c r="AD651" t="s">
        <v>74</v>
      </c>
      <c r="AE651" t="s">
        <v>74</v>
      </c>
      <c r="AF651" t="s">
        <v>74</v>
      </c>
      <c r="AG651">
        <v>6</v>
      </c>
      <c r="AH651">
        <v>1</v>
      </c>
      <c r="AI651">
        <v>1</v>
      </c>
      <c r="AJ651">
        <v>0</v>
      </c>
      <c r="AK651">
        <v>2</v>
      </c>
      <c r="AL651" t="s">
        <v>2719</v>
      </c>
      <c r="AM651" t="s">
        <v>2720</v>
      </c>
      <c r="AN651" t="s">
        <v>3595</v>
      </c>
      <c r="AO651" t="s">
        <v>2722</v>
      </c>
      <c r="AP651" t="s">
        <v>74</v>
      </c>
      <c r="AQ651" t="s">
        <v>74</v>
      </c>
      <c r="AR651" t="s">
        <v>2723</v>
      </c>
      <c r="AS651" t="s">
        <v>74</v>
      </c>
      <c r="AT651" t="s">
        <v>74</v>
      </c>
      <c r="AU651">
        <v>1957</v>
      </c>
      <c r="AV651">
        <v>11</v>
      </c>
      <c r="AW651">
        <v>3</v>
      </c>
      <c r="AX651" t="s">
        <v>74</v>
      </c>
      <c r="AY651" t="s">
        <v>74</v>
      </c>
      <c r="AZ651" t="s">
        <v>74</v>
      </c>
      <c r="BA651" t="s">
        <v>74</v>
      </c>
      <c r="BB651">
        <v>3</v>
      </c>
      <c r="BC651">
        <v>9</v>
      </c>
      <c r="BD651" t="s">
        <v>74</v>
      </c>
      <c r="BE651" t="s">
        <v>3596</v>
      </c>
      <c r="BF651" t="str">
        <f>HYPERLINK("http://dx.doi.org/10.1080/00049915708565375","http://dx.doi.org/10.1080/00049915708565375")</f>
        <v>http://dx.doi.org/10.1080/00049915708565375</v>
      </c>
      <c r="BG651" t="s">
        <v>74</v>
      </c>
      <c r="BH651" t="s">
        <v>74</v>
      </c>
      <c r="BI651">
        <v>7</v>
      </c>
      <c r="BJ651" t="s">
        <v>2724</v>
      </c>
      <c r="BK651" t="s">
        <v>826</v>
      </c>
      <c r="BL651" t="s">
        <v>2724</v>
      </c>
      <c r="BM651" t="s">
        <v>3597</v>
      </c>
      <c r="BN651" t="s">
        <v>74</v>
      </c>
      <c r="BO651" t="s">
        <v>74</v>
      </c>
      <c r="BP651" t="s">
        <v>74</v>
      </c>
      <c r="BQ651" t="s">
        <v>74</v>
      </c>
      <c r="BR651" t="s">
        <v>89</v>
      </c>
      <c r="BS651" t="s">
        <v>3598</v>
      </c>
      <c r="BT651" t="str">
        <f>HYPERLINK("https%3A%2F%2Fwww.webofscience.com%2Fwos%2Fwoscc%2Ffull-record%2FWOS:A1957CEV3800001","View Full Record in Web of Science")</f>
        <v>View Full Record in Web of Science</v>
      </c>
    </row>
    <row r="652" spans="1:72" x14ac:dyDescent="0.15">
      <c r="A652" t="s">
        <v>72</v>
      </c>
      <c r="B652" t="s">
        <v>3599</v>
      </c>
      <c r="C652" t="s">
        <v>74</v>
      </c>
      <c r="D652" t="s">
        <v>74</v>
      </c>
      <c r="E652" t="s">
        <v>74</v>
      </c>
      <c r="F652" t="s">
        <v>3599</v>
      </c>
      <c r="G652" t="s">
        <v>74</v>
      </c>
      <c r="H652" t="s">
        <v>74</v>
      </c>
      <c r="I652" t="s">
        <v>3600</v>
      </c>
      <c r="J652" t="s">
        <v>2718</v>
      </c>
      <c r="K652" t="s">
        <v>74</v>
      </c>
      <c r="L652" t="s">
        <v>74</v>
      </c>
      <c r="M652" t="s">
        <v>77</v>
      </c>
      <c r="N652" t="s">
        <v>78</v>
      </c>
      <c r="O652" t="s">
        <v>74</v>
      </c>
      <c r="P652" t="s">
        <v>74</v>
      </c>
      <c r="Q652" t="s">
        <v>74</v>
      </c>
      <c r="R652" t="s">
        <v>74</v>
      </c>
      <c r="S652" t="s">
        <v>74</v>
      </c>
      <c r="T652" t="s">
        <v>74</v>
      </c>
      <c r="U652" t="s">
        <v>74</v>
      </c>
      <c r="V652" t="s">
        <v>74</v>
      </c>
      <c r="W652" t="s">
        <v>74</v>
      </c>
      <c r="X652" t="s">
        <v>74</v>
      </c>
      <c r="Y652" t="s">
        <v>74</v>
      </c>
      <c r="Z652" t="s">
        <v>74</v>
      </c>
      <c r="AA652" t="s">
        <v>74</v>
      </c>
      <c r="AB652" t="s">
        <v>74</v>
      </c>
      <c r="AC652" t="s">
        <v>74</v>
      </c>
      <c r="AD652" t="s">
        <v>74</v>
      </c>
      <c r="AE652" t="s">
        <v>74</v>
      </c>
      <c r="AF652" t="s">
        <v>74</v>
      </c>
      <c r="AG652">
        <v>2</v>
      </c>
      <c r="AH652">
        <v>0</v>
      </c>
      <c r="AI652">
        <v>0</v>
      </c>
      <c r="AJ652">
        <v>0</v>
      </c>
      <c r="AK652">
        <v>0</v>
      </c>
      <c r="AL652" t="s">
        <v>2719</v>
      </c>
      <c r="AM652" t="s">
        <v>2720</v>
      </c>
      <c r="AN652" t="s">
        <v>3595</v>
      </c>
      <c r="AO652" t="s">
        <v>2722</v>
      </c>
      <c r="AP652" t="s">
        <v>74</v>
      </c>
      <c r="AQ652" t="s">
        <v>74</v>
      </c>
      <c r="AR652" t="s">
        <v>2723</v>
      </c>
      <c r="AS652" t="s">
        <v>74</v>
      </c>
      <c r="AT652" t="s">
        <v>74</v>
      </c>
      <c r="AU652">
        <v>1957</v>
      </c>
      <c r="AV652">
        <v>11</v>
      </c>
      <c r="AW652">
        <v>3</v>
      </c>
      <c r="AX652" t="s">
        <v>74</v>
      </c>
      <c r="AY652" t="s">
        <v>74</v>
      </c>
      <c r="AZ652" t="s">
        <v>74</v>
      </c>
      <c r="BA652" t="s">
        <v>74</v>
      </c>
      <c r="BB652">
        <v>10</v>
      </c>
      <c r="BC652">
        <v>16</v>
      </c>
      <c r="BD652" t="s">
        <v>74</v>
      </c>
      <c r="BE652" t="s">
        <v>3601</v>
      </c>
      <c r="BF652" t="str">
        <f>HYPERLINK("http://dx.doi.org/10.1080/00049915708565376","http://dx.doi.org/10.1080/00049915708565376")</f>
        <v>http://dx.doi.org/10.1080/00049915708565376</v>
      </c>
      <c r="BG652" t="s">
        <v>74</v>
      </c>
      <c r="BH652" t="s">
        <v>74</v>
      </c>
      <c r="BI652">
        <v>7</v>
      </c>
      <c r="BJ652" t="s">
        <v>2724</v>
      </c>
      <c r="BK652" t="s">
        <v>826</v>
      </c>
      <c r="BL652" t="s">
        <v>2724</v>
      </c>
      <c r="BM652" t="s">
        <v>3597</v>
      </c>
      <c r="BN652" t="s">
        <v>74</v>
      </c>
      <c r="BO652" t="s">
        <v>74</v>
      </c>
      <c r="BP652" t="s">
        <v>74</v>
      </c>
      <c r="BQ652" t="s">
        <v>74</v>
      </c>
      <c r="BR652" t="s">
        <v>89</v>
      </c>
      <c r="BS652" t="s">
        <v>3602</v>
      </c>
      <c r="BT652" t="str">
        <f>HYPERLINK("https%3A%2F%2Fwww.webofscience.com%2Fwos%2Fwoscc%2Ffull-record%2FWOS:A1957CEV3800002","View Full Record in Web of Science")</f>
        <v>View Full Record in Web of Science</v>
      </c>
    </row>
    <row r="653" spans="1:72" x14ac:dyDescent="0.15">
      <c r="A653" t="s">
        <v>72</v>
      </c>
      <c r="B653" t="s">
        <v>3603</v>
      </c>
      <c r="C653" t="s">
        <v>74</v>
      </c>
      <c r="D653" t="s">
        <v>74</v>
      </c>
      <c r="E653" t="s">
        <v>74</v>
      </c>
      <c r="F653" t="s">
        <v>3603</v>
      </c>
      <c r="G653" t="s">
        <v>74</v>
      </c>
      <c r="H653" t="s">
        <v>74</v>
      </c>
      <c r="I653" t="s">
        <v>3604</v>
      </c>
      <c r="J653" t="s">
        <v>1068</v>
      </c>
      <c r="K653" t="s">
        <v>74</v>
      </c>
      <c r="L653" t="s">
        <v>74</v>
      </c>
      <c r="M653" t="s">
        <v>576</v>
      </c>
      <c r="N653" t="s">
        <v>78</v>
      </c>
      <c r="O653" t="s">
        <v>74</v>
      </c>
      <c r="P653" t="s">
        <v>74</v>
      </c>
      <c r="Q653" t="s">
        <v>74</v>
      </c>
      <c r="R653" t="s">
        <v>74</v>
      </c>
      <c r="S653" t="s">
        <v>74</v>
      </c>
      <c r="T653" t="s">
        <v>74</v>
      </c>
      <c r="U653" t="s">
        <v>74</v>
      </c>
      <c r="V653" t="s">
        <v>74</v>
      </c>
      <c r="W653" t="s">
        <v>74</v>
      </c>
      <c r="X653" t="s">
        <v>74</v>
      </c>
      <c r="Y653" t="s">
        <v>74</v>
      </c>
      <c r="Z653" t="s">
        <v>74</v>
      </c>
      <c r="AA653" t="s">
        <v>74</v>
      </c>
      <c r="AB653" t="s">
        <v>74</v>
      </c>
      <c r="AC653" t="s">
        <v>74</v>
      </c>
      <c r="AD653" t="s">
        <v>74</v>
      </c>
      <c r="AE653" t="s">
        <v>74</v>
      </c>
      <c r="AF653" t="s">
        <v>74</v>
      </c>
      <c r="AG653">
        <v>1</v>
      </c>
      <c r="AH653">
        <v>0</v>
      </c>
      <c r="AI653">
        <v>0</v>
      </c>
      <c r="AJ653">
        <v>0</v>
      </c>
      <c r="AK653">
        <v>0</v>
      </c>
      <c r="AL653" t="s">
        <v>577</v>
      </c>
      <c r="AM653" t="s">
        <v>578</v>
      </c>
      <c r="AN653" t="s">
        <v>579</v>
      </c>
      <c r="AO653" t="s">
        <v>1069</v>
      </c>
      <c r="AP653" t="s">
        <v>74</v>
      </c>
      <c r="AQ653" t="s">
        <v>74</v>
      </c>
      <c r="AR653" t="s">
        <v>1070</v>
      </c>
      <c r="AS653" t="s">
        <v>74</v>
      </c>
      <c r="AT653" t="s">
        <v>74</v>
      </c>
      <c r="AU653">
        <v>1957</v>
      </c>
      <c r="AV653">
        <v>115</v>
      </c>
      <c r="AW653">
        <v>6</v>
      </c>
      <c r="AX653" t="s">
        <v>74</v>
      </c>
      <c r="AY653" t="s">
        <v>74</v>
      </c>
      <c r="AZ653" t="s">
        <v>74</v>
      </c>
      <c r="BA653" t="s">
        <v>74</v>
      </c>
      <c r="BB653">
        <v>1177</v>
      </c>
      <c r="BC653">
        <v>1180</v>
      </c>
      <c r="BD653" t="s">
        <v>74</v>
      </c>
      <c r="BE653" t="s">
        <v>74</v>
      </c>
      <c r="BF653" t="s">
        <v>74</v>
      </c>
      <c r="BG653" t="s">
        <v>74</v>
      </c>
      <c r="BH653" t="s">
        <v>74</v>
      </c>
      <c r="BI653">
        <v>4</v>
      </c>
      <c r="BJ653" t="s">
        <v>775</v>
      </c>
      <c r="BK653" t="s">
        <v>86</v>
      </c>
      <c r="BL653" t="s">
        <v>776</v>
      </c>
      <c r="BM653" t="s">
        <v>3605</v>
      </c>
      <c r="BN653" t="s">
        <v>74</v>
      </c>
      <c r="BO653" t="s">
        <v>74</v>
      </c>
      <c r="BP653" t="s">
        <v>74</v>
      </c>
      <c r="BQ653" t="s">
        <v>74</v>
      </c>
      <c r="BR653" t="s">
        <v>89</v>
      </c>
      <c r="BS653" t="s">
        <v>3606</v>
      </c>
      <c r="BT653" t="str">
        <f>HYPERLINK("https%3A%2F%2Fwww.webofscience.com%2Fwos%2Fwoscc%2Ffull-record%2FWOS:A1957WQ02900034","View Full Record in Web of Science")</f>
        <v>View Full Record in Web of Science</v>
      </c>
    </row>
    <row r="654" spans="1:72" x14ac:dyDescent="0.15">
      <c r="A654" t="s">
        <v>72</v>
      </c>
      <c r="B654" t="s">
        <v>3607</v>
      </c>
      <c r="C654" t="s">
        <v>74</v>
      </c>
      <c r="D654" t="s">
        <v>74</v>
      </c>
      <c r="E654" t="s">
        <v>74</v>
      </c>
      <c r="F654" t="s">
        <v>3607</v>
      </c>
      <c r="G654" t="s">
        <v>74</v>
      </c>
      <c r="H654" t="s">
        <v>74</v>
      </c>
      <c r="I654" t="s">
        <v>3608</v>
      </c>
      <c r="J654" t="s">
        <v>1068</v>
      </c>
      <c r="K654" t="s">
        <v>74</v>
      </c>
      <c r="L654" t="s">
        <v>74</v>
      </c>
      <c r="M654" t="s">
        <v>576</v>
      </c>
      <c r="N654" t="s">
        <v>78</v>
      </c>
      <c r="O654" t="s">
        <v>74</v>
      </c>
      <c r="P654" t="s">
        <v>74</v>
      </c>
      <c r="Q654" t="s">
        <v>74</v>
      </c>
      <c r="R654" t="s">
        <v>74</v>
      </c>
      <c r="S654" t="s">
        <v>74</v>
      </c>
      <c r="T654" t="s">
        <v>74</v>
      </c>
      <c r="U654" t="s">
        <v>74</v>
      </c>
      <c r="V654" t="s">
        <v>74</v>
      </c>
      <c r="W654" t="s">
        <v>74</v>
      </c>
      <c r="X654" t="s">
        <v>74</v>
      </c>
      <c r="Y654" t="s">
        <v>74</v>
      </c>
      <c r="Z654" t="s">
        <v>74</v>
      </c>
      <c r="AA654" t="s">
        <v>74</v>
      </c>
      <c r="AB654" t="s">
        <v>74</v>
      </c>
      <c r="AC654" t="s">
        <v>74</v>
      </c>
      <c r="AD654" t="s">
        <v>74</v>
      </c>
      <c r="AE654" t="s">
        <v>74</v>
      </c>
      <c r="AF654" t="s">
        <v>74</v>
      </c>
      <c r="AG654">
        <v>9</v>
      </c>
      <c r="AH654">
        <v>4</v>
      </c>
      <c r="AI654">
        <v>4</v>
      </c>
      <c r="AJ654">
        <v>0</v>
      </c>
      <c r="AK654">
        <v>0</v>
      </c>
      <c r="AL654" t="s">
        <v>577</v>
      </c>
      <c r="AM654" t="s">
        <v>578</v>
      </c>
      <c r="AN654" t="s">
        <v>579</v>
      </c>
      <c r="AO654" t="s">
        <v>1069</v>
      </c>
      <c r="AP654" t="s">
        <v>74</v>
      </c>
      <c r="AQ654" t="s">
        <v>74</v>
      </c>
      <c r="AR654" t="s">
        <v>1070</v>
      </c>
      <c r="AS654" t="s">
        <v>74</v>
      </c>
      <c r="AT654" t="s">
        <v>74</v>
      </c>
      <c r="AU654">
        <v>1957</v>
      </c>
      <c r="AV654">
        <v>112</v>
      </c>
      <c r="AW654">
        <v>1</v>
      </c>
      <c r="AX654" t="s">
        <v>74</v>
      </c>
      <c r="AY654" t="s">
        <v>74</v>
      </c>
      <c r="AZ654" t="s">
        <v>74</v>
      </c>
      <c r="BA654" t="s">
        <v>74</v>
      </c>
      <c r="BB654">
        <v>137</v>
      </c>
      <c r="BC654">
        <v>140</v>
      </c>
      <c r="BD654" t="s">
        <v>74</v>
      </c>
      <c r="BE654" t="s">
        <v>74</v>
      </c>
      <c r="BF654" t="s">
        <v>74</v>
      </c>
      <c r="BG654" t="s">
        <v>74</v>
      </c>
      <c r="BH654" t="s">
        <v>74</v>
      </c>
      <c r="BI654">
        <v>4</v>
      </c>
      <c r="BJ654" t="s">
        <v>775</v>
      </c>
      <c r="BK654" t="s">
        <v>86</v>
      </c>
      <c r="BL654" t="s">
        <v>776</v>
      </c>
      <c r="BM654" t="s">
        <v>3609</v>
      </c>
      <c r="BN654" t="s">
        <v>74</v>
      </c>
      <c r="BO654" t="s">
        <v>74</v>
      </c>
      <c r="BP654" t="s">
        <v>74</v>
      </c>
      <c r="BQ654" t="s">
        <v>74</v>
      </c>
      <c r="BR654" t="s">
        <v>89</v>
      </c>
      <c r="BS654" t="s">
        <v>3610</v>
      </c>
      <c r="BT654" t="str">
        <f>HYPERLINK("https%3A%2F%2Fwww.webofscience.com%2Fwos%2Fwoscc%2Ffull-record%2FWOS:A1957WP96800040","View Full Record in Web of Science")</f>
        <v>View Full Record in Web of Science</v>
      </c>
    </row>
    <row r="655" spans="1:72" x14ac:dyDescent="0.15">
      <c r="A655" t="s">
        <v>72</v>
      </c>
      <c r="B655" t="s">
        <v>3611</v>
      </c>
      <c r="C655" t="s">
        <v>74</v>
      </c>
      <c r="D655" t="s">
        <v>74</v>
      </c>
      <c r="E655" t="s">
        <v>74</v>
      </c>
      <c r="F655" t="s">
        <v>3611</v>
      </c>
      <c r="G655" t="s">
        <v>74</v>
      </c>
      <c r="H655" t="s">
        <v>74</v>
      </c>
      <c r="I655" t="s">
        <v>3612</v>
      </c>
      <c r="J655" t="s">
        <v>1068</v>
      </c>
      <c r="K655" t="s">
        <v>74</v>
      </c>
      <c r="L655" t="s">
        <v>74</v>
      </c>
      <c r="M655" t="s">
        <v>576</v>
      </c>
      <c r="N655" t="s">
        <v>78</v>
      </c>
      <c r="O655" t="s">
        <v>74</v>
      </c>
      <c r="P655" t="s">
        <v>74</v>
      </c>
      <c r="Q655" t="s">
        <v>74</v>
      </c>
      <c r="R655" t="s">
        <v>74</v>
      </c>
      <c r="S655" t="s">
        <v>74</v>
      </c>
      <c r="T655" t="s">
        <v>74</v>
      </c>
      <c r="U655" t="s">
        <v>74</v>
      </c>
      <c r="V655" t="s">
        <v>74</v>
      </c>
      <c r="W655" t="s">
        <v>74</v>
      </c>
      <c r="X655" t="s">
        <v>74</v>
      </c>
      <c r="Y655" t="s">
        <v>74</v>
      </c>
      <c r="Z655" t="s">
        <v>74</v>
      </c>
      <c r="AA655" t="s">
        <v>74</v>
      </c>
      <c r="AB655" t="s">
        <v>74</v>
      </c>
      <c r="AC655" t="s">
        <v>74</v>
      </c>
      <c r="AD655" t="s">
        <v>74</v>
      </c>
      <c r="AE655" t="s">
        <v>74</v>
      </c>
      <c r="AF655" t="s">
        <v>74</v>
      </c>
      <c r="AG655">
        <v>8</v>
      </c>
      <c r="AH655">
        <v>1</v>
      </c>
      <c r="AI655">
        <v>1</v>
      </c>
      <c r="AJ655">
        <v>0</v>
      </c>
      <c r="AK655">
        <v>0</v>
      </c>
      <c r="AL655" t="s">
        <v>577</v>
      </c>
      <c r="AM655" t="s">
        <v>578</v>
      </c>
      <c r="AN655" t="s">
        <v>579</v>
      </c>
      <c r="AO655" t="s">
        <v>1069</v>
      </c>
      <c r="AP655" t="s">
        <v>74</v>
      </c>
      <c r="AQ655" t="s">
        <v>74</v>
      </c>
      <c r="AR655" t="s">
        <v>1070</v>
      </c>
      <c r="AS655" t="s">
        <v>74</v>
      </c>
      <c r="AT655" t="s">
        <v>74</v>
      </c>
      <c r="AU655">
        <v>1957</v>
      </c>
      <c r="AV655">
        <v>112</v>
      </c>
      <c r="AW655">
        <v>5</v>
      </c>
      <c r="AX655" t="s">
        <v>74</v>
      </c>
      <c r="AY655" t="s">
        <v>74</v>
      </c>
      <c r="AZ655" t="s">
        <v>74</v>
      </c>
      <c r="BA655" t="s">
        <v>74</v>
      </c>
      <c r="BB655">
        <v>846</v>
      </c>
      <c r="BC655">
        <v>848</v>
      </c>
      <c r="BD655" t="s">
        <v>74</v>
      </c>
      <c r="BE655" t="s">
        <v>74</v>
      </c>
      <c r="BF655" t="s">
        <v>74</v>
      </c>
      <c r="BG655" t="s">
        <v>74</v>
      </c>
      <c r="BH655" t="s">
        <v>74</v>
      </c>
      <c r="BI655">
        <v>3</v>
      </c>
      <c r="BJ655" t="s">
        <v>775</v>
      </c>
      <c r="BK655" t="s">
        <v>86</v>
      </c>
      <c r="BL655" t="s">
        <v>776</v>
      </c>
      <c r="BM655" t="s">
        <v>3613</v>
      </c>
      <c r="BN655" t="s">
        <v>74</v>
      </c>
      <c r="BO655" t="s">
        <v>74</v>
      </c>
      <c r="BP655" t="s">
        <v>74</v>
      </c>
      <c r="BQ655" t="s">
        <v>74</v>
      </c>
      <c r="BR655" t="s">
        <v>89</v>
      </c>
      <c r="BS655" t="s">
        <v>3614</v>
      </c>
      <c r="BT655" t="str">
        <f>HYPERLINK("https%3A%2F%2Fwww.webofscience.com%2Fwos%2Fwoscc%2Ffull-record%2FWOS:A1957WP97200018","View Full Record in Web of Science")</f>
        <v>View Full Record in Web of Science</v>
      </c>
    </row>
    <row r="656" spans="1:72" x14ac:dyDescent="0.15">
      <c r="A656" t="s">
        <v>72</v>
      </c>
      <c r="B656" t="s">
        <v>3615</v>
      </c>
      <c r="C656" t="s">
        <v>74</v>
      </c>
      <c r="D656" t="s">
        <v>74</v>
      </c>
      <c r="E656" t="s">
        <v>74</v>
      </c>
      <c r="F656" t="s">
        <v>3615</v>
      </c>
      <c r="G656" t="s">
        <v>74</v>
      </c>
      <c r="H656" t="s">
        <v>74</v>
      </c>
      <c r="I656" t="s">
        <v>3616</v>
      </c>
      <c r="J656" t="s">
        <v>1068</v>
      </c>
      <c r="K656" t="s">
        <v>74</v>
      </c>
      <c r="L656" t="s">
        <v>74</v>
      </c>
      <c r="M656" t="s">
        <v>576</v>
      </c>
      <c r="N656" t="s">
        <v>78</v>
      </c>
      <c r="O656" t="s">
        <v>74</v>
      </c>
      <c r="P656" t="s">
        <v>74</v>
      </c>
      <c r="Q656" t="s">
        <v>74</v>
      </c>
      <c r="R656" t="s">
        <v>74</v>
      </c>
      <c r="S656" t="s">
        <v>74</v>
      </c>
      <c r="T656" t="s">
        <v>74</v>
      </c>
      <c r="U656" t="s">
        <v>74</v>
      </c>
      <c r="V656" t="s">
        <v>74</v>
      </c>
      <c r="W656" t="s">
        <v>74</v>
      </c>
      <c r="X656" t="s">
        <v>74</v>
      </c>
      <c r="Y656" t="s">
        <v>74</v>
      </c>
      <c r="Z656" t="s">
        <v>74</v>
      </c>
      <c r="AA656" t="s">
        <v>74</v>
      </c>
      <c r="AB656" t="s">
        <v>74</v>
      </c>
      <c r="AC656" t="s">
        <v>74</v>
      </c>
      <c r="AD656" t="s">
        <v>74</v>
      </c>
      <c r="AE656" t="s">
        <v>74</v>
      </c>
      <c r="AF656" t="s">
        <v>74</v>
      </c>
      <c r="AG656">
        <v>4</v>
      </c>
      <c r="AH656">
        <v>1</v>
      </c>
      <c r="AI656">
        <v>1</v>
      </c>
      <c r="AJ656">
        <v>0</v>
      </c>
      <c r="AK656">
        <v>0</v>
      </c>
      <c r="AL656" t="s">
        <v>577</v>
      </c>
      <c r="AM656" t="s">
        <v>578</v>
      </c>
      <c r="AN656" t="s">
        <v>579</v>
      </c>
      <c r="AO656" t="s">
        <v>1069</v>
      </c>
      <c r="AP656" t="s">
        <v>74</v>
      </c>
      <c r="AQ656" t="s">
        <v>74</v>
      </c>
      <c r="AR656" t="s">
        <v>1070</v>
      </c>
      <c r="AS656" t="s">
        <v>74</v>
      </c>
      <c r="AT656" t="s">
        <v>74</v>
      </c>
      <c r="AU656">
        <v>1957</v>
      </c>
      <c r="AV656">
        <v>112</v>
      </c>
      <c r="AW656">
        <v>5</v>
      </c>
      <c r="AX656" t="s">
        <v>74</v>
      </c>
      <c r="AY656" t="s">
        <v>74</v>
      </c>
      <c r="AZ656" t="s">
        <v>74</v>
      </c>
      <c r="BA656" t="s">
        <v>74</v>
      </c>
      <c r="BB656">
        <v>957</v>
      </c>
      <c r="BC656">
        <v>960</v>
      </c>
      <c r="BD656" t="s">
        <v>74</v>
      </c>
      <c r="BE656" t="s">
        <v>74</v>
      </c>
      <c r="BF656" t="s">
        <v>74</v>
      </c>
      <c r="BG656" t="s">
        <v>74</v>
      </c>
      <c r="BH656" t="s">
        <v>74</v>
      </c>
      <c r="BI656">
        <v>4</v>
      </c>
      <c r="BJ656" t="s">
        <v>775</v>
      </c>
      <c r="BK656" t="s">
        <v>86</v>
      </c>
      <c r="BL656" t="s">
        <v>776</v>
      </c>
      <c r="BM656" t="s">
        <v>3613</v>
      </c>
      <c r="BN656" t="s">
        <v>74</v>
      </c>
      <c r="BO656" t="s">
        <v>74</v>
      </c>
      <c r="BP656" t="s">
        <v>74</v>
      </c>
      <c r="BQ656" t="s">
        <v>74</v>
      </c>
      <c r="BR656" t="s">
        <v>89</v>
      </c>
      <c r="BS656" t="s">
        <v>3617</v>
      </c>
      <c r="BT656" t="str">
        <f>HYPERLINK("https%3A%2F%2Fwww.webofscience.com%2Fwos%2Fwoscc%2Ffull-record%2FWOS:A1957WP97200050","View Full Record in Web of Science")</f>
        <v>View Full Record in Web of Science</v>
      </c>
    </row>
    <row r="657" spans="1:72" x14ac:dyDescent="0.15">
      <c r="A657" t="s">
        <v>72</v>
      </c>
      <c r="B657" t="s">
        <v>3618</v>
      </c>
      <c r="C657" t="s">
        <v>74</v>
      </c>
      <c r="D657" t="s">
        <v>74</v>
      </c>
      <c r="E657" t="s">
        <v>74</v>
      </c>
      <c r="F657" t="s">
        <v>3618</v>
      </c>
      <c r="G657" t="s">
        <v>74</v>
      </c>
      <c r="H657" t="s">
        <v>74</v>
      </c>
      <c r="I657" t="s">
        <v>3619</v>
      </c>
      <c r="J657" t="s">
        <v>1118</v>
      </c>
      <c r="K657" t="s">
        <v>74</v>
      </c>
      <c r="L657" t="s">
        <v>74</v>
      </c>
      <c r="M657" t="s">
        <v>77</v>
      </c>
      <c r="N657" t="s">
        <v>817</v>
      </c>
      <c r="O657" t="s">
        <v>74</v>
      </c>
      <c r="P657" t="s">
        <v>74</v>
      </c>
      <c r="Q657" t="s">
        <v>74</v>
      </c>
      <c r="R657" t="s">
        <v>74</v>
      </c>
      <c r="S657" t="s">
        <v>74</v>
      </c>
      <c r="T657" t="s">
        <v>74</v>
      </c>
      <c r="U657" t="s">
        <v>74</v>
      </c>
      <c r="V657" t="s">
        <v>74</v>
      </c>
      <c r="W657" t="s">
        <v>74</v>
      </c>
      <c r="X657" t="s">
        <v>74</v>
      </c>
      <c r="Y657" t="s">
        <v>74</v>
      </c>
      <c r="Z657" t="s">
        <v>74</v>
      </c>
      <c r="AA657" t="s">
        <v>74</v>
      </c>
      <c r="AB657" t="s">
        <v>74</v>
      </c>
      <c r="AC657" t="s">
        <v>74</v>
      </c>
      <c r="AD657" t="s">
        <v>74</v>
      </c>
      <c r="AE657" t="s">
        <v>74</v>
      </c>
      <c r="AF657" t="s">
        <v>74</v>
      </c>
      <c r="AG657">
        <v>1</v>
      </c>
      <c r="AH657">
        <v>0</v>
      </c>
      <c r="AI657">
        <v>0</v>
      </c>
      <c r="AJ657">
        <v>0</v>
      </c>
      <c r="AK657">
        <v>0</v>
      </c>
      <c r="AL657" t="s">
        <v>1119</v>
      </c>
      <c r="AM657" t="s">
        <v>782</v>
      </c>
      <c r="AN657" t="s">
        <v>1120</v>
      </c>
      <c r="AO657" t="s">
        <v>1121</v>
      </c>
      <c r="AP657" t="s">
        <v>74</v>
      </c>
      <c r="AQ657" t="s">
        <v>74</v>
      </c>
      <c r="AR657" t="s">
        <v>1122</v>
      </c>
      <c r="AS657" t="s">
        <v>1123</v>
      </c>
      <c r="AT657" t="s">
        <v>74</v>
      </c>
      <c r="AU657">
        <v>1957</v>
      </c>
      <c r="AV657">
        <v>123</v>
      </c>
      <c r="AW657">
        <v>1</v>
      </c>
      <c r="AX657" t="s">
        <v>74</v>
      </c>
      <c r="AY657" t="s">
        <v>74</v>
      </c>
      <c r="AZ657" t="s">
        <v>74</v>
      </c>
      <c r="BA657" t="s">
        <v>74</v>
      </c>
      <c r="BB657">
        <v>102</v>
      </c>
      <c r="BC657">
        <v>103</v>
      </c>
      <c r="BD657" t="s">
        <v>74</v>
      </c>
      <c r="BE657" t="s">
        <v>3620</v>
      </c>
      <c r="BF657" t="str">
        <f>HYPERLINK("http://dx.doi.org/10.2307/1790753","http://dx.doi.org/10.2307/1790753")</f>
        <v>http://dx.doi.org/10.2307/1790753</v>
      </c>
      <c r="BG657" t="s">
        <v>74</v>
      </c>
      <c r="BH657" t="s">
        <v>74</v>
      </c>
      <c r="BI657">
        <v>2</v>
      </c>
      <c r="BJ657" t="s">
        <v>825</v>
      </c>
      <c r="BK657" t="s">
        <v>826</v>
      </c>
      <c r="BL657" t="s">
        <v>825</v>
      </c>
      <c r="BM657" t="s">
        <v>3621</v>
      </c>
      <c r="BN657" t="s">
        <v>74</v>
      </c>
      <c r="BO657" t="s">
        <v>74</v>
      </c>
      <c r="BP657" t="s">
        <v>74</v>
      </c>
      <c r="BQ657" t="s">
        <v>74</v>
      </c>
      <c r="BR657" t="s">
        <v>89</v>
      </c>
      <c r="BS657" t="s">
        <v>3622</v>
      </c>
      <c r="BT657" t="str">
        <f>HYPERLINK("https%3A%2F%2Fwww.webofscience.com%2Fwos%2Fwoscc%2Ffull-record%2FWOS:A1957CAU7000044","View Full Record in Web of Science")</f>
        <v>View Full Record in Web of Science</v>
      </c>
    </row>
    <row r="658" spans="1:72" x14ac:dyDescent="0.15">
      <c r="A658" t="s">
        <v>72</v>
      </c>
      <c r="B658" t="s">
        <v>3618</v>
      </c>
      <c r="C658" t="s">
        <v>74</v>
      </c>
      <c r="D658" t="s">
        <v>74</v>
      </c>
      <c r="E658" t="s">
        <v>74</v>
      </c>
      <c r="F658" t="s">
        <v>3618</v>
      </c>
      <c r="G658" t="s">
        <v>74</v>
      </c>
      <c r="H658" t="s">
        <v>74</v>
      </c>
      <c r="I658" t="s">
        <v>3623</v>
      </c>
      <c r="J658" t="s">
        <v>1118</v>
      </c>
      <c r="K658" t="s">
        <v>74</v>
      </c>
      <c r="L658" t="s">
        <v>74</v>
      </c>
      <c r="M658" t="s">
        <v>77</v>
      </c>
      <c r="N658" t="s">
        <v>817</v>
      </c>
      <c r="O658" t="s">
        <v>74</v>
      </c>
      <c r="P658" t="s">
        <v>74</v>
      </c>
      <c r="Q658" t="s">
        <v>74</v>
      </c>
      <c r="R658" t="s">
        <v>74</v>
      </c>
      <c r="S658" t="s">
        <v>74</v>
      </c>
      <c r="T658" t="s">
        <v>74</v>
      </c>
      <c r="U658" t="s">
        <v>74</v>
      </c>
      <c r="V658" t="s">
        <v>74</v>
      </c>
      <c r="W658" t="s">
        <v>74</v>
      </c>
      <c r="X658" t="s">
        <v>74</v>
      </c>
      <c r="Y658" t="s">
        <v>74</v>
      </c>
      <c r="Z658" t="s">
        <v>74</v>
      </c>
      <c r="AA658" t="s">
        <v>74</v>
      </c>
      <c r="AB658" t="s">
        <v>74</v>
      </c>
      <c r="AC658" t="s">
        <v>74</v>
      </c>
      <c r="AD658" t="s">
        <v>74</v>
      </c>
      <c r="AE658" t="s">
        <v>74</v>
      </c>
      <c r="AF658" t="s">
        <v>74</v>
      </c>
      <c r="AG658">
        <v>1</v>
      </c>
      <c r="AH658">
        <v>0</v>
      </c>
      <c r="AI658">
        <v>0</v>
      </c>
      <c r="AJ658">
        <v>0</v>
      </c>
      <c r="AK658">
        <v>0</v>
      </c>
      <c r="AL658" t="s">
        <v>747</v>
      </c>
      <c r="AM658" t="s">
        <v>748</v>
      </c>
      <c r="AN658" t="s">
        <v>749</v>
      </c>
      <c r="AO658" t="s">
        <v>1121</v>
      </c>
      <c r="AP658" t="s">
        <v>1482</v>
      </c>
      <c r="AQ658" t="s">
        <v>74</v>
      </c>
      <c r="AR658" t="s">
        <v>1122</v>
      </c>
      <c r="AS658" t="s">
        <v>1123</v>
      </c>
      <c r="AT658" t="s">
        <v>74</v>
      </c>
      <c r="AU658">
        <v>1957</v>
      </c>
      <c r="AV658">
        <v>123</v>
      </c>
      <c r="AW658">
        <v>1</v>
      </c>
      <c r="AX658" t="s">
        <v>74</v>
      </c>
      <c r="AY658" t="s">
        <v>74</v>
      </c>
      <c r="AZ658" t="s">
        <v>74</v>
      </c>
      <c r="BA658" t="s">
        <v>74</v>
      </c>
      <c r="BB658">
        <v>103</v>
      </c>
      <c r="BC658">
        <v>103</v>
      </c>
      <c r="BD658" t="s">
        <v>74</v>
      </c>
      <c r="BE658" t="s">
        <v>74</v>
      </c>
      <c r="BF658" t="s">
        <v>74</v>
      </c>
      <c r="BG658" t="s">
        <v>74</v>
      </c>
      <c r="BH658" t="s">
        <v>74</v>
      </c>
      <c r="BI658">
        <v>1</v>
      </c>
      <c r="BJ658" t="s">
        <v>825</v>
      </c>
      <c r="BK658" t="s">
        <v>826</v>
      </c>
      <c r="BL658" t="s">
        <v>825</v>
      </c>
      <c r="BM658" t="s">
        <v>3621</v>
      </c>
      <c r="BN658" t="s">
        <v>74</v>
      </c>
      <c r="BO658" t="s">
        <v>74</v>
      </c>
      <c r="BP658" t="s">
        <v>74</v>
      </c>
      <c r="BQ658" t="s">
        <v>74</v>
      </c>
      <c r="BR658" t="s">
        <v>89</v>
      </c>
      <c r="BS658" t="s">
        <v>3624</v>
      </c>
      <c r="BT658" t="str">
        <f>HYPERLINK("https%3A%2F%2Fwww.webofscience.com%2Fwos%2Fwoscc%2Ffull-record%2FWOS:A1957CAU7000045","View Full Record in Web of Science")</f>
        <v>View Full Record in Web of Science</v>
      </c>
    </row>
    <row r="659" spans="1:72" x14ac:dyDescent="0.15">
      <c r="A659" t="s">
        <v>72</v>
      </c>
      <c r="B659" t="s">
        <v>2521</v>
      </c>
      <c r="C659" t="s">
        <v>74</v>
      </c>
      <c r="D659" t="s">
        <v>74</v>
      </c>
      <c r="E659" t="s">
        <v>74</v>
      </c>
      <c r="F659" t="s">
        <v>2521</v>
      </c>
      <c r="G659" t="s">
        <v>74</v>
      </c>
      <c r="H659" t="s">
        <v>74</v>
      </c>
      <c r="I659" t="s">
        <v>3625</v>
      </c>
      <c r="J659" t="s">
        <v>1118</v>
      </c>
      <c r="K659" t="s">
        <v>74</v>
      </c>
      <c r="L659" t="s">
        <v>74</v>
      </c>
      <c r="M659" t="s">
        <v>77</v>
      </c>
      <c r="N659" t="s">
        <v>78</v>
      </c>
      <c r="O659" t="s">
        <v>74</v>
      </c>
      <c r="P659" t="s">
        <v>74</v>
      </c>
      <c r="Q659" t="s">
        <v>74</v>
      </c>
      <c r="R659" t="s">
        <v>74</v>
      </c>
      <c r="S659" t="s">
        <v>74</v>
      </c>
      <c r="T659" t="s">
        <v>74</v>
      </c>
      <c r="U659" t="s">
        <v>74</v>
      </c>
      <c r="V659" t="s">
        <v>74</v>
      </c>
      <c r="W659" t="s">
        <v>74</v>
      </c>
      <c r="X659" t="s">
        <v>74</v>
      </c>
      <c r="Y659" t="s">
        <v>74</v>
      </c>
      <c r="Z659" t="s">
        <v>74</v>
      </c>
      <c r="AA659" t="s">
        <v>74</v>
      </c>
      <c r="AB659" t="s">
        <v>74</v>
      </c>
      <c r="AC659" t="s">
        <v>74</v>
      </c>
      <c r="AD659" t="s">
        <v>74</v>
      </c>
      <c r="AE659" t="s">
        <v>74</v>
      </c>
      <c r="AF659" t="s">
        <v>74</v>
      </c>
      <c r="AG659">
        <v>35</v>
      </c>
      <c r="AH659">
        <v>0</v>
      </c>
      <c r="AI659">
        <v>0</v>
      </c>
      <c r="AJ659">
        <v>0</v>
      </c>
      <c r="AK659">
        <v>0</v>
      </c>
      <c r="AL659" t="s">
        <v>1119</v>
      </c>
      <c r="AM659" t="s">
        <v>782</v>
      </c>
      <c r="AN659" t="s">
        <v>1120</v>
      </c>
      <c r="AO659" t="s">
        <v>1121</v>
      </c>
      <c r="AP659" t="s">
        <v>74</v>
      </c>
      <c r="AQ659" t="s">
        <v>74</v>
      </c>
      <c r="AR659" t="s">
        <v>1122</v>
      </c>
      <c r="AS659" t="s">
        <v>1123</v>
      </c>
      <c r="AT659" t="s">
        <v>74</v>
      </c>
      <c r="AU659">
        <v>1957</v>
      </c>
      <c r="AV659">
        <v>123</v>
      </c>
      <c r="AW659">
        <v>3</v>
      </c>
      <c r="AX659" t="s">
        <v>74</v>
      </c>
      <c r="AY659" t="s">
        <v>74</v>
      </c>
      <c r="AZ659" t="s">
        <v>74</v>
      </c>
      <c r="BA659" t="s">
        <v>74</v>
      </c>
      <c r="BB659">
        <v>287</v>
      </c>
      <c r="BC659">
        <v>297</v>
      </c>
      <c r="BD659" t="s">
        <v>74</v>
      </c>
      <c r="BE659" t="s">
        <v>3626</v>
      </c>
      <c r="BF659" t="str">
        <f>HYPERLINK("http://dx.doi.org/10.2307/1791417","http://dx.doi.org/10.2307/1791417")</f>
        <v>http://dx.doi.org/10.2307/1791417</v>
      </c>
      <c r="BG659" t="s">
        <v>74</v>
      </c>
      <c r="BH659" t="s">
        <v>74</v>
      </c>
      <c r="BI659">
        <v>11</v>
      </c>
      <c r="BJ659" t="s">
        <v>825</v>
      </c>
      <c r="BK659" t="s">
        <v>826</v>
      </c>
      <c r="BL659" t="s">
        <v>825</v>
      </c>
      <c r="BM659" t="s">
        <v>3627</v>
      </c>
      <c r="BN659" t="s">
        <v>74</v>
      </c>
      <c r="BO659" t="s">
        <v>74</v>
      </c>
      <c r="BP659" t="s">
        <v>74</v>
      </c>
      <c r="BQ659" t="s">
        <v>74</v>
      </c>
      <c r="BR659" t="s">
        <v>89</v>
      </c>
      <c r="BS659" t="s">
        <v>3628</v>
      </c>
      <c r="BT659" t="str">
        <f>HYPERLINK("https%3A%2F%2Fwww.webofscience.com%2Fwos%2Fwoscc%2Ffull-record%2FWOS:A1957CAU7200001","View Full Record in Web of Science")</f>
        <v>View Full Record in Web of Science</v>
      </c>
    </row>
    <row r="660" spans="1:72" x14ac:dyDescent="0.15">
      <c r="A660" t="s">
        <v>72</v>
      </c>
      <c r="B660" t="s">
        <v>3629</v>
      </c>
      <c r="C660" t="s">
        <v>74</v>
      </c>
      <c r="D660" t="s">
        <v>74</v>
      </c>
      <c r="E660" t="s">
        <v>74</v>
      </c>
      <c r="F660" t="s">
        <v>3629</v>
      </c>
      <c r="G660" t="s">
        <v>74</v>
      </c>
      <c r="H660" t="s">
        <v>74</v>
      </c>
      <c r="I660" t="s">
        <v>3630</v>
      </c>
      <c r="J660" t="s">
        <v>1118</v>
      </c>
      <c r="K660" t="s">
        <v>74</v>
      </c>
      <c r="L660" t="s">
        <v>74</v>
      </c>
      <c r="M660" t="s">
        <v>77</v>
      </c>
      <c r="N660" t="s">
        <v>817</v>
      </c>
      <c r="O660" t="s">
        <v>74</v>
      </c>
      <c r="P660" t="s">
        <v>74</v>
      </c>
      <c r="Q660" t="s">
        <v>74</v>
      </c>
      <c r="R660" t="s">
        <v>74</v>
      </c>
      <c r="S660" t="s">
        <v>74</v>
      </c>
      <c r="T660" t="s">
        <v>74</v>
      </c>
      <c r="U660" t="s">
        <v>74</v>
      </c>
      <c r="V660" t="s">
        <v>74</v>
      </c>
      <c r="W660" t="s">
        <v>74</v>
      </c>
      <c r="X660" t="s">
        <v>74</v>
      </c>
      <c r="Y660" t="s">
        <v>74</v>
      </c>
      <c r="Z660" t="s">
        <v>74</v>
      </c>
      <c r="AA660" t="s">
        <v>74</v>
      </c>
      <c r="AB660" t="s">
        <v>74</v>
      </c>
      <c r="AC660" t="s">
        <v>74</v>
      </c>
      <c r="AD660" t="s">
        <v>74</v>
      </c>
      <c r="AE660" t="s">
        <v>74</v>
      </c>
      <c r="AF660" t="s">
        <v>74</v>
      </c>
      <c r="AG660">
        <v>1</v>
      </c>
      <c r="AH660">
        <v>0</v>
      </c>
      <c r="AI660">
        <v>0</v>
      </c>
      <c r="AJ660">
        <v>0</v>
      </c>
      <c r="AK660">
        <v>0</v>
      </c>
      <c r="AL660" t="s">
        <v>747</v>
      </c>
      <c r="AM660" t="s">
        <v>748</v>
      </c>
      <c r="AN660" t="s">
        <v>749</v>
      </c>
      <c r="AO660" t="s">
        <v>1121</v>
      </c>
      <c r="AP660" t="s">
        <v>1482</v>
      </c>
      <c r="AQ660" t="s">
        <v>74</v>
      </c>
      <c r="AR660" t="s">
        <v>1122</v>
      </c>
      <c r="AS660" t="s">
        <v>1123</v>
      </c>
      <c r="AT660" t="s">
        <v>74</v>
      </c>
      <c r="AU660">
        <v>1957</v>
      </c>
      <c r="AV660">
        <v>123</v>
      </c>
      <c r="AW660">
        <v>4</v>
      </c>
      <c r="AX660" t="s">
        <v>74</v>
      </c>
      <c r="AY660" t="s">
        <v>74</v>
      </c>
      <c r="AZ660" t="s">
        <v>74</v>
      </c>
      <c r="BA660" t="s">
        <v>74</v>
      </c>
      <c r="BB660">
        <v>514</v>
      </c>
      <c r="BC660">
        <v>517</v>
      </c>
      <c r="BD660" t="s">
        <v>74</v>
      </c>
      <c r="BE660" t="s">
        <v>74</v>
      </c>
      <c r="BF660" t="s">
        <v>74</v>
      </c>
      <c r="BG660" t="s">
        <v>74</v>
      </c>
      <c r="BH660" t="s">
        <v>74</v>
      </c>
      <c r="BI660">
        <v>4</v>
      </c>
      <c r="BJ660" t="s">
        <v>825</v>
      </c>
      <c r="BK660" t="s">
        <v>826</v>
      </c>
      <c r="BL660" t="s">
        <v>825</v>
      </c>
      <c r="BM660" t="s">
        <v>3631</v>
      </c>
      <c r="BN660" t="s">
        <v>74</v>
      </c>
      <c r="BO660" t="s">
        <v>74</v>
      </c>
      <c r="BP660" t="s">
        <v>74</v>
      </c>
      <c r="BQ660" t="s">
        <v>74</v>
      </c>
      <c r="BR660" t="s">
        <v>89</v>
      </c>
      <c r="BS660" t="s">
        <v>3632</v>
      </c>
      <c r="BT660" t="str">
        <f>HYPERLINK("https%3A%2F%2Fwww.webofscience.com%2Fwos%2Fwoscc%2Ffull-record%2FWOS:A1957CAU7300014","View Full Record in Web of Science")</f>
        <v>View Full Record in Web of Science</v>
      </c>
    </row>
    <row r="661" spans="1:72" x14ac:dyDescent="0.15">
      <c r="A661" t="s">
        <v>72</v>
      </c>
      <c r="B661" t="s">
        <v>1689</v>
      </c>
      <c r="C661" t="s">
        <v>74</v>
      </c>
      <c r="D661" t="s">
        <v>74</v>
      </c>
      <c r="E661" t="s">
        <v>74</v>
      </c>
      <c r="F661" t="s">
        <v>1689</v>
      </c>
      <c r="G661" t="s">
        <v>74</v>
      </c>
      <c r="H661" t="s">
        <v>74</v>
      </c>
      <c r="I661" t="s">
        <v>3540</v>
      </c>
      <c r="J661" t="s">
        <v>1128</v>
      </c>
      <c r="K661" t="s">
        <v>74</v>
      </c>
      <c r="L661" t="s">
        <v>74</v>
      </c>
      <c r="M661" t="s">
        <v>77</v>
      </c>
      <c r="N661" t="s">
        <v>78</v>
      </c>
      <c r="O661" t="s">
        <v>74</v>
      </c>
      <c r="P661" t="s">
        <v>74</v>
      </c>
      <c r="Q661" t="s">
        <v>74</v>
      </c>
      <c r="R661" t="s">
        <v>74</v>
      </c>
      <c r="S661" t="s">
        <v>74</v>
      </c>
      <c r="T661" t="s">
        <v>74</v>
      </c>
      <c r="U661" t="s">
        <v>74</v>
      </c>
      <c r="V661" t="s">
        <v>74</v>
      </c>
      <c r="W661" t="s">
        <v>74</v>
      </c>
      <c r="X661" t="s">
        <v>74</v>
      </c>
      <c r="Y661" t="s">
        <v>74</v>
      </c>
      <c r="Z661" t="s">
        <v>74</v>
      </c>
      <c r="AA661" t="s">
        <v>74</v>
      </c>
      <c r="AB661" t="s">
        <v>74</v>
      </c>
      <c r="AC661" t="s">
        <v>74</v>
      </c>
      <c r="AD661" t="s">
        <v>74</v>
      </c>
      <c r="AE661" t="s">
        <v>74</v>
      </c>
      <c r="AF661" t="s">
        <v>74</v>
      </c>
      <c r="AG661">
        <v>21</v>
      </c>
      <c r="AH661">
        <v>4</v>
      </c>
      <c r="AI661">
        <v>4</v>
      </c>
      <c r="AJ661">
        <v>0</v>
      </c>
      <c r="AK661">
        <v>1</v>
      </c>
      <c r="AL661" t="s">
        <v>1129</v>
      </c>
      <c r="AM661" t="s">
        <v>671</v>
      </c>
      <c r="AN661" t="s">
        <v>1130</v>
      </c>
      <c r="AO661" t="s">
        <v>1131</v>
      </c>
      <c r="AP661" t="s">
        <v>74</v>
      </c>
      <c r="AQ661" t="s">
        <v>74</v>
      </c>
      <c r="AR661" t="s">
        <v>1132</v>
      </c>
      <c r="AS661" t="s">
        <v>1133</v>
      </c>
      <c r="AT661" t="s">
        <v>74</v>
      </c>
      <c r="AU661">
        <v>1957</v>
      </c>
      <c r="AV661">
        <v>47</v>
      </c>
      <c r="AW661">
        <v>1</v>
      </c>
      <c r="AX661" t="s">
        <v>74</v>
      </c>
      <c r="AY661" t="s">
        <v>74</v>
      </c>
      <c r="AZ661" t="s">
        <v>74</v>
      </c>
      <c r="BA661" t="s">
        <v>74</v>
      </c>
      <c r="BB661">
        <v>1</v>
      </c>
      <c r="BC661">
        <v>28</v>
      </c>
      <c r="BD661" t="s">
        <v>74</v>
      </c>
      <c r="BE661" t="s">
        <v>3633</v>
      </c>
      <c r="BF661" t="str">
        <f>HYPERLINK("http://dx.doi.org/10.2307/212187","http://dx.doi.org/10.2307/212187")</f>
        <v>http://dx.doi.org/10.2307/212187</v>
      </c>
      <c r="BG661" t="s">
        <v>74</v>
      </c>
      <c r="BH661" t="s">
        <v>74</v>
      </c>
      <c r="BI661">
        <v>28</v>
      </c>
      <c r="BJ661" t="s">
        <v>825</v>
      </c>
      <c r="BK661" t="s">
        <v>826</v>
      </c>
      <c r="BL661" t="s">
        <v>825</v>
      </c>
      <c r="BM661" t="s">
        <v>3634</v>
      </c>
      <c r="BN661" t="s">
        <v>74</v>
      </c>
      <c r="BO661" t="s">
        <v>74</v>
      </c>
      <c r="BP661" t="s">
        <v>74</v>
      </c>
      <c r="BQ661" t="s">
        <v>74</v>
      </c>
      <c r="BR661" t="s">
        <v>89</v>
      </c>
      <c r="BS661" t="s">
        <v>3635</v>
      </c>
      <c r="BT661" t="str">
        <f>HYPERLINK("https%3A%2F%2Fwww.webofscience.com%2Fwos%2Fwoscc%2Ffull-record%2FWOS:A1957CBE5000001","View Full Record in Web of Science")</f>
        <v>View Full Record in Web of Science</v>
      </c>
    </row>
    <row r="662" spans="1:72" x14ac:dyDescent="0.15">
      <c r="A662" t="s">
        <v>72</v>
      </c>
      <c r="B662" t="s">
        <v>1116</v>
      </c>
      <c r="C662" t="s">
        <v>74</v>
      </c>
      <c r="D662" t="s">
        <v>74</v>
      </c>
      <c r="E662" t="s">
        <v>74</v>
      </c>
      <c r="F662" t="s">
        <v>1116</v>
      </c>
      <c r="G662" t="s">
        <v>74</v>
      </c>
      <c r="H662" t="s">
        <v>74</v>
      </c>
      <c r="I662" t="s">
        <v>3540</v>
      </c>
      <c r="J662" t="s">
        <v>2981</v>
      </c>
      <c r="K662" t="s">
        <v>74</v>
      </c>
      <c r="L662" t="s">
        <v>74</v>
      </c>
      <c r="M662" t="s">
        <v>77</v>
      </c>
      <c r="N662" t="s">
        <v>78</v>
      </c>
      <c r="O662" t="s">
        <v>74</v>
      </c>
      <c r="P662" t="s">
        <v>74</v>
      </c>
      <c r="Q662" t="s">
        <v>74</v>
      </c>
      <c r="R662" t="s">
        <v>74</v>
      </c>
      <c r="S662" t="s">
        <v>74</v>
      </c>
      <c r="T662" t="s">
        <v>74</v>
      </c>
      <c r="U662" t="s">
        <v>74</v>
      </c>
      <c r="V662" t="s">
        <v>74</v>
      </c>
      <c r="W662" t="s">
        <v>74</v>
      </c>
      <c r="X662" t="s">
        <v>74</v>
      </c>
      <c r="Y662" t="s">
        <v>74</v>
      </c>
      <c r="Z662" t="s">
        <v>74</v>
      </c>
      <c r="AA662" t="s">
        <v>74</v>
      </c>
      <c r="AB662" t="s">
        <v>74</v>
      </c>
      <c r="AC662" t="s">
        <v>74</v>
      </c>
      <c r="AD662" t="s">
        <v>74</v>
      </c>
      <c r="AE662" t="s">
        <v>74</v>
      </c>
      <c r="AF662" t="s">
        <v>74</v>
      </c>
      <c r="AG662">
        <v>0</v>
      </c>
      <c r="AH662">
        <v>1</v>
      </c>
      <c r="AI662">
        <v>2</v>
      </c>
      <c r="AJ662">
        <v>0</v>
      </c>
      <c r="AK662">
        <v>0</v>
      </c>
      <c r="AL662" t="s">
        <v>1720</v>
      </c>
      <c r="AM662" t="s">
        <v>564</v>
      </c>
      <c r="AN662" t="s">
        <v>1721</v>
      </c>
      <c r="AO662" t="s">
        <v>2982</v>
      </c>
      <c r="AP662" t="s">
        <v>74</v>
      </c>
      <c r="AQ662" t="s">
        <v>74</v>
      </c>
      <c r="AR662" t="s">
        <v>2984</v>
      </c>
      <c r="AS662" t="s">
        <v>2985</v>
      </c>
      <c r="AT662" t="s">
        <v>74</v>
      </c>
      <c r="AU662">
        <v>1957</v>
      </c>
      <c r="AV662">
        <v>33</v>
      </c>
      <c r="AW662">
        <v>2</v>
      </c>
      <c r="AX662" t="s">
        <v>74</v>
      </c>
      <c r="AY662" t="s">
        <v>74</v>
      </c>
      <c r="AZ662" t="s">
        <v>74</v>
      </c>
      <c r="BA662" t="s">
        <v>74</v>
      </c>
      <c r="BB662">
        <v>143</v>
      </c>
      <c r="BC662">
        <v>153</v>
      </c>
      <c r="BD662" t="s">
        <v>74</v>
      </c>
      <c r="BE662" t="s">
        <v>3636</v>
      </c>
      <c r="BF662" t="str">
        <f>HYPERLINK("http://dx.doi.org/10.2307/2608851","http://dx.doi.org/10.2307/2608851")</f>
        <v>http://dx.doi.org/10.2307/2608851</v>
      </c>
      <c r="BG662" t="s">
        <v>74</v>
      </c>
      <c r="BH662" t="s">
        <v>74</v>
      </c>
      <c r="BI662">
        <v>11</v>
      </c>
      <c r="BJ662" t="s">
        <v>2986</v>
      </c>
      <c r="BK662" t="s">
        <v>826</v>
      </c>
      <c r="BL662" t="s">
        <v>2986</v>
      </c>
      <c r="BM662" t="s">
        <v>3637</v>
      </c>
      <c r="BN662" t="s">
        <v>74</v>
      </c>
      <c r="BO662" t="s">
        <v>74</v>
      </c>
      <c r="BP662" t="s">
        <v>74</v>
      </c>
      <c r="BQ662" t="s">
        <v>74</v>
      </c>
      <c r="BR662" t="s">
        <v>89</v>
      </c>
      <c r="BS662" t="s">
        <v>3638</v>
      </c>
      <c r="BT662" t="str">
        <f>HYPERLINK("https%3A%2F%2Fwww.webofscience.com%2Fwos%2Fwoscc%2Ffull-record%2FWOS:A1957CAV5800002","View Full Record in Web of Science")</f>
        <v>View Full Record in Web of Science</v>
      </c>
    </row>
    <row r="663" spans="1:72" x14ac:dyDescent="0.15">
      <c r="A663" t="s">
        <v>72</v>
      </c>
      <c r="B663" t="s">
        <v>3639</v>
      </c>
      <c r="C663" t="s">
        <v>74</v>
      </c>
      <c r="D663" t="s">
        <v>74</v>
      </c>
      <c r="E663" t="s">
        <v>74</v>
      </c>
      <c r="F663" t="s">
        <v>3639</v>
      </c>
      <c r="G663" t="s">
        <v>74</v>
      </c>
      <c r="H663" t="s">
        <v>74</v>
      </c>
      <c r="I663" t="s">
        <v>3540</v>
      </c>
      <c r="J663" t="s">
        <v>2981</v>
      </c>
      <c r="K663" t="s">
        <v>74</v>
      </c>
      <c r="L663" t="s">
        <v>74</v>
      </c>
      <c r="M663" t="s">
        <v>77</v>
      </c>
      <c r="N663" t="s">
        <v>536</v>
      </c>
      <c r="O663" t="s">
        <v>74</v>
      </c>
      <c r="P663" t="s">
        <v>74</v>
      </c>
      <c r="Q663" t="s">
        <v>74</v>
      </c>
      <c r="R663" t="s">
        <v>74</v>
      </c>
      <c r="S663" t="s">
        <v>74</v>
      </c>
      <c r="T663" t="s">
        <v>74</v>
      </c>
      <c r="U663" t="s">
        <v>74</v>
      </c>
      <c r="V663" t="s">
        <v>74</v>
      </c>
      <c r="W663" t="s">
        <v>74</v>
      </c>
      <c r="X663" t="s">
        <v>74</v>
      </c>
      <c r="Y663" t="s">
        <v>74</v>
      </c>
      <c r="Z663" t="s">
        <v>74</v>
      </c>
      <c r="AA663" t="s">
        <v>74</v>
      </c>
      <c r="AB663" t="s">
        <v>74</v>
      </c>
      <c r="AC663" t="s">
        <v>74</v>
      </c>
      <c r="AD663" t="s">
        <v>74</v>
      </c>
      <c r="AE663" t="s">
        <v>74</v>
      </c>
      <c r="AF663" t="s">
        <v>74</v>
      </c>
      <c r="AG663">
        <v>0</v>
      </c>
      <c r="AH663">
        <v>0</v>
      </c>
      <c r="AI663">
        <v>0</v>
      </c>
      <c r="AJ663">
        <v>0</v>
      </c>
      <c r="AK663">
        <v>1</v>
      </c>
      <c r="AL663" t="s">
        <v>1720</v>
      </c>
      <c r="AM663" t="s">
        <v>564</v>
      </c>
      <c r="AN663" t="s">
        <v>1721</v>
      </c>
      <c r="AO663" t="s">
        <v>2982</v>
      </c>
      <c r="AP663" t="s">
        <v>74</v>
      </c>
      <c r="AQ663" t="s">
        <v>74</v>
      </c>
      <c r="AR663" t="s">
        <v>2984</v>
      </c>
      <c r="AS663" t="s">
        <v>2985</v>
      </c>
      <c r="AT663" t="s">
        <v>74</v>
      </c>
      <c r="AU663">
        <v>1957</v>
      </c>
      <c r="AV663">
        <v>33</v>
      </c>
      <c r="AW663">
        <v>3</v>
      </c>
      <c r="AX663" t="s">
        <v>74</v>
      </c>
      <c r="AY663" t="s">
        <v>74</v>
      </c>
      <c r="AZ663" t="s">
        <v>74</v>
      </c>
      <c r="BA663" t="s">
        <v>74</v>
      </c>
      <c r="BB663">
        <v>400</v>
      </c>
      <c r="BC663">
        <v>401</v>
      </c>
      <c r="BD663" t="s">
        <v>74</v>
      </c>
      <c r="BE663" t="s">
        <v>74</v>
      </c>
      <c r="BF663" t="s">
        <v>74</v>
      </c>
      <c r="BG663" t="s">
        <v>74</v>
      </c>
      <c r="BH663" t="s">
        <v>74</v>
      </c>
      <c r="BI663">
        <v>2</v>
      </c>
      <c r="BJ663" t="s">
        <v>2986</v>
      </c>
      <c r="BK663" t="s">
        <v>826</v>
      </c>
      <c r="BL663" t="s">
        <v>2986</v>
      </c>
      <c r="BM663" t="s">
        <v>3640</v>
      </c>
      <c r="BN663" t="s">
        <v>74</v>
      </c>
      <c r="BO663" t="s">
        <v>74</v>
      </c>
      <c r="BP663" t="s">
        <v>74</v>
      </c>
      <c r="BQ663" t="s">
        <v>74</v>
      </c>
      <c r="BR663" t="s">
        <v>89</v>
      </c>
      <c r="BS663" t="s">
        <v>3641</v>
      </c>
      <c r="BT663" t="str">
        <f>HYPERLINK("https%3A%2F%2Fwww.webofscience.com%2Fwos%2Fwoscc%2Ffull-record%2FWOS:A1957CAV5900135","View Full Record in Web of Science")</f>
        <v>View Full Record in Web of Science</v>
      </c>
    </row>
    <row r="664" spans="1:72" x14ac:dyDescent="0.15">
      <c r="A664" t="s">
        <v>72</v>
      </c>
      <c r="B664" t="s">
        <v>3642</v>
      </c>
      <c r="C664" t="s">
        <v>74</v>
      </c>
      <c r="D664" t="s">
        <v>74</v>
      </c>
      <c r="E664" t="s">
        <v>74</v>
      </c>
      <c r="F664" t="s">
        <v>3642</v>
      </c>
      <c r="G664" t="s">
        <v>74</v>
      </c>
      <c r="H664" t="s">
        <v>74</v>
      </c>
      <c r="I664" t="s">
        <v>3643</v>
      </c>
      <c r="J664" t="s">
        <v>1986</v>
      </c>
      <c r="K664" t="s">
        <v>74</v>
      </c>
      <c r="L664" t="s">
        <v>74</v>
      </c>
      <c r="M664" t="s">
        <v>77</v>
      </c>
      <c r="N664" t="s">
        <v>817</v>
      </c>
      <c r="O664" t="s">
        <v>74</v>
      </c>
      <c r="P664" t="s">
        <v>74</v>
      </c>
      <c r="Q664" t="s">
        <v>74</v>
      </c>
      <c r="R664" t="s">
        <v>74</v>
      </c>
      <c r="S664" t="s">
        <v>74</v>
      </c>
      <c r="T664" t="s">
        <v>74</v>
      </c>
      <c r="U664" t="s">
        <v>74</v>
      </c>
      <c r="V664" t="s">
        <v>74</v>
      </c>
      <c r="W664" t="s">
        <v>74</v>
      </c>
      <c r="X664" t="s">
        <v>74</v>
      </c>
      <c r="Y664" t="s">
        <v>74</v>
      </c>
      <c r="Z664" t="s">
        <v>74</v>
      </c>
      <c r="AA664" t="s">
        <v>74</v>
      </c>
      <c r="AB664" t="s">
        <v>74</v>
      </c>
      <c r="AC664" t="s">
        <v>74</v>
      </c>
      <c r="AD664" t="s">
        <v>74</v>
      </c>
      <c r="AE664" t="s">
        <v>74</v>
      </c>
      <c r="AF664" t="s">
        <v>74</v>
      </c>
      <c r="AG664">
        <v>1</v>
      </c>
      <c r="AH664">
        <v>0</v>
      </c>
      <c r="AI664">
        <v>0</v>
      </c>
      <c r="AJ664">
        <v>0</v>
      </c>
      <c r="AK664">
        <v>0</v>
      </c>
      <c r="AL664" t="s">
        <v>1989</v>
      </c>
      <c r="AM664" t="s">
        <v>1990</v>
      </c>
      <c r="AN664" t="s">
        <v>1991</v>
      </c>
      <c r="AO664" t="s">
        <v>1992</v>
      </c>
      <c r="AP664" t="s">
        <v>74</v>
      </c>
      <c r="AQ664" t="s">
        <v>74</v>
      </c>
      <c r="AR664" t="s">
        <v>1993</v>
      </c>
      <c r="AS664" t="s">
        <v>1994</v>
      </c>
      <c r="AT664" t="s">
        <v>74</v>
      </c>
      <c r="AU664">
        <v>1957</v>
      </c>
      <c r="AV664">
        <v>56</v>
      </c>
      <c r="AW664">
        <v>2</v>
      </c>
      <c r="AX664" t="s">
        <v>74</v>
      </c>
      <c r="AY664" t="s">
        <v>74</v>
      </c>
      <c r="AZ664" t="s">
        <v>74</v>
      </c>
      <c r="BA664" t="s">
        <v>74</v>
      </c>
      <c r="BB664">
        <v>88</v>
      </c>
      <c r="BC664">
        <v>89</v>
      </c>
      <c r="BD664" t="s">
        <v>74</v>
      </c>
      <c r="BE664" t="s">
        <v>74</v>
      </c>
      <c r="BF664" t="s">
        <v>74</v>
      </c>
      <c r="BG664" t="s">
        <v>74</v>
      </c>
      <c r="BH664" t="s">
        <v>74</v>
      </c>
      <c r="BI664">
        <v>2</v>
      </c>
      <c r="BJ664" t="s">
        <v>825</v>
      </c>
      <c r="BK664" t="s">
        <v>826</v>
      </c>
      <c r="BL664" t="s">
        <v>825</v>
      </c>
      <c r="BM664" t="s">
        <v>3644</v>
      </c>
      <c r="BN664" t="s">
        <v>74</v>
      </c>
      <c r="BO664" t="s">
        <v>74</v>
      </c>
      <c r="BP664" t="s">
        <v>74</v>
      </c>
      <c r="BQ664" t="s">
        <v>74</v>
      </c>
      <c r="BR664" t="s">
        <v>89</v>
      </c>
      <c r="BS664" t="s">
        <v>3645</v>
      </c>
      <c r="BT664" t="str">
        <f>HYPERLINK("https%3A%2F%2Fwww.webofscience.com%2Fwos%2Fwoscc%2Ffull-record%2FWOS:A1957CDG3100010","View Full Record in Web of Science")</f>
        <v>View Full Record in Web of Science</v>
      </c>
    </row>
    <row r="665" spans="1:72" x14ac:dyDescent="0.15">
      <c r="A665" t="s">
        <v>72</v>
      </c>
      <c r="B665" t="s">
        <v>3646</v>
      </c>
      <c r="C665" t="s">
        <v>74</v>
      </c>
      <c r="D665" t="s">
        <v>74</v>
      </c>
      <c r="E665" t="s">
        <v>74</v>
      </c>
      <c r="F665" t="s">
        <v>3646</v>
      </c>
      <c r="G665" t="s">
        <v>74</v>
      </c>
      <c r="H665" t="s">
        <v>74</v>
      </c>
      <c r="I665" t="s">
        <v>3647</v>
      </c>
      <c r="J665" t="s">
        <v>767</v>
      </c>
      <c r="K665" t="s">
        <v>74</v>
      </c>
      <c r="L665" t="s">
        <v>74</v>
      </c>
      <c r="M665" t="s">
        <v>77</v>
      </c>
      <c r="N665" t="s">
        <v>78</v>
      </c>
      <c r="O665" t="s">
        <v>74</v>
      </c>
      <c r="P665" t="s">
        <v>74</v>
      </c>
      <c r="Q665" t="s">
        <v>74</v>
      </c>
      <c r="R665" t="s">
        <v>74</v>
      </c>
      <c r="S665" t="s">
        <v>74</v>
      </c>
      <c r="T665" t="s">
        <v>74</v>
      </c>
      <c r="U665" t="s">
        <v>74</v>
      </c>
      <c r="V665" t="s">
        <v>74</v>
      </c>
      <c r="W665" t="s">
        <v>74</v>
      </c>
      <c r="X665" t="s">
        <v>74</v>
      </c>
      <c r="Y665" t="s">
        <v>74</v>
      </c>
      <c r="Z665" t="s">
        <v>74</v>
      </c>
      <c r="AA665" t="s">
        <v>74</v>
      </c>
      <c r="AB665" t="s">
        <v>74</v>
      </c>
      <c r="AC665" t="s">
        <v>74</v>
      </c>
      <c r="AD665" t="s">
        <v>74</v>
      </c>
      <c r="AE665" t="s">
        <v>74</v>
      </c>
      <c r="AF665" t="s">
        <v>74</v>
      </c>
      <c r="AG665">
        <v>0</v>
      </c>
      <c r="AH665">
        <v>1</v>
      </c>
      <c r="AI665">
        <v>1</v>
      </c>
      <c r="AJ665">
        <v>0</v>
      </c>
      <c r="AK665">
        <v>0</v>
      </c>
      <c r="AL665" t="s">
        <v>781</v>
      </c>
      <c r="AM665" t="s">
        <v>782</v>
      </c>
      <c r="AN665" t="s">
        <v>783</v>
      </c>
      <c r="AO665" t="s">
        <v>771</v>
      </c>
      <c r="AP665" t="s">
        <v>74</v>
      </c>
      <c r="AQ665" t="s">
        <v>74</v>
      </c>
      <c r="AR665" t="s">
        <v>767</v>
      </c>
      <c r="AS665" t="s">
        <v>773</v>
      </c>
      <c r="AT665" t="s">
        <v>74</v>
      </c>
      <c r="AU665">
        <v>1957</v>
      </c>
      <c r="AV665">
        <v>180</v>
      </c>
      <c r="AW665">
        <v>4588</v>
      </c>
      <c r="AX665" t="s">
        <v>74</v>
      </c>
      <c r="AY665" t="s">
        <v>74</v>
      </c>
      <c r="AZ665" t="s">
        <v>74</v>
      </c>
      <c r="BA665" t="s">
        <v>74</v>
      </c>
      <c r="BB665">
        <v>683</v>
      </c>
      <c r="BC665">
        <v>683</v>
      </c>
      <c r="BD665" t="s">
        <v>74</v>
      </c>
      <c r="BE665" t="s">
        <v>3648</v>
      </c>
      <c r="BF665" t="str">
        <f>HYPERLINK("http://dx.doi.org/10.1038/180683a0","http://dx.doi.org/10.1038/180683a0")</f>
        <v>http://dx.doi.org/10.1038/180683a0</v>
      </c>
      <c r="BG665" t="s">
        <v>74</v>
      </c>
      <c r="BH665" t="s">
        <v>74</v>
      </c>
      <c r="BI665">
        <v>1</v>
      </c>
      <c r="BJ665" t="s">
        <v>775</v>
      </c>
      <c r="BK665" t="s">
        <v>86</v>
      </c>
      <c r="BL665" t="s">
        <v>776</v>
      </c>
      <c r="BM665" t="s">
        <v>3649</v>
      </c>
      <c r="BN665">
        <v>13477254</v>
      </c>
      <c r="BO665" t="s">
        <v>608</v>
      </c>
      <c r="BP665" t="s">
        <v>74</v>
      </c>
      <c r="BQ665" t="s">
        <v>74</v>
      </c>
      <c r="BR665" t="s">
        <v>89</v>
      </c>
      <c r="BS665" t="s">
        <v>3650</v>
      </c>
      <c r="BT665" t="str">
        <f>HYPERLINK("https%3A%2F%2Fwww.webofscience.com%2Fwos%2Fwoscc%2Ffull-record%2FWOS:A1957ZP94000005","View Full Record in Web of Science")</f>
        <v>View Full Record in Web of Science</v>
      </c>
    </row>
    <row r="666" spans="1:72" x14ac:dyDescent="0.15">
      <c r="A666" t="s">
        <v>72</v>
      </c>
      <c r="B666" t="s">
        <v>3651</v>
      </c>
      <c r="C666" t="s">
        <v>74</v>
      </c>
      <c r="D666" t="s">
        <v>74</v>
      </c>
      <c r="E666" t="s">
        <v>74</v>
      </c>
      <c r="F666" t="s">
        <v>3651</v>
      </c>
      <c r="G666" t="s">
        <v>74</v>
      </c>
      <c r="H666" t="s">
        <v>74</v>
      </c>
      <c r="I666" t="s">
        <v>3652</v>
      </c>
      <c r="J666" t="s">
        <v>767</v>
      </c>
      <c r="K666" t="s">
        <v>74</v>
      </c>
      <c r="L666" t="s">
        <v>74</v>
      </c>
      <c r="M666" t="s">
        <v>77</v>
      </c>
      <c r="N666" t="s">
        <v>536</v>
      </c>
      <c r="O666" t="s">
        <v>74</v>
      </c>
      <c r="P666" t="s">
        <v>74</v>
      </c>
      <c r="Q666" t="s">
        <v>74</v>
      </c>
      <c r="R666" t="s">
        <v>74</v>
      </c>
      <c r="S666" t="s">
        <v>74</v>
      </c>
      <c r="T666" t="s">
        <v>74</v>
      </c>
      <c r="U666" t="s">
        <v>74</v>
      </c>
      <c r="V666" t="s">
        <v>74</v>
      </c>
      <c r="W666" t="s">
        <v>74</v>
      </c>
      <c r="X666" t="s">
        <v>74</v>
      </c>
      <c r="Y666" t="s">
        <v>74</v>
      </c>
      <c r="Z666" t="s">
        <v>74</v>
      </c>
      <c r="AA666" t="s">
        <v>74</v>
      </c>
      <c r="AB666" t="s">
        <v>74</v>
      </c>
      <c r="AC666" t="s">
        <v>74</v>
      </c>
      <c r="AD666" t="s">
        <v>74</v>
      </c>
      <c r="AE666" t="s">
        <v>74</v>
      </c>
      <c r="AF666" t="s">
        <v>74</v>
      </c>
      <c r="AG666">
        <v>7</v>
      </c>
      <c r="AH666">
        <v>6</v>
      </c>
      <c r="AI666">
        <v>7</v>
      </c>
      <c r="AJ666">
        <v>0</v>
      </c>
      <c r="AK666">
        <v>1</v>
      </c>
      <c r="AL666" t="s">
        <v>781</v>
      </c>
      <c r="AM666" t="s">
        <v>782</v>
      </c>
      <c r="AN666" t="s">
        <v>783</v>
      </c>
      <c r="AO666" t="s">
        <v>771</v>
      </c>
      <c r="AP666" t="s">
        <v>74</v>
      </c>
      <c r="AQ666" t="s">
        <v>74</v>
      </c>
      <c r="AR666" t="s">
        <v>767</v>
      </c>
      <c r="AS666" t="s">
        <v>773</v>
      </c>
      <c r="AT666" t="s">
        <v>74</v>
      </c>
      <c r="AU666">
        <v>1957</v>
      </c>
      <c r="AV666">
        <v>180</v>
      </c>
      <c r="AW666">
        <v>4596</v>
      </c>
      <c r="AX666" t="s">
        <v>74</v>
      </c>
      <c r="AY666" t="s">
        <v>74</v>
      </c>
      <c r="AZ666" t="s">
        <v>74</v>
      </c>
      <c r="BA666" t="s">
        <v>74</v>
      </c>
      <c r="BB666">
        <v>1215</v>
      </c>
      <c r="BC666">
        <v>1216</v>
      </c>
      <c r="BD666" t="s">
        <v>74</v>
      </c>
      <c r="BE666" t="s">
        <v>3653</v>
      </c>
      <c r="BF666" t="str">
        <f>HYPERLINK("http://dx.doi.org/10.1038/1801215b0","http://dx.doi.org/10.1038/1801215b0")</f>
        <v>http://dx.doi.org/10.1038/1801215b0</v>
      </c>
      <c r="BG666" t="s">
        <v>74</v>
      </c>
      <c r="BH666" t="s">
        <v>74</v>
      </c>
      <c r="BI666">
        <v>2</v>
      </c>
      <c r="BJ666" t="s">
        <v>775</v>
      </c>
      <c r="BK666" t="s">
        <v>86</v>
      </c>
      <c r="BL666" t="s">
        <v>776</v>
      </c>
      <c r="BM666" t="s">
        <v>3654</v>
      </c>
      <c r="BN666" t="s">
        <v>74</v>
      </c>
      <c r="BO666" t="s">
        <v>74</v>
      </c>
      <c r="BP666" t="s">
        <v>74</v>
      </c>
      <c r="BQ666" t="s">
        <v>74</v>
      </c>
      <c r="BR666" t="s">
        <v>89</v>
      </c>
      <c r="BS666" t="s">
        <v>3655</v>
      </c>
      <c r="BT666" t="str">
        <f>HYPERLINK("https%3A%2F%2Fwww.webofscience.com%2Fwos%2Fwoscc%2Ffull-record%2FWOS:A1957ZP94800054","View Full Record in Web of Science")</f>
        <v>View Full Record in Web of Science</v>
      </c>
    </row>
    <row r="667" spans="1:72" x14ac:dyDescent="0.15">
      <c r="A667" t="s">
        <v>72</v>
      </c>
      <c r="B667" t="s">
        <v>3656</v>
      </c>
      <c r="C667" t="s">
        <v>74</v>
      </c>
      <c r="D667" t="s">
        <v>74</v>
      </c>
      <c r="E667" t="s">
        <v>74</v>
      </c>
      <c r="F667" t="s">
        <v>3656</v>
      </c>
      <c r="G667" t="s">
        <v>74</v>
      </c>
      <c r="H667" t="s">
        <v>74</v>
      </c>
      <c r="I667" t="s">
        <v>3657</v>
      </c>
      <c r="J667" t="s">
        <v>767</v>
      </c>
      <c r="K667" t="s">
        <v>74</v>
      </c>
      <c r="L667" t="s">
        <v>74</v>
      </c>
      <c r="M667" t="s">
        <v>77</v>
      </c>
      <c r="N667" t="s">
        <v>78</v>
      </c>
      <c r="O667" t="s">
        <v>74</v>
      </c>
      <c r="P667" t="s">
        <v>74</v>
      </c>
      <c r="Q667" t="s">
        <v>74</v>
      </c>
      <c r="R667" t="s">
        <v>74</v>
      </c>
      <c r="S667" t="s">
        <v>74</v>
      </c>
      <c r="T667" t="s">
        <v>74</v>
      </c>
      <c r="U667" t="s">
        <v>74</v>
      </c>
      <c r="V667" t="s">
        <v>74</v>
      </c>
      <c r="W667" t="s">
        <v>74</v>
      </c>
      <c r="X667" t="s">
        <v>74</v>
      </c>
      <c r="Y667" t="s">
        <v>74</v>
      </c>
      <c r="Z667" t="s">
        <v>74</v>
      </c>
      <c r="AA667" t="s">
        <v>74</v>
      </c>
      <c r="AB667" t="s">
        <v>74</v>
      </c>
      <c r="AC667" t="s">
        <v>74</v>
      </c>
      <c r="AD667" t="s">
        <v>74</v>
      </c>
      <c r="AE667" t="s">
        <v>74</v>
      </c>
      <c r="AF667" t="s">
        <v>74</v>
      </c>
      <c r="AG667">
        <v>7</v>
      </c>
      <c r="AH667">
        <v>5</v>
      </c>
      <c r="AI667">
        <v>7</v>
      </c>
      <c r="AJ667">
        <v>1</v>
      </c>
      <c r="AK667">
        <v>11</v>
      </c>
      <c r="AL667" t="s">
        <v>781</v>
      </c>
      <c r="AM667" t="s">
        <v>782</v>
      </c>
      <c r="AN667" t="s">
        <v>783</v>
      </c>
      <c r="AO667" t="s">
        <v>771</v>
      </c>
      <c r="AP667" t="s">
        <v>74</v>
      </c>
      <c r="AQ667" t="s">
        <v>74</v>
      </c>
      <c r="AR667" t="s">
        <v>767</v>
      </c>
      <c r="AS667" t="s">
        <v>773</v>
      </c>
      <c r="AT667" t="s">
        <v>74</v>
      </c>
      <c r="AU667">
        <v>1957</v>
      </c>
      <c r="AV667">
        <v>179</v>
      </c>
      <c r="AW667">
        <v>4574</v>
      </c>
      <c r="AX667" t="s">
        <v>74</v>
      </c>
      <c r="AY667" t="s">
        <v>74</v>
      </c>
      <c r="AZ667" t="s">
        <v>74</v>
      </c>
      <c r="BA667" t="s">
        <v>74</v>
      </c>
      <c r="BB667">
        <v>1356</v>
      </c>
      <c r="BC667">
        <v>1356</v>
      </c>
      <c r="BD667" t="s">
        <v>74</v>
      </c>
      <c r="BE667" t="s">
        <v>3658</v>
      </c>
      <c r="BF667" t="str">
        <f>HYPERLINK("http://dx.doi.org/10.1038/1791356a0","http://dx.doi.org/10.1038/1791356a0")</f>
        <v>http://dx.doi.org/10.1038/1791356a0</v>
      </c>
      <c r="BG667" t="s">
        <v>74</v>
      </c>
      <c r="BH667" t="s">
        <v>74</v>
      </c>
      <c r="BI667">
        <v>1</v>
      </c>
      <c r="BJ667" t="s">
        <v>775</v>
      </c>
      <c r="BK667" t="s">
        <v>86</v>
      </c>
      <c r="BL667" t="s">
        <v>776</v>
      </c>
      <c r="BM667" t="s">
        <v>3659</v>
      </c>
      <c r="BN667" t="s">
        <v>74</v>
      </c>
      <c r="BO667" t="s">
        <v>608</v>
      </c>
      <c r="BP667" t="s">
        <v>74</v>
      </c>
      <c r="BQ667" t="s">
        <v>74</v>
      </c>
      <c r="BR667" t="s">
        <v>89</v>
      </c>
      <c r="BS667" t="s">
        <v>3660</v>
      </c>
      <c r="BT667" t="str">
        <f>HYPERLINK("https%3A%2F%2Fwww.webofscience.com%2Fwos%2Fwoscc%2Ffull-record%2FWOS:A1957ZP98000026","View Full Record in Web of Science")</f>
        <v>View Full Record in Web of Science</v>
      </c>
    </row>
    <row r="668" spans="1:72" x14ac:dyDescent="0.15">
      <c r="A668" t="s">
        <v>72</v>
      </c>
      <c r="B668" t="s">
        <v>1136</v>
      </c>
      <c r="C668" t="s">
        <v>74</v>
      </c>
      <c r="D668" t="s">
        <v>74</v>
      </c>
      <c r="E668" t="s">
        <v>74</v>
      </c>
      <c r="F668" t="s">
        <v>1136</v>
      </c>
      <c r="G668" t="s">
        <v>74</v>
      </c>
      <c r="H668" t="s">
        <v>74</v>
      </c>
      <c r="I668" t="s">
        <v>3661</v>
      </c>
      <c r="J668" t="s">
        <v>815</v>
      </c>
      <c r="K668" t="s">
        <v>74</v>
      </c>
      <c r="L668" t="s">
        <v>74</v>
      </c>
      <c r="M668" t="s">
        <v>816</v>
      </c>
      <c r="N668" t="s">
        <v>78</v>
      </c>
      <c r="O668" t="s">
        <v>74</v>
      </c>
      <c r="P668" t="s">
        <v>74</v>
      </c>
      <c r="Q668" t="s">
        <v>74</v>
      </c>
      <c r="R668" t="s">
        <v>74</v>
      </c>
      <c r="S668" t="s">
        <v>74</v>
      </c>
      <c r="T668" t="s">
        <v>74</v>
      </c>
      <c r="U668" t="s">
        <v>74</v>
      </c>
      <c r="V668" t="s">
        <v>74</v>
      </c>
      <c r="W668" t="s">
        <v>74</v>
      </c>
      <c r="X668" t="s">
        <v>74</v>
      </c>
      <c r="Y668" t="s">
        <v>74</v>
      </c>
      <c r="Z668" t="s">
        <v>74</v>
      </c>
      <c r="AA668" t="s">
        <v>74</v>
      </c>
      <c r="AB668" t="s">
        <v>74</v>
      </c>
      <c r="AC668" t="s">
        <v>74</v>
      </c>
      <c r="AD668" t="s">
        <v>74</v>
      </c>
      <c r="AE668" t="s">
        <v>74</v>
      </c>
      <c r="AF668" t="s">
        <v>74</v>
      </c>
      <c r="AG668">
        <v>12</v>
      </c>
      <c r="AH668">
        <v>0</v>
      </c>
      <c r="AI668">
        <v>0</v>
      </c>
      <c r="AJ668">
        <v>0</v>
      </c>
      <c r="AK668">
        <v>0</v>
      </c>
      <c r="AL668" t="s">
        <v>820</v>
      </c>
      <c r="AM668" t="s">
        <v>821</v>
      </c>
      <c r="AN668" t="s">
        <v>822</v>
      </c>
      <c r="AO668" t="s">
        <v>823</v>
      </c>
      <c r="AP668" t="s">
        <v>74</v>
      </c>
      <c r="AQ668" t="s">
        <v>74</v>
      </c>
      <c r="AR668" t="s">
        <v>824</v>
      </c>
      <c r="AS668" t="s">
        <v>74</v>
      </c>
      <c r="AT668" t="s">
        <v>74</v>
      </c>
      <c r="AU668">
        <v>1957</v>
      </c>
      <c r="AV668">
        <v>101</v>
      </c>
      <c r="AW668">
        <v>3</v>
      </c>
      <c r="AX668" t="s">
        <v>74</v>
      </c>
      <c r="AY668" t="s">
        <v>74</v>
      </c>
      <c r="AZ668" t="s">
        <v>74</v>
      </c>
      <c r="BA668" t="s">
        <v>74</v>
      </c>
      <c r="BB668">
        <v>174</v>
      </c>
      <c r="BC668">
        <v>177</v>
      </c>
      <c r="BD668" t="s">
        <v>74</v>
      </c>
      <c r="BE668" t="s">
        <v>74</v>
      </c>
      <c r="BF668" t="s">
        <v>74</v>
      </c>
      <c r="BG668" t="s">
        <v>74</v>
      </c>
      <c r="BH668" t="s">
        <v>74</v>
      </c>
      <c r="BI668">
        <v>4</v>
      </c>
      <c r="BJ668" t="s">
        <v>825</v>
      </c>
      <c r="BK668" t="s">
        <v>826</v>
      </c>
      <c r="BL668" t="s">
        <v>825</v>
      </c>
      <c r="BM668" t="s">
        <v>3662</v>
      </c>
      <c r="BN668" t="s">
        <v>74</v>
      </c>
      <c r="BO668" t="s">
        <v>74</v>
      </c>
      <c r="BP668" t="s">
        <v>74</v>
      </c>
      <c r="BQ668" t="s">
        <v>74</v>
      </c>
      <c r="BR668" t="s">
        <v>89</v>
      </c>
      <c r="BS668" t="s">
        <v>3663</v>
      </c>
      <c r="BT668" t="str">
        <f>HYPERLINK("https%3A%2F%2Fwww.webofscience.com%2Fwos%2Fwoscc%2Ffull-record%2FWOS:A1957CHQ2600002","View Full Record in Web of Science")</f>
        <v>View Full Record in Web of Science</v>
      </c>
    </row>
    <row r="669" spans="1:72" x14ac:dyDescent="0.15">
      <c r="A669" t="s">
        <v>72</v>
      </c>
      <c r="B669" t="s">
        <v>1984</v>
      </c>
      <c r="C669" t="s">
        <v>74</v>
      </c>
      <c r="D669" t="s">
        <v>74</v>
      </c>
      <c r="E669" t="s">
        <v>74</v>
      </c>
      <c r="F669" t="s">
        <v>1984</v>
      </c>
      <c r="G669" t="s">
        <v>74</v>
      </c>
      <c r="H669" t="s">
        <v>74</v>
      </c>
      <c r="I669" t="s">
        <v>3664</v>
      </c>
      <c r="J669" t="s">
        <v>1653</v>
      </c>
      <c r="K669" t="s">
        <v>74</v>
      </c>
      <c r="L669" t="s">
        <v>74</v>
      </c>
      <c r="M669" t="s">
        <v>77</v>
      </c>
      <c r="N669" t="s">
        <v>78</v>
      </c>
      <c r="O669" t="s">
        <v>74</v>
      </c>
      <c r="P669" t="s">
        <v>74</v>
      </c>
      <c r="Q669" t="s">
        <v>74</v>
      </c>
      <c r="R669" t="s">
        <v>74</v>
      </c>
      <c r="S669" t="s">
        <v>74</v>
      </c>
      <c r="T669" t="s">
        <v>74</v>
      </c>
      <c r="U669" t="s">
        <v>74</v>
      </c>
      <c r="V669" t="s">
        <v>74</v>
      </c>
      <c r="W669" t="s">
        <v>74</v>
      </c>
      <c r="X669" t="s">
        <v>74</v>
      </c>
      <c r="Y669" t="s">
        <v>74</v>
      </c>
      <c r="Z669" t="s">
        <v>74</v>
      </c>
      <c r="AA669" t="s">
        <v>74</v>
      </c>
      <c r="AB669" t="s">
        <v>74</v>
      </c>
      <c r="AC669" t="s">
        <v>74</v>
      </c>
      <c r="AD669" t="s">
        <v>74</v>
      </c>
      <c r="AE669" t="s">
        <v>74</v>
      </c>
      <c r="AF669" t="s">
        <v>74</v>
      </c>
      <c r="AG669">
        <v>4</v>
      </c>
      <c r="AH669">
        <v>0</v>
      </c>
      <c r="AI669">
        <v>0</v>
      </c>
      <c r="AJ669">
        <v>0</v>
      </c>
      <c r="AK669">
        <v>0</v>
      </c>
      <c r="AL669" t="s">
        <v>1408</v>
      </c>
      <c r="AM669" t="s">
        <v>1409</v>
      </c>
      <c r="AN669" t="s">
        <v>1410</v>
      </c>
      <c r="AO669" t="s">
        <v>1654</v>
      </c>
      <c r="AP669" t="s">
        <v>74</v>
      </c>
      <c r="AQ669" t="s">
        <v>74</v>
      </c>
      <c r="AR669" t="s">
        <v>1655</v>
      </c>
      <c r="AS669" t="s">
        <v>1656</v>
      </c>
      <c r="AT669" t="s">
        <v>74</v>
      </c>
      <c r="AU669">
        <v>1957</v>
      </c>
      <c r="AV669">
        <v>9</v>
      </c>
      <c r="AW669">
        <v>6</v>
      </c>
      <c r="AX669" t="s">
        <v>74</v>
      </c>
      <c r="AY669" t="s">
        <v>74</v>
      </c>
      <c r="AZ669" t="s">
        <v>74</v>
      </c>
      <c r="BA669" t="s">
        <v>74</v>
      </c>
      <c r="BB669">
        <v>2</v>
      </c>
      <c r="BC669">
        <v>5</v>
      </c>
      <c r="BD669" t="s">
        <v>74</v>
      </c>
      <c r="BE669" t="s">
        <v>3665</v>
      </c>
      <c r="BF669" t="str">
        <f>HYPERLINK("http://dx.doi.org/10.1111/j.0033-0124.1957.096_2.x","http://dx.doi.org/10.1111/j.0033-0124.1957.096_2.x")</f>
        <v>http://dx.doi.org/10.1111/j.0033-0124.1957.096_2.x</v>
      </c>
      <c r="BG669" t="s">
        <v>74</v>
      </c>
      <c r="BH669" t="s">
        <v>74</v>
      </c>
      <c r="BI669">
        <v>4</v>
      </c>
      <c r="BJ669" t="s">
        <v>825</v>
      </c>
      <c r="BK669" t="s">
        <v>826</v>
      </c>
      <c r="BL669" t="s">
        <v>825</v>
      </c>
      <c r="BM669" t="s">
        <v>3666</v>
      </c>
      <c r="BN669" t="s">
        <v>74</v>
      </c>
      <c r="BO669" t="s">
        <v>74</v>
      </c>
      <c r="BP669" t="s">
        <v>74</v>
      </c>
      <c r="BQ669" t="s">
        <v>74</v>
      </c>
      <c r="BR669" t="s">
        <v>89</v>
      </c>
      <c r="BS669" t="s">
        <v>3667</v>
      </c>
      <c r="BT669" t="str">
        <f>HYPERLINK("https%3A%2F%2Fwww.webofscience.com%2Fwos%2Fwoscc%2Ffull-record%2FWOS:A1957CGJ9100001","View Full Record in Web of Science")</f>
        <v>View Full Record in Web of Science</v>
      </c>
    </row>
    <row r="670" spans="1:72" x14ac:dyDescent="0.15">
      <c r="A670" t="s">
        <v>72</v>
      </c>
      <c r="B670" t="s">
        <v>3668</v>
      </c>
      <c r="C670" t="s">
        <v>74</v>
      </c>
      <c r="D670" t="s">
        <v>74</v>
      </c>
      <c r="E670" t="s">
        <v>74</v>
      </c>
      <c r="F670" t="s">
        <v>3668</v>
      </c>
      <c r="G670" t="s">
        <v>74</v>
      </c>
      <c r="H670" t="s">
        <v>74</v>
      </c>
      <c r="I670" t="s">
        <v>3669</v>
      </c>
      <c r="J670" t="s">
        <v>1653</v>
      </c>
      <c r="K670" t="s">
        <v>74</v>
      </c>
      <c r="L670" t="s">
        <v>74</v>
      </c>
      <c r="M670" t="s">
        <v>77</v>
      </c>
      <c r="N670" t="s">
        <v>817</v>
      </c>
      <c r="O670" t="s">
        <v>74</v>
      </c>
      <c r="P670" t="s">
        <v>74</v>
      </c>
      <c r="Q670" t="s">
        <v>74</v>
      </c>
      <c r="R670" t="s">
        <v>74</v>
      </c>
      <c r="S670" t="s">
        <v>74</v>
      </c>
      <c r="T670" t="s">
        <v>74</v>
      </c>
      <c r="U670" t="s">
        <v>74</v>
      </c>
      <c r="V670" t="s">
        <v>74</v>
      </c>
      <c r="W670" t="s">
        <v>74</v>
      </c>
      <c r="X670" t="s">
        <v>74</v>
      </c>
      <c r="Y670" t="s">
        <v>74</v>
      </c>
      <c r="Z670" t="s">
        <v>74</v>
      </c>
      <c r="AA670" t="s">
        <v>74</v>
      </c>
      <c r="AB670" t="s">
        <v>74</v>
      </c>
      <c r="AC670" t="s">
        <v>74</v>
      </c>
      <c r="AD670" t="s">
        <v>74</v>
      </c>
      <c r="AE670" t="s">
        <v>74</v>
      </c>
      <c r="AF670" t="s">
        <v>74</v>
      </c>
      <c r="AG670">
        <v>1</v>
      </c>
      <c r="AH670">
        <v>0</v>
      </c>
      <c r="AI670">
        <v>0</v>
      </c>
      <c r="AJ670">
        <v>0</v>
      </c>
      <c r="AK670">
        <v>0</v>
      </c>
      <c r="AL670" t="s">
        <v>1408</v>
      </c>
      <c r="AM670" t="s">
        <v>1409</v>
      </c>
      <c r="AN670" t="s">
        <v>1410</v>
      </c>
      <c r="AO670" t="s">
        <v>1654</v>
      </c>
      <c r="AP670" t="s">
        <v>74</v>
      </c>
      <c r="AQ670" t="s">
        <v>74</v>
      </c>
      <c r="AR670" t="s">
        <v>1655</v>
      </c>
      <c r="AS670" t="s">
        <v>1656</v>
      </c>
      <c r="AT670" t="s">
        <v>74</v>
      </c>
      <c r="AU670">
        <v>1957</v>
      </c>
      <c r="AV670">
        <v>9</v>
      </c>
      <c r="AW670">
        <v>5</v>
      </c>
      <c r="AX670" t="s">
        <v>74</v>
      </c>
      <c r="AY670" t="s">
        <v>74</v>
      </c>
      <c r="AZ670" t="s">
        <v>74</v>
      </c>
      <c r="BA670" t="s">
        <v>74</v>
      </c>
      <c r="BB670">
        <v>24</v>
      </c>
      <c r="BC670">
        <v>25</v>
      </c>
      <c r="BD670" t="s">
        <v>74</v>
      </c>
      <c r="BE670" t="s">
        <v>74</v>
      </c>
      <c r="BF670" t="s">
        <v>74</v>
      </c>
      <c r="BG670" t="s">
        <v>74</v>
      </c>
      <c r="BH670" t="s">
        <v>74</v>
      </c>
      <c r="BI670">
        <v>2</v>
      </c>
      <c r="BJ670" t="s">
        <v>825</v>
      </c>
      <c r="BK670" t="s">
        <v>826</v>
      </c>
      <c r="BL670" t="s">
        <v>825</v>
      </c>
      <c r="BM670" t="s">
        <v>3670</v>
      </c>
      <c r="BN670" t="s">
        <v>74</v>
      </c>
      <c r="BO670" t="s">
        <v>74</v>
      </c>
      <c r="BP670" t="s">
        <v>74</v>
      </c>
      <c r="BQ670" t="s">
        <v>74</v>
      </c>
      <c r="BR670" t="s">
        <v>89</v>
      </c>
      <c r="BS670" t="s">
        <v>3671</v>
      </c>
      <c r="BT670" t="str">
        <f>HYPERLINK("https%3A%2F%2Fwww.webofscience.com%2Fwos%2Fwoscc%2Ffull-record%2FWOS:A1957CGJ9000014","View Full Record in Web of Science")</f>
        <v>View Full Record in Web of Science</v>
      </c>
    </row>
    <row r="671" spans="1:72" x14ac:dyDescent="0.15">
      <c r="A671" t="s">
        <v>72</v>
      </c>
      <c r="B671" t="s">
        <v>2185</v>
      </c>
      <c r="C671" t="s">
        <v>74</v>
      </c>
      <c r="D671" t="s">
        <v>74</v>
      </c>
      <c r="E671" t="s">
        <v>74</v>
      </c>
      <c r="F671" t="s">
        <v>2185</v>
      </c>
      <c r="G671" t="s">
        <v>74</v>
      </c>
      <c r="H671" t="s">
        <v>74</v>
      </c>
      <c r="I671" t="s">
        <v>3672</v>
      </c>
      <c r="J671" t="s">
        <v>831</v>
      </c>
      <c r="K671" t="s">
        <v>74</v>
      </c>
      <c r="L671" t="s">
        <v>74</v>
      </c>
      <c r="M671" t="s">
        <v>77</v>
      </c>
      <c r="N671" t="s">
        <v>482</v>
      </c>
      <c r="O671" t="s">
        <v>74</v>
      </c>
      <c r="P671" t="s">
        <v>74</v>
      </c>
      <c r="Q671" t="s">
        <v>74</v>
      </c>
      <c r="R671" t="s">
        <v>74</v>
      </c>
      <c r="S671" t="s">
        <v>74</v>
      </c>
      <c r="T671" t="s">
        <v>74</v>
      </c>
      <c r="U671" t="s">
        <v>74</v>
      </c>
      <c r="V671" t="s">
        <v>74</v>
      </c>
      <c r="W671" t="s">
        <v>74</v>
      </c>
      <c r="X671" t="s">
        <v>74</v>
      </c>
      <c r="Y671" t="s">
        <v>74</v>
      </c>
      <c r="Z671" t="s">
        <v>74</v>
      </c>
      <c r="AA671" t="s">
        <v>74</v>
      </c>
      <c r="AB671" t="s">
        <v>74</v>
      </c>
      <c r="AC671" t="s">
        <v>74</v>
      </c>
      <c r="AD671" t="s">
        <v>74</v>
      </c>
      <c r="AE671" t="s">
        <v>74</v>
      </c>
      <c r="AF671" t="s">
        <v>74</v>
      </c>
      <c r="AG671">
        <v>6</v>
      </c>
      <c r="AH671">
        <v>1</v>
      </c>
      <c r="AI671">
        <v>1</v>
      </c>
      <c r="AJ671">
        <v>0</v>
      </c>
      <c r="AK671">
        <v>0</v>
      </c>
      <c r="AL671" t="s">
        <v>832</v>
      </c>
      <c r="AM671" t="s">
        <v>833</v>
      </c>
      <c r="AN671" t="s">
        <v>834</v>
      </c>
      <c r="AO671" t="s">
        <v>835</v>
      </c>
      <c r="AP671" t="s">
        <v>74</v>
      </c>
      <c r="AQ671" t="s">
        <v>74</v>
      </c>
      <c r="AR671" t="s">
        <v>836</v>
      </c>
      <c r="AS671" t="s">
        <v>837</v>
      </c>
      <c r="AT671" t="s">
        <v>74</v>
      </c>
      <c r="AU671">
        <v>1957</v>
      </c>
      <c r="AV671">
        <v>83</v>
      </c>
      <c r="AW671">
        <v>358</v>
      </c>
      <c r="AX671" t="s">
        <v>74</v>
      </c>
      <c r="AY671" t="s">
        <v>74</v>
      </c>
      <c r="AZ671" t="s">
        <v>74</v>
      </c>
      <c r="BA671" t="s">
        <v>74</v>
      </c>
      <c r="BB671">
        <v>533</v>
      </c>
      <c r="BC671">
        <v>537</v>
      </c>
      <c r="BD671" t="s">
        <v>74</v>
      </c>
      <c r="BE671" t="s">
        <v>3673</v>
      </c>
      <c r="BF671" t="str">
        <f>HYPERLINK("http://dx.doi.org/10.1002/qj.49708335810","http://dx.doi.org/10.1002/qj.49708335810")</f>
        <v>http://dx.doi.org/10.1002/qj.49708335810</v>
      </c>
      <c r="BG671" t="s">
        <v>74</v>
      </c>
      <c r="BH671" t="s">
        <v>74</v>
      </c>
      <c r="BI671">
        <v>5</v>
      </c>
      <c r="BJ671" t="s">
        <v>592</v>
      </c>
      <c r="BK671" t="s">
        <v>86</v>
      </c>
      <c r="BL671" t="s">
        <v>592</v>
      </c>
      <c r="BM671" t="s">
        <v>3674</v>
      </c>
      <c r="BN671" t="s">
        <v>74</v>
      </c>
      <c r="BO671" t="s">
        <v>74</v>
      </c>
      <c r="BP671" t="s">
        <v>74</v>
      </c>
      <c r="BQ671" t="s">
        <v>74</v>
      </c>
      <c r="BR671" t="s">
        <v>89</v>
      </c>
      <c r="BS671" t="s">
        <v>3675</v>
      </c>
      <c r="BT671" t="str">
        <f>HYPERLINK("https%3A%2F%2Fwww.webofscience.com%2Fwos%2Fwoscc%2Ffull-record%2FWOS:A1957WX49700009","View Full Record in Web of Science")</f>
        <v>View Full Record in Web of Science</v>
      </c>
    </row>
    <row r="672" spans="1:72" x14ac:dyDescent="0.15">
      <c r="A672" t="s">
        <v>72</v>
      </c>
      <c r="B672" t="s">
        <v>208</v>
      </c>
      <c r="C672" t="s">
        <v>74</v>
      </c>
      <c r="D672" t="s">
        <v>74</v>
      </c>
      <c r="E672" t="s">
        <v>74</v>
      </c>
      <c r="F672" t="s">
        <v>208</v>
      </c>
      <c r="G672" t="s">
        <v>74</v>
      </c>
      <c r="H672" t="s">
        <v>74</v>
      </c>
      <c r="I672" t="s">
        <v>3676</v>
      </c>
      <c r="J672" t="s">
        <v>843</v>
      </c>
      <c r="K672" t="s">
        <v>74</v>
      </c>
      <c r="L672" t="s">
        <v>74</v>
      </c>
      <c r="M672" t="s">
        <v>77</v>
      </c>
      <c r="N672" t="s">
        <v>220</v>
      </c>
      <c r="O672" t="s">
        <v>74</v>
      </c>
      <c r="P672" t="s">
        <v>74</v>
      </c>
      <c r="Q672" t="s">
        <v>74</v>
      </c>
      <c r="R672" t="s">
        <v>74</v>
      </c>
      <c r="S672" t="s">
        <v>74</v>
      </c>
      <c r="T672" t="s">
        <v>74</v>
      </c>
      <c r="U672" t="s">
        <v>74</v>
      </c>
      <c r="V672" t="s">
        <v>74</v>
      </c>
      <c r="W672" t="s">
        <v>74</v>
      </c>
      <c r="X672" t="s">
        <v>74</v>
      </c>
      <c r="Y672" t="s">
        <v>74</v>
      </c>
      <c r="Z672" t="s">
        <v>74</v>
      </c>
      <c r="AA672" t="s">
        <v>74</v>
      </c>
      <c r="AB672" t="s">
        <v>74</v>
      </c>
      <c r="AC672" t="s">
        <v>74</v>
      </c>
      <c r="AD672" t="s">
        <v>74</v>
      </c>
      <c r="AE672" t="s">
        <v>74</v>
      </c>
      <c r="AF672" t="s">
        <v>74</v>
      </c>
      <c r="AG672">
        <v>1</v>
      </c>
      <c r="AH672">
        <v>0</v>
      </c>
      <c r="AI672">
        <v>0</v>
      </c>
      <c r="AJ672">
        <v>0</v>
      </c>
      <c r="AK672">
        <v>1</v>
      </c>
      <c r="AL672" t="s">
        <v>844</v>
      </c>
      <c r="AM672" t="s">
        <v>80</v>
      </c>
      <c r="AN672" t="s">
        <v>845</v>
      </c>
      <c r="AO672" t="s">
        <v>846</v>
      </c>
      <c r="AP672" t="s">
        <v>74</v>
      </c>
      <c r="AQ672" t="s">
        <v>74</v>
      </c>
      <c r="AR672" t="s">
        <v>843</v>
      </c>
      <c r="AS672" t="s">
        <v>847</v>
      </c>
      <c r="AT672" t="s">
        <v>74</v>
      </c>
      <c r="AU672">
        <v>1957</v>
      </c>
      <c r="AV672">
        <v>125</v>
      </c>
      <c r="AW672">
        <v>3257</v>
      </c>
      <c r="AX672" t="s">
        <v>74</v>
      </c>
      <c r="AY672" t="s">
        <v>74</v>
      </c>
      <c r="AZ672" t="s">
        <v>74</v>
      </c>
      <c r="BA672" t="s">
        <v>74</v>
      </c>
      <c r="BB672">
        <v>1077</v>
      </c>
      <c r="BC672">
        <v>1078</v>
      </c>
      <c r="BD672" t="s">
        <v>74</v>
      </c>
      <c r="BE672" t="s">
        <v>74</v>
      </c>
      <c r="BF672" t="s">
        <v>74</v>
      </c>
      <c r="BG672" t="s">
        <v>74</v>
      </c>
      <c r="BH672" t="s">
        <v>74</v>
      </c>
      <c r="BI672">
        <v>2</v>
      </c>
      <c r="BJ672" t="s">
        <v>775</v>
      </c>
      <c r="BK672" t="s">
        <v>86</v>
      </c>
      <c r="BL672" t="s">
        <v>776</v>
      </c>
      <c r="BM672" t="s">
        <v>3677</v>
      </c>
      <c r="BN672" t="s">
        <v>74</v>
      </c>
      <c r="BO672" t="s">
        <v>74</v>
      </c>
      <c r="BP672" t="s">
        <v>74</v>
      </c>
      <c r="BQ672" t="s">
        <v>74</v>
      </c>
      <c r="BR672" t="s">
        <v>89</v>
      </c>
      <c r="BS672" t="s">
        <v>3678</v>
      </c>
      <c r="BT672" t="str">
        <f>HYPERLINK("https%3A%2F%2Fwww.webofscience.com%2Fwos%2Fwoscc%2Ffull-record%2FWOS:A1957ZQ22000005","View Full Record in Web of Science")</f>
        <v>View Full Record in Web of Science</v>
      </c>
    </row>
    <row r="673" spans="1:72" x14ac:dyDescent="0.15">
      <c r="A673" t="s">
        <v>72</v>
      </c>
      <c r="B673" t="s">
        <v>3464</v>
      </c>
      <c r="C673" t="s">
        <v>74</v>
      </c>
      <c r="D673" t="s">
        <v>74</v>
      </c>
      <c r="E673" t="s">
        <v>74</v>
      </c>
      <c r="F673" t="s">
        <v>3464</v>
      </c>
      <c r="G673" t="s">
        <v>74</v>
      </c>
      <c r="H673" t="s">
        <v>74</v>
      </c>
      <c r="I673" t="s">
        <v>3679</v>
      </c>
      <c r="J673" t="s">
        <v>3466</v>
      </c>
      <c r="K673" t="s">
        <v>74</v>
      </c>
      <c r="L673" t="s">
        <v>74</v>
      </c>
      <c r="M673" t="s">
        <v>905</v>
      </c>
      <c r="N673" t="s">
        <v>817</v>
      </c>
      <c r="O673" t="s">
        <v>74</v>
      </c>
      <c r="P673" t="s">
        <v>74</v>
      </c>
      <c r="Q673" t="s">
        <v>74</v>
      </c>
      <c r="R673" t="s">
        <v>74</v>
      </c>
      <c r="S673" t="s">
        <v>74</v>
      </c>
      <c r="T673" t="s">
        <v>74</v>
      </c>
      <c r="U673" t="s">
        <v>74</v>
      </c>
      <c r="V673" t="s">
        <v>74</v>
      </c>
      <c r="W673" t="s">
        <v>74</v>
      </c>
      <c r="X673" t="s">
        <v>74</v>
      </c>
      <c r="Y673" t="s">
        <v>74</v>
      </c>
      <c r="Z673" t="s">
        <v>74</v>
      </c>
      <c r="AA673" t="s">
        <v>74</v>
      </c>
      <c r="AB673" t="s">
        <v>74</v>
      </c>
      <c r="AC673" t="s">
        <v>74</v>
      </c>
      <c r="AD673" t="s">
        <v>74</v>
      </c>
      <c r="AE673" t="s">
        <v>74</v>
      </c>
      <c r="AF673" t="s">
        <v>74</v>
      </c>
      <c r="AG673">
        <v>1</v>
      </c>
      <c r="AH673">
        <v>0</v>
      </c>
      <c r="AI673">
        <v>0</v>
      </c>
      <c r="AJ673">
        <v>0</v>
      </c>
      <c r="AK673">
        <v>0</v>
      </c>
      <c r="AL673" t="s">
        <v>3466</v>
      </c>
      <c r="AM673" t="s">
        <v>3467</v>
      </c>
      <c r="AN673" t="s">
        <v>3468</v>
      </c>
      <c r="AO673" t="s">
        <v>3469</v>
      </c>
      <c r="AP673" t="s">
        <v>74</v>
      </c>
      <c r="AQ673" t="s">
        <v>74</v>
      </c>
      <c r="AR673" t="s">
        <v>3466</v>
      </c>
      <c r="AS673" t="s">
        <v>74</v>
      </c>
      <c r="AT673" t="s">
        <v>74</v>
      </c>
      <c r="AU673">
        <v>1957</v>
      </c>
      <c r="AV673">
        <v>92</v>
      </c>
      <c r="AW673">
        <v>3</v>
      </c>
      <c r="AX673" t="s">
        <v>74</v>
      </c>
      <c r="AY673" t="s">
        <v>74</v>
      </c>
      <c r="AZ673" t="s">
        <v>74</v>
      </c>
      <c r="BA673" t="s">
        <v>74</v>
      </c>
      <c r="BB673">
        <v>110</v>
      </c>
      <c r="BC673">
        <v>111</v>
      </c>
      <c r="BD673" t="s">
        <v>74</v>
      </c>
      <c r="BE673" t="s">
        <v>74</v>
      </c>
      <c r="BF673" t="s">
        <v>74</v>
      </c>
      <c r="BG673" t="s">
        <v>74</v>
      </c>
      <c r="BH673" t="s">
        <v>74</v>
      </c>
      <c r="BI673">
        <v>2</v>
      </c>
      <c r="BJ673" t="s">
        <v>2765</v>
      </c>
      <c r="BK673" t="s">
        <v>826</v>
      </c>
      <c r="BL673" t="s">
        <v>2766</v>
      </c>
      <c r="BM673" t="s">
        <v>3680</v>
      </c>
      <c r="BN673" t="s">
        <v>74</v>
      </c>
      <c r="BO673" t="s">
        <v>74</v>
      </c>
      <c r="BP673" t="s">
        <v>74</v>
      </c>
      <c r="BQ673" t="s">
        <v>74</v>
      </c>
      <c r="BR673" t="s">
        <v>89</v>
      </c>
      <c r="BS673" t="s">
        <v>3681</v>
      </c>
      <c r="BT673" t="str">
        <f>HYPERLINK("https%3A%2F%2Fwww.webofscience.com%2Fwos%2Fwoscc%2Ffull-record%2FWOS:A1957CLG8900007","View Full Record in Web of Science")</f>
        <v>View Full Record in Web of Science</v>
      </c>
    </row>
    <row r="674" spans="1:72" x14ac:dyDescent="0.15">
      <c r="A674" t="s">
        <v>72</v>
      </c>
      <c r="B674" t="s">
        <v>3682</v>
      </c>
      <c r="C674" t="s">
        <v>74</v>
      </c>
      <c r="D674" t="s">
        <v>74</v>
      </c>
      <c r="E674" t="s">
        <v>74</v>
      </c>
      <c r="F674" t="s">
        <v>3682</v>
      </c>
      <c r="G674" t="s">
        <v>74</v>
      </c>
      <c r="H674" t="s">
        <v>74</v>
      </c>
      <c r="I674" t="s">
        <v>3683</v>
      </c>
      <c r="J674" t="s">
        <v>904</v>
      </c>
      <c r="K674" t="s">
        <v>74</v>
      </c>
      <c r="L674" t="s">
        <v>74</v>
      </c>
      <c r="M674" t="s">
        <v>77</v>
      </c>
      <c r="N674" t="s">
        <v>536</v>
      </c>
      <c r="O674" t="s">
        <v>74</v>
      </c>
      <c r="P674" t="s">
        <v>74</v>
      </c>
      <c r="Q674" t="s">
        <v>74</v>
      </c>
      <c r="R674" t="s">
        <v>74</v>
      </c>
      <c r="S674" t="s">
        <v>74</v>
      </c>
      <c r="T674" t="s">
        <v>74</v>
      </c>
      <c r="U674" t="s">
        <v>74</v>
      </c>
      <c r="V674" t="s">
        <v>74</v>
      </c>
      <c r="W674" t="s">
        <v>74</v>
      </c>
      <c r="X674" t="s">
        <v>74</v>
      </c>
      <c r="Y674" t="s">
        <v>74</v>
      </c>
      <c r="Z674" t="s">
        <v>74</v>
      </c>
      <c r="AA674" t="s">
        <v>74</v>
      </c>
      <c r="AB674" t="s">
        <v>74</v>
      </c>
      <c r="AC674" t="s">
        <v>74</v>
      </c>
      <c r="AD674" t="s">
        <v>74</v>
      </c>
      <c r="AE674" t="s">
        <v>74</v>
      </c>
      <c r="AF674" t="s">
        <v>74</v>
      </c>
      <c r="AG674">
        <v>7</v>
      </c>
      <c r="AH674">
        <v>4</v>
      </c>
      <c r="AI674">
        <v>4</v>
      </c>
      <c r="AJ674">
        <v>0</v>
      </c>
      <c r="AK674">
        <v>0</v>
      </c>
      <c r="AL674" t="s">
        <v>906</v>
      </c>
      <c r="AM674" t="s">
        <v>907</v>
      </c>
      <c r="AN674" t="s">
        <v>908</v>
      </c>
      <c r="AO674" t="s">
        <v>909</v>
      </c>
      <c r="AP674" t="s">
        <v>74</v>
      </c>
      <c r="AQ674" t="s">
        <v>74</v>
      </c>
      <c r="AR674" t="s">
        <v>904</v>
      </c>
      <c r="AS674" t="s">
        <v>74</v>
      </c>
      <c r="AT674" t="s">
        <v>74</v>
      </c>
      <c r="AU674">
        <v>1957</v>
      </c>
      <c r="AV674">
        <v>9</v>
      </c>
      <c r="AW674">
        <v>1</v>
      </c>
      <c r="AX674" t="s">
        <v>74</v>
      </c>
      <c r="AY674" t="s">
        <v>74</v>
      </c>
      <c r="AZ674" t="s">
        <v>74</v>
      </c>
      <c r="BA674" t="s">
        <v>74</v>
      </c>
      <c r="BB674">
        <v>137</v>
      </c>
      <c r="BC674">
        <v>138</v>
      </c>
      <c r="BD674" t="s">
        <v>74</v>
      </c>
      <c r="BE674" t="s">
        <v>74</v>
      </c>
      <c r="BF674" t="s">
        <v>74</v>
      </c>
      <c r="BG674" t="s">
        <v>74</v>
      </c>
      <c r="BH674" t="s">
        <v>74</v>
      </c>
      <c r="BI674">
        <v>2</v>
      </c>
      <c r="BJ674" t="s">
        <v>605</v>
      </c>
      <c r="BK674" t="s">
        <v>86</v>
      </c>
      <c r="BL674" t="s">
        <v>606</v>
      </c>
      <c r="BM674" t="s">
        <v>3684</v>
      </c>
      <c r="BN674" t="s">
        <v>74</v>
      </c>
      <c r="BO674" t="s">
        <v>74</v>
      </c>
      <c r="BP674" t="s">
        <v>74</v>
      </c>
      <c r="BQ674" t="s">
        <v>74</v>
      </c>
      <c r="BR674" t="s">
        <v>89</v>
      </c>
      <c r="BS674" t="s">
        <v>3685</v>
      </c>
      <c r="BT674" t="str">
        <f>HYPERLINK("https%3A%2F%2Fwww.webofscience.com%2Fwos%2Fwoscc%2Ffull-record%2FWOS:A1957XF83300015","View Full Record in Web of Science")</f>
        <v>View Full Record in Web of Science</v>
      </c>
    </row>
    <row r="675" spans="1:72" x14ac:dyDescent="0.15">
      <c r="A675" t="s">
        <v>72</v>
      </c>
      <c r="B675" t="s">
        <v>3083</v>
      </c>
      <c r="C675" t="s">
        <v>74</v>
      </c>
      <c r="D675" t="s">
        <v>74</v>
      </c>
      <c r="E675" t="s">
        <v>74</v>
      </c>
      <c r="F675" t="s">
        <v>3083</v>
      </c>
      <c r="G675" t="s">
        <v>74</v>
      </c>
      <c r="H675" t="s">
        <v>74</v>
      </c>
      <c r="I675" t="s">
        <v>3686</v>
      </c>
      <c r="J675" t="s">
        <v>1776</v>
      </c>
      <c r="K675" t="s">
        <v>74</v>
      </c>
      <c r="L675" t="s">
        <v>74</v>
      </c>
      <c r="M675" t="s">
        <v>77</v>
      </c>
      <c r="N675" t="s">
        <v>78</v>
      </c>
      <c r="O675" t="s">
        <v>74</v>
      </c>
      <c r="P675" t="s">
        <v>74</v>
      </c>
      <c r="Q675" t="s">
        <v>74</v>
      </c>
      <c r="R675" t="s">
        <v>74</v>
      </c>
      <c r="S675" t="s">
        <v>74</v>
      </c>
      <c r="T675" t="s">
        <v>74</v>
      </c>
      <c r="U675" t="s">
        <v>74</v>
      </c>
      <c r="V675" t="s">
        <v>74</v>
      </c>
      <c r="W675" t="s">
        <v>74</v>
      </c>
      <c r="X675" t="s">
        <v>74</v>
      </c>
      <c r="Y675" t="s">
        <v>74</v>
      </c>
      <c r="Z675" t="s">
        <v>74</v>
      </c>
      <c r="AA675" t="s">
        <v>74</v>
      </c>
      <c r="AB675" t="s">
        <v>74</v>
      </c>
      <c r="AC675" t="s">
        <v>74</v>
      </c>
      <c r="AD675" t="s">
        <v>74</v>
      </c>
      <c r="AE675" t="s">
        <v>74</v>
      </c>
      <c r="AF675" t="s">
        <v>74</v>
      </c>
      <c r="AG675">
        <v>92</v>
      </c>
      <c r="AH675">
        <v>8</v>
      </c>
      <c r="AI675">
        <v>8</v>
      </c>
      <c r="AJ675">
        <v>0</v>
      </c>
      <c r="AK675">
        <v>1</v>
      </c>
      <c r="AL675" t="s">
        <v>1778</v>
      </c>
      <c r="AM675" t="s">
        <v>80</v>
      </c>
      <c r="AN675" t="s">
        <v>1779</v>
      </c>
      <c r="AO675" t="s">
        <v>1780</v>
      </c>
      <c r="AP675" t="s">
        <v>74</v>
      </c>
      <c r="AQ675" t="s">
        <v>74</v>
      </c>
      <c r="AR675" t="s">
        <v>1781</v>
      </c>
      <c r="AS675" t="s">
        <v>1782</v>
      </c>
      <c r="AT675" t="s">
        <v>74</v>
      </c>
      <c r="AU675">
        <v>1956</v>
      </c>
      <c r="AV675">
        <v>50</v>
      </c>
      <c r="AW675">
        <v>3</v>
      </c>
      <c r="AX675" t="s">
        <v>74</v>
      </c>
      <c r="AY675" t="s">
        <v>74</v>
      </c>
      <c r="AZ675" t="s">
        <v>74</v>
      </c>
      <c r="BA675" t="s">
        <v>74</v>
      </c>
      <c r="BB675">
        <v>583</v>
      </c>
      <c r="BC675">
        <v>610</v>
      </c>
      <c r="BD675" t="s">
        <v>74</v>
      </c>
      <c r="BE675" t="s">
        <v>3687</v>
      </c>
      <c r="BF675" t="str">
        <f>HYPERLINK("http://dx.doi.org/10.2307/2195508","http://dx.doi.org/10.2307/2195508")</f>
        <v>http://dx.doi.org/10.2307/2195508</v>
      </c>
      <c r="BG675" t="s">
        <v>74</v>
      </c>
      <c r="BH675" t="s">
        <v>74</v>
      </c>
      <c r="BI675">
        <v>28</v>
      </c>
      <c r="BJ675" t="s">
        <v>1784</v>
      </c>
      <c r="BK675" t="s">
        <v>826</v>
      </c>
      <c r="BL675" t="s">
        <v>1177</v>
      </c>
      <c r="BM675" t="s">
        <v>3688</v>
      </c>
      <c r="BN675" t="s">
        <v>74</v>
      </c>
      <c r="BO675" t="s">
        <v>74</v>
      </c>
      <c r="BP675" t="s">
        <v>74</v>
      </c>
      <c r="BQ675" t="s">
        <v>74</v>
      </c>
      <c r="BR675" t="s">
        <v>89</v>
      </c>
      <c r="BS675" t="s">
        <v>3689</v>
      </c>
      <c r="BT675" t="str">
        <f>HYPERLINK("https%3A%2F%2Fwww.webofscience.com%2Fwos%2Fwoscc%2Ffull-record%2FWOS:A1956CAZ5600006","View Full Record in Web of Science")</f>
        <v>View Full Record in Web of Science</v>
      </c>
    </row>
    <row r="676" spans="1:72" x14ac:dyDescent="0.15">
      <c r="A676" t="s">
        <v>72</v>
      </c>
      <c r="B676" t="s">
        <v>3690</v>
      </c>
      <c r="C676" t="s">
        <v>74</v>
      </c>
      <c r="D676" t="s">
        <v>74</v>
      </c>
      <c r="E676" t="s">
        <v>74</v>
      </c>
      <c r="F676" t="s">
        <v>3690</v>
      </c>
      <c r="G676" t="s">
        <v>74</v>
      </c>
      <c r="H676" t="s">
        <v>74</v>
      </c>
      <c r="I676" t="s">
        <v>3691</v>
      </c>
      <c r="J676" t="s">
        <v>1776</v>
      </c>
      <c r="K676" t="s">
        <v>74</v>
      </c>
      <c r="L676" t="s">
        <v>74</v>
      </c>
      <c r="M676" t="s">
        <v>77</v>
      </c>
      <c r="N676" t="s">
        <v>78</v>
      </c>
      <c r="O676" t="s">
        <v>74</v>
      </c>
      <c r="P676" t="s">
        <v>74</v>
      </c>
      <c r="Q676" t="s">
        <v>74</v>
      </c>
      <c r="R676" t="s">
        <v>74</v>
      </c>
      <c r="S676" t="s">
        <v>74</v>
      </c>
      <c r="T676" t="s">
        <v>74</v>
      </c>
      <c r="U676" t="s">
        <v>74</v>
      </c>
      <c r="V676" t="s">
        <v>74</v>
      </c>
      <c r="W676" t="s">
        <v>74</v>
      </c>
      <c r="X676" t="s">
        <v>74</v>
      </c>
      <c r="Y676" t="s">
        <v>74</v>
      </c>
      <c r="Z676" t="s">
        <v>74</v>
      </c>
      <c r="AA676" t="s">
        <v>74</v>
      </c>
      <c r="AB676" t="s">
        <v>74</v>
      </c>
      <c r="AC676" t="s">
        <v>74</v>
      </c>
      <c r="AD676" t="s">
        <v>74</v>
      </c>
      <c r="AE676" t="s">
        <v>74</v>
      </c>
      <c r="AF676" t="s">
        <v>74</v>
      </c>
      <c r="AG676">
        <v>28</v>
      </c>
      <c r="AH676">
        <v>9</v>
      </c>
      <c r="AI676">
        <v>12</v>
      </c>
      <c r="AJ676">
        <v>0</v>
      </c>
      <c r="AK676">
        <v>1</v>
      </c>
      <c r="AL676" t="s">
        <v>1778</v>
      </c>
      <c r="AM676" t="s">
        <v>80</v>
      </c>
      <c r="AN676" t="s">
        <v>1779</v>
      </c>
      <c r="AO676" t="s">
        <v>1780</v>
      </c>
      <c r="AP676" t="s">
        <v>74</v>
      </c>
      <c r="AQ676" t="s">
        <v>74</v>
      </c>
      <c r="AR676" t="s">
        <v>1781</v>
      </c>
      <c r="AS676" t="s">
        <v>1782</v>
      </c>
      <c r="AT676" t="s">
        <v>74</v>
      </c>
      <c r="AU676">
        <v>1956</v>
      </c>
      <c r="AV676">
        <v>50</v>
      </c>
      <c r="AW676">
        <v>3</v>
      </c>
      <c r="AX676" t="s">
        <v>74</v>
      </c>
      <c r="AY676" t="s">
        <v>74</v>
      </c>
      <c r="AZ676" t="s">
        <v>74</v>
      </c>
      <c r="BA676" t="s">
        <v>74</v>
      </c>
      <c r="BB676">
        <v>611</v>
      </c>
      <c r="BC676">
        <v>626</v>
      </c>
      <c r="BD676" t="s">
        <v>74</v>
      </c>
      <c r="BE676" t="s">
        <v>3692</v>
      </c>
      <c r="BF676" t="str">
        <f>HYPERLINK("http://dx.doi.org/10.2307/2195509","http://dx.doi.org/10.2307/2195509")</f>
        <v>http://dx.doi.org/10.2307/2195509</v>
      </c>
      <c r="BG676" t="s">
        <v>74</v>
      </c>
      <c r="BH676" t="s">
        <v>74</v>
      </c>
      <c r="BI676">
        <v>16</v>
      </c>
      <c r="BJ676" t="s">
        <v>1784</v>
      </c>
      <c r="BK676" t="s">
        <v>826</v>
      </c>
      <c r="BL676" t="s">
        <v>1177</v>
      </c>
      <c r="BM676" t="s">
        <v>3688</v>
      </c>
      <c r="BN676" t="s">
        <v>74</v>
      </c>
      <c r="BO676" t="s">
        <v>74</v>
      </c>
      <c r="BP676" t="s">
        <v>74</v>
      </c>
      <c r="BQ676" t="s">
        <v>74</v>
      </c>
      <c r="BR676" t="s">
        <v>89</v>
      </c>
      <c r="BS676" t="s">
        <v>3693</v>
      </c>
      <c r="BT676" t="str">
        <f>HYPERLINK("https%3A%2F%2Fwww.webofscience.com%2Fwos%2Fwoscc%2Ffull-record%2FWOS:A1956CAZ5600007","View Full Record in Web of Science")</f>
        <v>View Full Record in Web of Science</v>
      </c>
    </row>
    <row r="677" spans="1:72" x14ac:dyDescent="0.15">
      <c r="A677" t="s">
        <v>72</v>
      </c>
      <c r="B677" t="s">
        <v>3694</v>
      </c>
      <c r="C677" t="s">
        <v>74</v>
      </c>
      <c r="D677" t="s">
        <v>74</v>
      </c>
      <c r="E677" t="s">
        <v>74</v>
      </c>
      <c r="F677" t="s">
        <v>3694</v>
      </c>
      <c r="G677" t="s">
        <v>74</v>
      </c>
      <c r="H677" t="s">
        <v>74</v>
      </c>
      <c r="I677" t="s">
        <v>3695</v>
      </c>
      <c r="J677" t="s">
        <v>1041</v>
      </c>
      <c r="K677" t="s">
        <v>74</v>
      </c>
      <c r="L677" t="s">
        <v>74</v>
      </c>
      <c r="M677" t="s">
        <v>77</v>
      </c>
      <c r="N677" t="s">
        <v>78</v>
      </c>
      <c r="O677" t="s">
        <v>74</v>
      </c>
      <c r="P677" t="s">
        <v>74</v>
      </c>
      <c r="Q677" t="s">
        <v>74</v>
      </c>
      <c r="R677" t="s">
        <v>74</v>
      </c>
      <c r="S677" t="s">
        <v>74</v>
      </c>
      <c r="T677" t="s">
        <v>74</v>
      </c>
      <c r="U677" t="s">
        <v>74</v>
      </c>
      <c r="V677" t="s">
        <v>74</v>
      </c>
      <c r="W677" t="s">
        <v>74</v>
      </c>
      <c r="X677" t="s">
        <v>74</v>
      </c>
      <c r="Y677" t="s">
        <v>74</v>
      </c>
      <c r="Z677" t="s">
        <v>74</v>
      </c>
      <c r="AA677" t="s">
        <v>74</v>
      </c>
      <c r="AB677" t="s">
        <v>74</v>
      </c>
      <c r="AC677" t="s">
        <v>74</v>
      </c>
      <c r="AD677" t="s">
        <v>74</v>
      </c>
      <c r="AE677" t="s">
        <v>74</v>
      </c>
      <c r="AF677" t="s">
        <v>74</v>
      </c>
      <c r="AG677">
        <v>8</v>
      </c>
      <c r="AH677">
        <v>75</v>
      </c>
      <c r="AI677">
        <v>77</v>
      </c>
      <c r="AJ677">
        <v>0</v>
      </c>
      <c r="AK677">
        <v>0</v>
      </c>
      <c r="AL677" t="s">
        <v>1044</v>
      </c>
      <c r="AM677" t="s">
        <v>1045</v>
      </c>
      <c r="AN677" t="s">
        <v>1046</v>
      </c>
      <c r="AO677" t="s">
        <v>1047</v>
      </c>
      <c r="AP677" t="s">
        <v>74</v>
      </c>
      <c r="AQ677" t="s">
        <v>74</v>
      </c>
      <c r="AR677" t="s">
        <v>1048</v>
      </c>
      <c r="AS677" t="s">
        <v>1049</v>
      </c>
      <c r="AT677" t="s">
        <v>74</v>
      </c>
      <c r="AU677">
        <v>1956</v>
      </c>
      <c r="AV677">
        <v>34</v>
      </c>
      <c r="AW677">
        <v>9</v>
      </c>
      <c r="AX677" t="s">
        <v>74</v>
      </c>
      <c r="AY677" t="s">
        <v>74</v>
      </c>
      <c r="AZ677" t="s">
        <v>74</v>
      </c>
      <c r="BA677" t="s">
        <v>74</v>
      </c>
      <c r="BB677">
        <v>968</v>
      </c>
      <c r="BC677">
        <v>984</v>
      </c>
      <c r="BD677" t="s">
        <v>74</v>
      </c>
      <c r="BE677" t="s">
        <v>3696</v>
      </c>
      <c r="BF677" t="str">
        <f>HYPERLINK("http://dx.doi.org/10.1139/p56-107","http://dx.doi.org/10.1139/p56-107")</f>
        <v>http://dx.doi.org/10.1139/p56-107</v>
      </c>
      <c r="BG677" t="s">
        <v>74</v>
      </c>
      <c r="BH677" t="s">
        <v>74</v>
      </c>
      <c r="BI677">
        <v>17</v>
      </c>
      <c r="BJ677" t="s">
        <v>1053</v>
      </c>
      <c r="BK677" t="s">
        <v>86</v>
      </c>
      <c r="BL677" t="s">
        <v>899</v>
      </c>
      <c r="BM677" t="s">
        <v>3697</v>
      </c>
      <c r="BN677" t="s">
        <v>74</v>
      </c>
      <c r="BO677" t="s">
        <v>74</v>
      </c>
      <c r="BP677" t="s">
        <v>74</v>
      </c>
      <c r="BQ677" t="s">
        <v>74</v>
      </c>
      <c r="BR677" t="s">
        <v>89</v>
      </c>
      <c r="BS677" t="s">
        <v>3698</v>
      </c>
      <c r="BT677" t="str">
        <f>HYPERLINK("https%3A%2F%2Fwww.webofscience.com%2Fwos%2Fwoscc%2Ffull-record%2FWOS:A1956WF48800008","View Full Record in Web of Science")</f>
        <v>View Full Record in Web of Science</v>
      </c>
    </row>
    <row r="678" spans="1:72" x14ac:dyDescent="0.15">
      <c r="A678" t="s">
        <v>72</v>
      </c>
      <c r="B678" t="s">
        <v>3699</v>
      </c>
      <c r="C678" t="s">
        <v>74</v>
      </c>
      <c r="D678" t="s">
        <v>74</v>
      </c>
      <c r="E678" t="s">
        <v>74</v>
      </c>
      <c r="F678" t="s">
        <v>3699</v>
      </c>
      <c r="G678" t="s">
        <v>74</v>
      </c>
      <c r="H678" t="s">
        <v>74</v>
      </c>
      <c r="I678" t="s">
        <v>3700</v>
      </c>
      <c r="J678" t="s">
        <v>3153</v>
      </c>
      <c r="K678" t="s">
        <v>74</v>
      </c>
      <c r="L678" t="s">
        <v>74</v>
      </c>
      <c r="M678" t="s">
        <v>77</v>
      </c>
      <c r="N678" t="s">
        <v>78</v>
      </c>
      <c r="O678" t="s">
        <v>74</v>
      </c>
      <c r="P678" t="s">
        <v>74</v>
      </c>
      <c r="Q678" t="s">
        <v>74</v>
      </c>
      <c r="R678" t="s">
        <v>74</v>
      </c>
      <c r="S678" t="s">
        <v>74</v>
      </c>
      <c r="T678" t="s">
        <v>74</v>
      </c>
      <c r="U678" t="s">
        <v>74</v>
      </c>
      <c r="V678" t="s">
        <v>74</v>
      </c>
      <c r="W678" t="s">
        <v>74</v>
      </c>
      <c r="X678" t="s">
        <v>74</v>
      </c>
      <c r="Y678" t="s">
        <v>74</v>
      </c>
      <c r="Z678" t="s">
        <v>74</v>
      </c>
      <c r="AA678" t="s">
        <v>74</v>
      </c>
      <c r="AB678" t="s">
        <v>74</v>
      </c>
      <c r="AC678" t="s">
        <v>74</v>
      </c>
      <c r="AD678" t="s">
        <v>74</v>
      </c>
      <c r="AE678" t="s">
        <v>74</v>
      </c>
      <c r="AF678" t="s">
        <v>74</v>
      </c>
      <c r="AG678">
        <v>13</v>
      </c>
      <c r="AH678">
        <v>50</v>
      </c>
      <c r="AI678">
        <v>51</v>
      </c>
      <c r="AJ678">
        <v>1</v>
      </c>
      <c r="AK678">
        <v>4</v>
      </c>
      <c r="AL678" t="s">
        <v>563</v>
      </c>
      <c r="AM678" t="s">
        <v>564</v>
      </c>
      <c r="AN678" t="s">
        <v>565</v>
      </c>
      <c r="AO678" t="s">
        <v>74</v>
      </c>
      <c r="AP678" t="s">
        <v>74</v>
      </c>
      <c r="AQ678" t="s">
        <v>74</v>
      </c>
      <c r="AR678" t="s">
        <v>3154</v>
      </c>
      <c r="AS678" t="s">
        <v>74</v>
      </c>
      <c r="AT678" t="s">
        <v>74</v>
      </c>
      <c r="AU678">
        <v>1956</v>
      </c>
      <c r="AV678">
        <v>4</v>
      </c>
      <c r="AW678">
        <v>1</v>
      </c>
      <c r="AX678" t="s">
        <v>74</v>
      </c>
      <c r="AY678" t="s">
        <v>74</v>
      </c>
      <c r="AZ678" t="s">
        <v>74</v>
      </c>
      <c r="BA678" t="s">
        <v>74</v>
      </c>
      <c r="BB678">
        <v>32</v>
      </c>
      <c r="BC678">
        <v>35</v>
      </c>
      <c r="BD678" t="s">
        <v>74</v>
      </c>
      <c r="BE678" t="s">
        <v>3701</v>
      </c>
      <c r="BF678" t="str">
        <f>HYPERLINK("http://dx.doi.org/10.1016/0146-6313(56)90029-6","http://dx.doi.org/10.1016/0146-6313(56)90029-6")</f>
        <v>http://dx.doi.org/10.1016/0146-6313(56)90029-6</v>
      </c>
      <c r="BG678" t="s">
        <v>74</v>
      </c>
      <c r="BH678" t="s">
        <v>74</v>
      </c>
      <c r="BI678">
        <v>4</v>
      </c>
      <c r="BJ678" t="s">
        <v>806</v>
      </c>
      <c r="BK678" t="s">
        <v>86</v>
      </c>
      <c r="BL678" t="s">
        <v>806</v>
      </c>
      <c r="BM678" t="s">
        <v>3702</v>
      </c>
      <c r="BN678" t="s">
        <v>74</v>
      </c>
      <c r="BO678" t="s">
        <v>74</v>
      </c>
      <c r="BP678" t="s">
        <v>74</v>
      </c>
      <c r="BQ678" t="s">
        <v>74</v>
      </c>
      <c r="BR678" t="s">
        <v>89</v>
      </c>
      <c r="BS678" t="s">
        <v>3703</v>
      </c>
      <c r="BT678" t="str">
        <f>HYPERLINK("https%3A%2F%2Fwww.webofscience.com%2Fwos%2Fwoscc%2Ffull-record%2FWOS:A1956WZ71900004","View Full Record in Web of Science")</f>
        <v>View Full Record in Web of Science</v>
      </c>
    </row>
    <row r="679" spans="1:72" x14ac:dyDescent="0.15">
      <c r="A679" t="s">
        <v>72</v>
      </c>
      <c r="B679" t="s">
        <v>3704</v>
      </c>
      <c r="C679" t="s">
        <v>74</v>
      </c>
      <c r="D679" t="s">
        <v>74</v>
      </c>
      <c r="E679" t="s">
        <v>74</v>
      </c>
      <c r="F679" t="s">
        <v>3704</v>
      </c>
      <c r="G679" t="s">
        <v>74</v>
      </c>
      <c r="H679" t="s">
        <v>74</v>
      </c>
      <c r="I679" t="s">
        <v>3705</v>
      </c>
      <c r="J679" t="s">
        <v>3153</v>
      </c>
      <c r="K679" t="s">
        <v>74</v>
      </c>
      <c r="L679" t="s">
        <v>74</v>
      </c>
      <c r="M679" t="s">
        <v>77</v>
      </c>
      <c r="N679" t="s">
        <v>78</v>
      </c>
      <c r="O679" t="s">
        <v>74</v>
      </c>
      <c r="P679" t="s">
        <v>74</v>
      </c>
      <c r="Q679" t="s">
        <v>74</v>
      </c>
      <c r="R679" t="s">
        <v>74</v>
      </c>
      <c r="S679" t="s">
        <v>74</v>
      </c>
      <c r="T679" t="s">
        <v>74</v>
      </c>
      <c r="U679" t="s">
        <v>74</v>
      </c>
      <c r="V679" t="s">
        <v>74</v>
      </c>
      <c r="W679" t="s">
        <v>74</v>
      </c>
      <c r="X679" t="s">
        <v>74</v>
      </c>
      <c r="Y679" t="s">
        <v>74</v>
      </c>
      <c r="Z679" t="s">
        <v>74</v>
      </c>
      <c r="AA679" t="s">
        <v>74</v>
      </c>
      <c r="AB679" t="s">
        <v>74</v>
      </c>
      <c r="AC679" t="s">
        <v>74</v>
      </c>
      <c r="AD679" t="s">
        <v>74</v>
      </c>
      <c r="AE679" t="s">
        <v>74</v>
      </c>
      <c r="AF679" t="s">
        <v>74</v>
      </c>
      <c r="AG679">
        <v>41</v>
      </c>
      <c r="AH679">
        <v>4</v>
      </c>
      <c r="AI679">
        <v>4</v>
      </c>
      <c r="AJ679">
        <v>0</v>
      </c>
      <c r="AK679">
        <v>0</v>
      </c>
      <c r="AL679" t="s">
        <v>563</v>
      </c>
      <c r="AM679" t="s">
        <v>564</v>
      </c>
      <c r="AN679" t="s">
        <v>565</v>
      </c>
      <c r="AO679" t="s">
        <v>74</v>
      </c>
      <c r="AP679" t="s">
        <v>74</v>
      </c>
      <c r="AQ679" t="s">
        <v>74</v>
      </c>
      <c r="AR679" t="s">
        <v>3154</v>
      </c>
      <c r="AS679" t="s">
        <v>74</v>
      </c>
      <c r="AT679" t="s">
        <v>74</v>
      </c>
      <c r="AU679">
        <v>1956</v>
      </c>
      <c r="AV679">
        <v>3</v>
      </c>
      <c r="AW679">
        <v>4</v>
      </c>
      <c r="AX679" t="s">
        <v>74</v>
      </c>
      <c r="AY679" t="s">
        <v>74</v>
      </c>
      <c r="AZ679" t="s">
        <v>74</v>
      </c>
      <c r="BA679" t="s">
        <v>74</v>
      </c>
      <c r="BB679">
        <v>253</v>
      </c>
      <c r="BC679">
        <v>261</v>
      </c>
      <c r="BD679" t="s">
        <v>74</v>
      </c>
      <c r="BE679" t="s">
        <v>3706</v>
      </c>
      <c r="BF679" t="str">
        <f>HYPERLINK("http://dx.doi.org/10.1016/0146-6313(56)90014-4","http://dx.doi.org/10.1016/0146-6313(56)90014-4")</f>
        <v>http://dx.doi.org/10.1016/0146-6313(56)90014-4</v>
      </c>
      <c r="BG679" t="s">
        <v>74</v>
      </c>
      <c r="BH679" t="s">
        <v>74</v>
      </c>
      <c r="BI679">
        <v>9</v>
      </c>
      <c r="BJ679" t="s">
        <v>806</v>
      </c>
      <c r="BK679" t="s">
        <v>86</v>
      </c>
      <c r="BL679" t="s">
        <v>806</v>
      </c>
      <c r="BM679" t="s">
        <v>3707</v>
      </c>
      <c r="BN679" t="s">
        <v>74</v>
      </c>
      <c r="BO679" t="s">
        <v>74</v>
      </c>
      <c r="BP679" t="s">
        <v>74</v>
      </c>
      <c r="BQ679" t="s">
        <v>74</v>
      </c>
      <c r="BR679" t="s">
        <v>89</v>
      </c>
      <c r="BS679" t="s">
        <v>3708</v>
      </c>
      <c r="BT679" t="str">
        <f>HYPERLINK("https%3A%2F%2Fwww.webofscience.com%2Fwos%2Fwoscc%2Ffull-record%2FWOS:A1956WZ72600004","View Full Record in Web of Science")</f>
        <v>View Full Record in Web of Science</v>
      </c>
    </row>
    <row r="680" spans="1:72" x14ac:dyDescent="0.15">
      <c r="A680" t="s">
        <v>72</v>
      </c>
      <c r="B680" t="s">
        <v>3709</v>
      </c>
      <c r="C680" t="s">
        <v>74</v>
      </c>
      <c r="D680" t="s">
        <v>74</v>
      </c>
      <c r="E680" t="s">
        <v>74</v>
      </c>
      <c r="F680" t="s">
        <v>3709</v>
      </c>
      <c r="G680" t="s">
        <v>74</v>
      </c>
      <c r="H680" t="s">
        <v>74</v>
      </c>
      <c r="I680" t="s">
        <v>3710</v>
      </c>
      <c r="J680" t="s">
        <v>1068</v>
      </c>
      <c r="K680" t="s">
        <v>74</v>
      </c>
      <c r="L680" t="s">
        <v>74</v>
      </c>
      <c r="M680" t="s">
        <v>576</v>
      </c>
      <c r="N680" t="s">
        <v>78</v>
      </c>
      <c r="O680" t="s">
        <v>74</v>
      </c>
      <c r="P680" t="s">
        <v>74</v>
      </c>
      <c r="Q680" t="s">
        <v>74</v>
      </c>
      <c r="R680" t="s">
        <v>74</v>
      </c>
      <c r="S680" t="s">
        <v>74</v>
      </c>
      <c r="T680" t="s">
        <v>74</v>
      </c>
      <c r="U680" t="s">
        <v>74</v>
      </c>
      <c r="V680" t="s">
        <v>74</v>
      </c>
      <c r="W680" t="s">
        <v>74</v>
      </c>
      <c r="X680" t="s">
        <v>74</v>
      </c>
      <c r="Y680" t="s">
        <v>74</v>
      </c>
      <c r="Z680" t="s">
        <v>74</v>
      </c>
      <c r="AA680" t="s">
        <v>74</v>
      </c>
      <c r="AB680" t="s">
        <v>74</v>
      </c>
      <c r="AC680" t="s">
        <v>74</v>
      </c>
      <c r="AD680" t="s">
        <v>74</v>
      </c>
      <c r="AE680" t="s">
        <v>74</v>
      </c>
      <c r="AF680" t="s">
        <v>74</v>
      </c>
      <c r="AG680">
        <v>0</v>
      </c>
      <c r="AH680">
        <v>0</v>
      </c>
      <c r="AI680">
        <v>0</v>
      </c>
      <c r="AJ680">
        <v>0</v>
      </c>
      <c r="AK680">
        <v>1</v>
      </c>
      <c r="AL680" t="s">
        <v>577</v>
      </c>
      <c r="AM680" t="s">
        <v>578</v>
      </c>
      <c r="AN680" t="s">
        <v>579</v>
      </c>
      <c r="AO680" t="s">
        <v>1069</v>
      </c>
      <c r="AP680" t="s">
        <v>74</v>
      </c>
      <c r="AQ680" t="s">
        <v>74</v>
      </c>
      <c r="AR680" t="s">
        <v>1070</v>
      </c>
      <c r="AS680" t="s">
        <v>74</v>
      </c>
      <c r="AT680" t="s">
        <v>74</v>
      </c>
      <c r="AU680">
        <v>1956</v>
      </c>
      <c r="AV680">
        <v>108</v>
      </c>
      <c r="AW680">
        <v>5</v>
      </c>
      <c r="AX680" t="s">
        <v>74</v>
      </c>
      <c r="AY680" t="s">
        <v>74</v>
      </c>
      <c r="AZ680" t="s">
        <v>74</v>
      </c>
      <c r="BA680" t="s">
        <v>74</v>
      </c>
      <c r="BB680">
        <v>916</v>
      </c>
      <c r="BC680">
        <v>919</v>
      </c>
      <c r="BD680" t="s">
        <v>74</v>
      </c>
      <c r="BE680" t="s">
        <v>74</v>
      </c>
      <c r="BF680" t="s">
        <v>74</v>
      </c>
      <c r="BG680" t="s">
        <v>74</v>
      </c>
      <c r="BH680" t="s">
        <v>74</v>
      </c>
      <c r="BI680">
        <v>4</v>
      </c>
      <c r="BJ680" t="s">
        <v>775</v>
      </c>
      <c r="BK680" t="s">
        <v>86</v>
      </c>
      <c r="BL680" t="s">
        <v>776</v>
      </c>
      <c r="BM680" t="s">
        <v>3711</v>
      </c>
      <c r="BN680" t="s">
        <v>74</v>
      </c>
      <c r="BO680" t="s">
        <v>74</v>
      </c>
      <c r="BP680" t="s">
        <v>74</v>
      </c>
      <c r="BQ680" t="s">
        <v>74</v>
      </c>
      <c r="BR680" t="s">
        <v>89</v>
      </c>
      <c r="BS680" t="s">
        <v>3712</v>
      </c>
      <c r="BT680" t="str">
        <f>HYPERLINK("https%3A%2F%2Fwww.webofscience.com%2Fwos%2Fwoscc%2Ffull-record%2FWOS:A1956WU00900046","View Full Record in Web of Science")</f>
        <v>View Full Record in Web of Science</v>
      </c>
    </row>
    <row r="681" spans="1:72" x14ac:dyDescent="0.15">
      <c r="A681" t="s">
        <v>72</v>
      </c>
      <c r="B681" t="s">
        <v>208</v>
      </c>
      <c r="C681" t="s">
        <v>74</v>
      </c>
      <c r="D681" t="s">
        <v>74</v>
      </c>
      <c r="E681" t="s">
        <v>74</v>
      </c>
      <c r="F681" t="s">
        <v>208</v>
      </c>
      <c r="G681" t="s">
        <v>74</v>
      </c>
      <c r="H681" t="s">
        <v>74</v>
      </c>
      <c r="I681" t="s">
        <v>3713</v>
      </c>
      <c r="J681" t="s">
        <v>2735</v>
      </c>
      <c r="K681" t="s">
        <v>74</v>
      </c>
      <c r="L681" t="s">
        <v>74</v>
      </c>
      <c r="M681" t="s">
        <v>77</v>
      </c>
      <c r="N681" t="s">
        <v>78</v>
      </c>
      <c r="O681" t="s">
        <v>74</v>
      </c>
      <c r="P681" t="s">
        <v>74</v>
      </c>
      <c r="Q681" t="s">
        <v>74</v>
      </c>
      <c r="R681" t="s">
        <v>74</v>
      </c>
      <c r="S681" t="s">
        <v>74</v>
      </c>
      <c r="T681" t="s">
        <v>74</v>
      </c>
      <c r="U681" t="s">
        <v>74</v>
      </c>
      <c r="V681" t="s">
        <v>74</v>
      </c>
      <c r="W681" t="s">
        <v>74</v>
      </c>
      <c r="X681" t="s">
        <v>74</v>
      </c>
      <c r="Y681" t="s">
        <v>74</v>
      </c>
      <c r="Z681" t="s">
        <v>74</v>
      </c>
      <c r="AA681" t="s">
        <v>74</v>
      </c>
      <c r="AB681" t="s">
        <v>74</v>
      </c>
      <c r="AC681" t="s">
        <v>74</v>
      </c>
      <c r="AD681" t="s">
        <v>74</v>
      </c>
      <c r="AE681" t="s">
        <v>74</v>
      </c>
      <c r="AF681" t="s">
        <v>74</v>
      </c>
      <c r="AG681">
        <v>0</v>
      </c>
      <c r="AH681">
        <v>0</v>
      </c>
      <c r="AI681">
        <v>0</v>
      </c>
      <c r="AJ681">
        <v>0</v>
      </c>
      <c r="AK681">
        <v>1</v>
      </c>
      <c r="AL681" t="s">
        <v>1790</v>
      </c>
      <c r="AM681" t="s">
        <v>1791</v>
      </c>
      <c r="AN681" t="s">
        <v>1792</v>
      </c>
      <c r="AO681" t="s">
        <v>2736</v>
      </c>
      <c r="AP681" t="s">
        <v>74</v>
      </c>
      <c r="AQ681" t="s">
        <v>74</v>
      </c>
      <c r="AR681" t="s">
        <v>2735</v>
      </c>
      <c r="AS681" t="s">
        <v>2737</v>
      </c>
      <c r="AT681" t="s">
        <v>74</v>
      </c>
      <c r="AU681">
        <v>1956</v>
      </c>
      <c r="AV681">
        <v>180</v>
      </c>
      <c r="AW681">
        <v>9</v>
      </c>
      <c r="AX681" t="s">
        <v>74</v>
      </c>
      <c r="AY681" t="s">
        <v>74</v>
      </c>
      <c r="AZ681" t="s">
        <v>74</v>
      </c>
      <c r="BA681" t="s">
        <v>74</v>
      </c>
      <c r="BB681">
        <v>727</v>
      </c>
      <c r="BC681">
        <v>727</v>
      </c>
      <c r="BD681" t="s">
        <v>74</v>
      </c>
      <c r="BE681" t="s">
        <v>74</v>
      </c>
      <c r="BF681" t="s">
        <v>74</v>
      </c>
      <c r="BG681" t="s">
        <v>74</v>
      </c>
      <c r="BH681" t="s">
        <v>74</v>
      </c>
      <c r="BI681">
        <v>1</v>
      </c>
      <c r="BJ681" t="s">
        <v>2738</v>
      </c>
      <c r="BK681" t="s">
        <v>826</v>
      </c>
      <c r="BL681" t="s">
        <v>2739</v>
      </c>
      <c r="BM681" t="s">
        <v>3714</v>
      </c>
      <c r="BN681" t="s">
        <v>74</v>
      </c>
      <c r="BO681" t="s">
        <v>74</v>
      </c>
      <c r="BP681" t="s">
        <v>74</v>
      </c>
      <c r="BQ681" t="s">
        <v>74</v>
      </c>
      <c r="BR681" t="s">
        <v>89</v>
      </c>
      <c r="BS681" t="s">
        <v>3715</v>
      </c>
      <c r="BT681" t="str">
        <f>HYPERLINK("https%3A%2F%2Fwww.webofscience.com%2Fwos%2Fwoscc%2Ffull-record%2FWOS:A1956CLJ6100036","View Full Record in Web of Science")</f>
        <v>View Full Record in Web of Science</v>
      </c>
    </row>
    <row r="682" spans="1:72" x14ac:dyDescent="0.15">
      <c r="A682" t="s">
        <v>72</v>
      </c>
      <c r="B682" t="s">
        <v>1429</v>
      </c>
      <c r="C682" t="s">
        <v>74</v>
      </c>
      <c r="D682" t="s">
        <v>74</v>
      </c>
      <c r="E682" t="s">
        <v>74</v>
      </c>
      <c r="F682" t="s">
        <v>1429</v>
      </c>
      <c r="G682" t="s">
        <v>74</v>
      </c>
      <c r="H682" t="s">
        <v>74</v>
      </c>
      <c r="I682" t="s">
        <v>3716</v>
      </c>
      <c r="J682" t="s">
        <v>1118</v>
      </c>
      <c r="K682" t="s">
        <v>74</v>
      </c>
      <c r="L682" t="s">
        <v>74</v>
      </c>
      <c r="M682" t="s">
        <v>77</v>
      </c>
      <c r="N682" t="s">
        <v>78</v>
      </c>
      <c r="O682" t="s">
        <v>74</v>
      </c>
      <c r="P682" t="s">
        <v>74</v>
      </c>
      <c r="Q682" t="s">
        <v>74</v>
      </c>
      <c r="R682" t="s">
        <v>74</v>
      </c>
      <c r="S682" t="s">
        <v>74</v>
      </c>
      <c r="T682" t="s">
        <v>74</v>
      </c>
      <c r="U682" t="s">
        <v>74</v>
      </c>
      <c r="V682" t="s">
        <v>74</v>
      </c>
      <c r="W682" t="s">
        <v>74</v>
      </c>
      <c r="X682" t="s">
        <v>74</v>
      </c>
      <c r="Y682" t="s">
        <v>74</v>
      </c>
      <c r="Z682" t="s">
        <v>74</v>
      </c>
      <c r="AA682" t="s">
        <v>74</v>
      </c>
      <c r="AB682" t="s">
        <v>74</v>
      </c>
      <c r="AC682" t="s">
        <v>74</v>
      </c>
      <c r="AD682" t="s">
        <v>74</v>
      </c>
      <c r="AE682" t="s">
        <v>74</v>
      </c>
      <c r="AF682" t="s">
        <v>74</v>
      </c>
      <c r="AG682">
        <v>2</v>
      </c>
      <c r="AH682">
        <v>0</v>
      </c>
      <c r="AI682">
        <v>0</v>
      </c>
      <c r="AJ682">
        <v>0</v>
      </c>
      <c r="AK682">
        <v>0</v>
      </c>
      <c r="AL682" t="s">
        <v>1119</v>
      </c>
      <c r="AM682" t="s">
        <v>782</v>
      </c>
      <c r="AN682" t="s">
        <v>1120</v>
      </c>
      <c r="AO682" t="s">
        <v>1121</v>
      </c>
      <c r="AP682" t="s">
        <v>74</v>
      </c>
      <c r="AQ682" t="s">
        <v>74</v>
      </c>
      <c r="AR682" t="s">
        <v>1122</v>
      </c>
      <c r="AS682" t="s">
        <v>1123</v>
      </c>
      <c r="AT682" t="s">
        <v>74</v>
      </c>
      <c r="AU682">
        <v>1956</v>
      </c>
      <c r="AV682">
        <v>122</v>
      </c>
      <c r="AW682">
        <v>1</v>
      </c>
      <c r="AX682" t="s">
        <v>74</v>
      </c>
      <c r="AY682" t="s">
        <v>74</v>
      </c>
      <c r="AZ682" t="s">
        <v>74</v>
      </c>
      <c r="BA682" t="s">
        <v>74</v>
      </c>
      <c r="BB682">
        <v>31</v>
      </c>
      <c r="BC682" t="s">
        <v>84</v>
      </c>
      <c r="BD682" t="s">
        <v>74</v>
      </c>
      <c r="BE682" t="s">
        <v>3717</v>
      </c>
      <c r="BF682" t="str">
        <f>HYPERLINK("http://dx.doi.org/10.2307/1791473","http://dx.doi.org/10.2307/1791473")</f>
        <v>http://dx.doi.org/10.2307/1791473</v>
      </c>
      <c r="BG682" t="s">
        <v>74</v>
      </c>
      <c r="BH682" t="s">
        <v>74</v>
      </c>
      <c r="BI682">
        <v>0</v>
      </c>
      <c r="BJ682" t="s">
        <v>825</v>
      </c>
      <c r="BK682" t="s">
        <v>826</v>
      </c>
      <c r="BL682" t="s">
        <v>825</v>
      </c>
      <c r="BM682" t="s">
        <v>3718</v>
      </c>
      <c r="BN682" t="s">
        <v>74</v>
      </c>
      <c r="BO682" t="s">
        <v>74</v>
      </c>
      <c r="BP682" t="s">
        <v>74</v>
      </c>
      <c r="BQ682" t="s">
        <v>74</v>
      </c>
      <c r="BR682" t="s">
        <v>89</v>
      </c>
      <c r="BS682" t="s">
        <v>3719</v>
      </c>
      <c r="BT682" t="str">
        <f>HYPERLINK("https%3A%2F%2Fwww.webofscience.com%2Fwos%2Fwoscc%2Ffull-record%2FWOS:A1956CAU6600004","View Full Record in Web of Science")</f>
        <v>View Full Record in Web of Science</v>
      </c>
    </row>
    <row r="683" spans="1:72" x14ac:dyDescent="0.15">
      <c r="A683" t="s">
        <v>72</v>
      </c>
      <c r="B683" t="s">
        <v>3720</v>
      </c>
      <c r="C683" t="s">
        <v>74</v>
      </c>
      <c r="D683" t="s">
        <v>74</v>
      </c>
      <c r="E683" t="s">
        <v>74</v>
      </c>
      <c r="F683" t="s">
        <v>3720</v>
      </c>
      <c r="G683" t="s">
        <v>74</v>
      </c>
      <c r="H683" t="s">
        <v>74</v>
      </c>
      <c r="I683" t="s">
        <v>3721</v>
      </c>
      <c r="J683" t="s">
        <v>1128</v>
      </c>
      <c r="K683" t="s">
        <v>74</v>
      </c>
      <c r="L683" t="s">
        <v>74</v>
      </c>
      <c r="M683" t="s">
        <v>77</v>
      </c>
      <c r="N683" t="s">
        <v>817</v>
      </c>
      <c r="O683" t="s">
        <v>74</v>
      </c>
      <c r="P683" t="s">
        <v>74</v>
      </c>
      <c r="Q683" t="s">
        <v>74</v>
      </c>
      <c r="R683" t="s">
        <v>74</v>
      </c>
      <c r="S683" t="s">
        <v>74</v>
      </c>
      <c r="T683" t="s">
        <v>74</v>
      </c>
      <c r="U683" t="s">
        <v>74</v>
      </c>
      <c r="V683" t="s">
        <v>74</v>
      </c>
      <c r="W683" t="s">
        <v>74</v>
      </c>
      <c r="X683" t="s">
        <v>74</v>
      </c>
      <c r="Y683" t="s">
        <v>74</v>
      </c>
      <c r="Z683" t="s">
        <v>74</v>
      </c>
      <c r="AA683" t="s">
        <v>74</v>
      </c>
      <c r="AB683" t="s">
        <v>74</v>
      </c>
      <c r="AC683" t="s">
        <v>74</v>
      </c>
      <c r="AD683" t="s">
        <v>74</v>
      </c>
      <c r="AE683" t="s">
        <v>74</v>
      </c>
      <c r="AF683" t="s">
        <v>74</v>
      </c>
      <c r="AG683">
        <v>1</v>
      </c>
      <c r="AH683">
        <v>1</v>
      </c>
      <c r="AI683">
        <v>1</v>
      </c>
      <c r="AJ683">
        <v>1</v>
      </c>
      <c r="AK683">
        <v>3</v>
      </c>
      <c r="AL683" t="s">
        <v>1129</v>
      </c>
      <c r="AM683" t="s">
        <v>671</v>
      </c>
      <c r="AN683" t="s">
        <v>1130</v>
      </c>
      <c r="AO683" t="s">
        <v>1131</v>
      </c>
      <c r="AP683" t="s">
        <v>74</v>
      </c>
      <c r="AQ683" t="s">
        <v>74</v>
      </c>
      <c r="AR683" t="s">
        <v>1132</v>
      </c>
      <c r="AS683" t="s">
        <v>1133</v>
      </c>
      <c r="AT683" t="s">
        <v>74</v>
      </c>
      <c r="AU683">
        <v>1956</v>
      </c>
      <c r="AV683">
        <v>46</v>
      </c>
      <c r="AW683">
        <v>1</v>
      </c>
      <c r="AX683" t="s">
        <v>74</v>
      </c>
      <c r="AY683" t="s">
        <v>74</v>
      </c>
      <c r="AZ683" t="s">
        <v>74</v>
      </c>
      <c r="BA683" t="s">
        <v>74</v>
      </c>
      <c r="BB683">
        <v>142</v>
      </c>
      <c r="BC683">
        <v>143</v>
      </c>
      <c r="BD683" t="s">
        <v>74</v>
      </c>
      <c r="BE683" t="s">
        <v>3722</v>
      </c>
      <c r="BF683" t="str">
        <f>HYPERLINK("http://dx.doi.org/10.2307/211974","http://dx.doi.org/10.2307/211974")</f>
        <v>http://dx.doi.org/10.2307/211974</v>
      </c>
      <c r="BG683" t="s">
        <v>74</v>
      </c>
      <c r="BH683" t="s">
        <v>74</v>
      </c>
      <c r="BI683">
        <v>2</v>
      </c>
      <c r="BJ683" t="s">
        <v>825</v>
      </c>
      <c r="BK683" t="s">
        <v>826</v>
      </c>
      <c r="BL683" t="s">
        <v>825</v>
      </c>
      <c r="BM683" t="s">
        <v>3723</v>
      </c>
      <c r="BN683" t="s">
        <v>74</v>
      </c>
      <c r="BO683" t="s">
        <v>74</v>
      </c>
      <c r="BP683" t="s">
        <v>74</v>
      </c>
      <c r="BQ683" t="s">
        <v>74</v>
      </c>
      <c r="BR683" t="s">
        <v>89</v>
      </c>
      <c r="BS683" t="s">
        <v>3724</v>
      </c>
      <c r="BT683" t="str">
        <f>HYPERLINK("https%3A%2F%2Fwww.webofscience.com%2Fwos%2Fwoscc%2Ffull-record%2FWOS:A1956CBV1000028","View Full Record in Web of Science")</f>
        <v>View Full Record in Web of Science</v>
      </c>
    </row>
    <row r="684" spans="1:72" x14ac:dyDescent="0.15">
      <c r="A684" t="s">
        <v>72</v>
      </c>
      <c r="B684" t="s">
        <v>3720</v>
      </c>
      <c r="C684" t="s">
        <v>74</v>
      </c>
      <c r="D684" t="s">
        <v>74</v>
      </c>
      <c r="E684" t="s">
        <v>74</v>
      </c>
      <c r="F684" t="s">
        <v>3720</v>
      </c>
      <c r="G684" t="s">
        <v>74</v>
      </c>
      <c r="H684" t="s">
        <v>74</v>
      </c>
      <c r="I684" t="s">
        <v>3721</v>
      </c>
      <c r="J684" t="s">
        <v>1128</v>
      </c>
      <c r="K684" t="s">
        <v>74</v>
      </c>
      <c r="L684" t="s">
        <v>74</v>
      </c>
      <c r="M684" t="s">
        <v>77</v>
      </c>
      <c r="N684" t="s">
        <v>817</v>
      </c>
      <c r="O684" t="s">
        <v>74</v>
      </c>
      <c r="P684" t="s">
        <v>74</v>
      </c>
      <c r="Q684" t="s">
        <v>74</v>
      </c>
      <c r="R684" t="s">
        <v>74</v>
      </c>
      <c r="S684" t="s">
        <v>74</v>
      </c>
      <c r="T684" t="s">
        <v>74</v>
      </c>
      <c r="U684" t="s">
        <v>74</v>
      </c>
      <c r="V684" t="s">
        <v>74</v>
      </c>
      <c r="W684" t="s">
        <v>74</v>
      </c>
      <c r="X684" t="s">
        <v>74</v>
      </c>
      <c r="Y684" t="s">
        <v>74</v>
      </c>
      <c r="Z684" t="s">
        <v>74</v>
      </c>
      <c r="AA684" t="s">
        <v>74</v>
      </c>
      <c r="AB684" t="s">
        <v>74</v>
      </c>
      <c r="AC684" t="s">
        <v>74</v>
      </c>
      <c r="AD684" t="s">
        <v>74</v>
      </c>
      <c r="AE684" t="s">
        <v>74</v>
      </c>
      <c r="AF684" t="s">
        <v>74</v>
      </c>
      <c r="AG684">
        <v>1</v>
      </c>
      <c r="AH684">
        <v>1</v>
      </c>
      <c r="AI684">
        <v>1</v>
      </c>
      <c r="AJ684">
        <v>1</v>
      </c>
      <c r="AK684">
        <v>3</v>
      </c>
      <c r="AL684" t="s">
        <v>1129</v>
      </c>
      <c r="AM684" t="s">
        <v>671</v>
      </c>
      <c r="AN684" t="s">
        <v>1130</v>
      </c>
      <c r="AO684" t="s">
        <v>1131</v>
      </c>
      <c r="AP684" t="s">
        <v>74</v>
      </c>
      <c r="AQ684" t="s">
        <v>74</v>
      </c>
      <c r="AR684" t="s">
        <v>1132</v>
      </c>
      <c r="AS684" t="s">
        <v>1133</v>
      </c>
      <c r="AT684" t="s">
        <v>74</v>
      </c>
      <c r="AU684">
        <v>1956</v>
      </c>
      <c r="AV684">
        <v>46</v>
      </c>
      <c r="AW684">
        <v>1</v>
      </c>
      <c r="AX684" t="s">
        <v>74</v>
      </c>
      <c r="AY684" t="s">
        <v>74</v>
      </c>
      <c r="AZ684" t="s">
        <v>74</v>
      </c>
      <c r="BA684" t="s">
        <v>74</v>
      </c>
      <c r="BB684">
        <v>142</v>
      </c>
      <c r="BC684">
        <v>143</v>
      </c>
      <c r="BD684" t="s">
        <v>74</v>
      </c>
      <c r="BE684" t="s">
        <v>3722</v>
      </c>
      <c r="BF684" t="str">
        <f>HYPERLINK("http://dx.doi.org/10.2307/211974","http://dx.doi.org/10.2307/211974")</f>
        <v>http://dx.doi.org/10.2307/211974</v>
      </c>
      <c r="BG684" t="s">
        <v>74</v>
      </c>
      <c r="BH684" t="s">
        <v>74</v>
      </c>
      <c r="BI684">
        <v>2</v>
      </c>
      <c r="BJ684" t="s">
        <v>825</v>
      </c>
      <c r="BK684" t="s">
        <v>826</v>
      </c>
      <c r="BL684" t="s">
        <v>825</v>
      </c>
      <c r="BM684" t="s">
        <v>3723</v>
      </c>
      <c r="BN684" t="s">
        <v>74</v>
      </c>
      <c r="BO684" t="s">
        <v>74</v>
      </c>
      <c r="BP684" t="s">
        <v>74</v>
      </c>
      <c r="BQ684" t="s">
        <v>74</v>
      </c>
      <c r="BR684" t="s">
        <v>89</v>
      </c>
      <c r="BS684" t="s">
        <v>3725</v>
      </c>
      <c r="BT684" t="str">
        <f>HYPERLINK("https%3A%2F%2Fwww.webofscience.com%2Fwos%2Fwoscc%2Ffull-record%2FWOS:A1956CBV1000027","View Full Record in Web of Science")</f>
        <v>View Full Record in Web of Science</v>
      </c>
    </row>
    <row r="685" spans="1:72" x14ac:dyDescent="0.15">
      <c r="A685" t="s">
        <v>72</v>
      </c>
      <c r="B685" t="s">
        <v>3720</v>
      </c>
      <c r="C685" t="s">
        <v>74</v>
      </c>
      <c r="D685" t="s">
        <v>74</v>
      </c>
      <c r="E685" t="s">
        <v>74</v>
      </c>
      <c r="F685" t="s">
        <v>3720</v>
      </c>
      <c r="G685" t="s">
        <v>74</v>
      </c>
      <c r="H685" t="s">
        <v>74</v>
      </c>
      <c r="I685" t="s">
        <v>3726</v>
      </c>
      <c r="J685" t="s">
        <v>1128</v>
      </c>
      <c r="K685" t="s">
        <v>74</v>
      </c>
      <c r="L685" t="s">
        <v>74</v>
      </c>
      <c r="M685" t="s">
        <v>77</v>
      </c>
      <c r="N685" t="s">
        <v>817</v>
      </c>
      <c r="O685" t="s">
        <v>74</v>
      </c>
      <c r="P685" t="s">
        <v>74</v>
      </c>
      <c r="Q685" t="s">
        <v>74</v>
      </c>
      <c r="R685" t="s">
        <v>74</v>
      </c>
      <c r="S685" t="s">
        <v>74</v>
      </c>
      <c r="T685" t="s">
        <v>74</v>
      </c>
      <c r="U685" t="s">
        <v>74</v>
      </c>
      <c r="V685" t="s">
        <v>74</v>
      </c>
      <c r="W685" t="s">
        <v>74</v>
      </c>
      <c r="X685" t="s">
        <v>74</v>
      </c>
      <c r="Y685" t="s">
        <v>74</v>
      </c>
      <c r="Z685" t="s">
        <v>74</v>
      </c>
      <c r="AA685" t="s">
        <v>74</v>
      </c>
      <c r="AB685" t="s">
        <v>74</v>
      </c>
      <c r="AC685" t="s">
        <v>74</v>
      </c>
      <c r="AD685" t="s">
        <v>74</v>
      </c>
      <c r="AE685" t="s">
        <v>74</v>
      </c>
      <c r="AF685" t="s">
        <v>74</v>
      </c>
      <c r="AG685">
        <v>1</v>
      </c>
      <c r="AH685">
        <v>1</v>
      </c>
      <c r="AI685">
        <v>1</v>
      </c>
      <c r="AJ685">
        <v>1</v>
      </c>
      <c r="AK685">
        <v>3</v>
      </c>
      <c r="AL685" t="s">
        <v>1129</v>
      </c>
      <c r="AM685" t="s">
        <v>671</v>
      </c>
      <c r="AN685" t="s">
        <v>1130</v>
      </c>
      <c r="AO685" t="s">
        <v>1131</v>
      </c>
      <c r="AP685" t="s">
        <v>74</v>
      </c>
      <c r="AQ685" t="s">
        <v>74</v>
      </c>
      <c r="AR685" t="s">
        <v>1132</v>
      </c>
      <c r="AS685" t="s">
        <v>1133</v>
      </c>
      <c r="AT685" t="s">
        <v>74</v>
      </c>
      <c r="AU685">
        <v>1956</v>
      </c>
      <c r="AV685">
        <v>46</v>
      </c>
      <c r="AW685">
        <v>1</v>
      </c>
      <c r="AX685" t="s">
        <v>74</v>
      </c>
      <c r="AY685" t="s">
        <v>74</v>
      </c>
      <c r="AZ685" t="s">
        <v>74</v>
      </c>
      <c r="BA685" t="s">
        <v>74</v>
      </c>
      <c r="BB685">
        <v>142</v>
      </c>
      <c r="BC685">
        <v>143</v>
      </c>
      <c r="BD685" t="s">
        <v>74</v>
      </c>
      <c r="BE685" t="s">
        <v>3722</v>
      </c>
      <c r="BF685" t="str">
        <f>HYPERLINK("http://dx.doi.org/10.2307/211974","http://dx.doi.org/10.2307/211974")</f>
        <v>http://dx.doi.org/10.2307/211974</v>
      </c>
      <c r="BG685" t="s">
        <v>74</v>
      </c>
      <c r="BH685" t="s">
        <v>74</v>
      </c>
      <c r="BI685">
        <v>2</v>
      </c>
      <c r="BJ685" t="s">
        <v>825</v>
      </c>
      <c r="BK685" t="s">
        <v>826</v>
      </c>
      <c r="BL685" t="s">
        <v>825</v>
      </c>
      <c r="BM685" t="s">
        <v>3723</v>
      </c>
      <c r="BN685" t="s">
        <v>74</v>
      </c>
      <c r="BO685" t="s">
        <v>74</v>
      </c>
      <c r="BP685" t="s">
        <v>74</v>
      </c>
      <c r="BQ685" t="s">
        <v>74</v>
      </c>
      <c r="BR685" t="s">
        <v>89</v>
      </c>
      <c r="BS685" t="s">
        <v>3727</v>
      </c>
      <c r="BT685" t="str">
        <f>HYPERLINK("https%3A%2F%2Fwww.webofscience.com%2Fwos%2Fwoscc%2Ffull-record%2FWOS:A1956CBV1000025","View Full Record in Web of Science")</f>
        <v>View Full Record in Web of Science</v>
      </c>
    </row>
    <row r="686" spans="1:72" x14ac:dyDescent="0.15">
      <c r="A686" t="s">
        <v>72</v>
      </c>
      <c r="B686" t="s">
        <v>3720</v>
      </c>
      <c r="C686" t="s">
        <v>74</v>
      </c>
      <c r="D686" t="s">
        <v>74</v>
      </c>
      <c r="E686" t="s">
        <v>74</v>
      </c>
      <c r="F686" t="s">
        <v>3720</v>
      </c>
      <c r="G686" t="s">
        <v>74</v>
      </c>
      <c r="H686" t="s">
        <v>74</v>
      </c>
      <c r="I686" t="s">
        <v>3728</v>
      </c>
      <c r="J686" t="s">
        <v>1128</v>
      </c>
      <c r="K686" t="s">
        <v>74</v>
      </c>
      <c r="L686" t="s">
        <v>74</v>
      </c>
      <c r="M686" t="s">
        <v>77</v>
      </c>
      <c r="N686" t="s">
        <v>817</v>
      </c>
      <c r="O686" t="s">
        <v>74</v>
      </c>
      <c r="P686" t="s">
        <v>74</v>
      </c>
      <c r="Q686" t="s">
        <v>74</v>
      </c>
      <c r="R686" t="s">
        <v>74</v>
      </c>
      <c r="S686" t="s">
        <v>74</v>
      </c>
      <c r="T686" t="s">
        <v>74</v>
      </c>
      <c r="U686" t="s">
        <v>74</v>
      </c>
      <c r="V686" t="s">
        <v>74</v>
      </c>
      <c r="W686" t="s">
        <v>74</v>
      </c>
      <c r="X686" t="s">
        <v>74</v>
      </c>
      <c r="Y686" t="s">
        <v>74</v>
      </c>
      <c r="Z686" t="s">
        <v>74</v>
      </c>
      <c r="AA686" t="s">
        <v>74</v>
      </c>
      <c r="AB686" t="s">
        <v>74</v>
      </c>
      <c r="AC686" t="s">
        <v>74</v>
      </c>
      <c r="AD686" t="s">
        <v>74</v>
      </c>
      <c r="AE686" t="s">
        <v>74</v>
      </c>
      <c r="AF686" t="s">
        <v>74</v>
      </c>
      <c r="AG686">
        <v>1</v>
      </c>
      <c r="AH686">
        <v>1</v>
      </c>
      <c r="AI686">
        <v>1</v>
      </c>
      <c r="AJ686">
        <v>1</v>
      </c>
      <c r="AK686">
        <v>3</v>
      </c>
      <c r="AL686" t="s">
        <v>1129</v>
      </c>
      <c r="AM686" t="s">
        <v>671</v>
      </c>
      <c r="AN686" t="s">
        <v>1130</v>
      </c>
      <c r="AO686" t="s">
        <v>1131</v>
      </c>
      <c r="AP686" t="s">
        <v>74</v>
      </c>
      <c r="AQ686" t="s">
        <v>74</v>
      </c>
      <c r="AR686" t="s">
        <v>1132</v>
      </c>
      <c r="AS686" t="s">
        <v>1133</v>
      </c>
      <c r="AT686" t="s">
        <v>74</v>
      </c>
      <c r="AU686">
        <v>1956</v>
      </c>
      <c r="AV686">
        <v>46</v>
      </c>
      <c r="AW686">
        <v>1</v>
      </c>
      <c r="AX686" t="s">
        <v>74</v>
      </c>
      <c r="AY686" t="s">
        <v>74</v>
      </c>
      <c r="AZ686" t="s">
        <v>74</v>
      </c>
      <c r="BA686" t="s">
        <v>74</v>
      </c>
      <c r="BB686">
        <v>142</v>
      </c>
      <c r="BC686">
        <v>143</v>
      </c>
      <c r="BD686" t="s">
        <v>74</v>
      </c>
      <c r="BE686" t="s">
        <v>3722</v>
      </c>
      <c r="BF686" t="str">
        <f>HYPERLINK("http://dx.doi.org/10.2307/211974","http://dx.doi.org/10.2307/211974")</f>
        <v>http://dx.doi.org/10.2307/211974</v>
      </c>
      <c r="BG686" t="s">
        <v>74</v>
      </c>
      <c r="BH686" t="s">
        <v>74</v>
      </c>
      <c r="BI686">
        <v>2</v>
      </c>
      <c r="BJ686" t="s">
        <v>825</v>
      </c>
      <c r="BK686" t="s">
        <v>826</v>
      </c>
      <c r="BL686" t="s">
        <v>825</v>
      </c>
      <c r="BM686" t="s">
        <v>3723</v>
      </c>
      <c r="BN686" t="s">
        <v>74</v>
      </c>
      <c r="BO686" t="s">
        <v>74</v>
      </c>
      <c r="BP686" t="s">
        <v>74</v>
      </c>
      <c r="BQ686" t="s">
        <v>74</v>
      </c>
      <c r="BR686" t="s">
        <v>89</v>
      </c>
      <c r="BS686" t="s">
        <v>3729</v>
      </c>
      <c r="BT686" t="str">
        <f>HYPERLINK("https%3A%2F%2Fwww.webofscience.com%2Fwos%2Fwoscc%2Ffull-record%2FWOS:A1956CBV1000026","View Full Record in Web of Science")</f>
        <v>View Full Record in Web of Science</v>
      </c>
    </row>
    <row r="687" spans="1:72" x14ac:dyDescent="0.15">
      <c r="A687" t="s">
        <v>72</v>
      </c>
      <c r="B687" t="s">
        <v>3146</v>
      </c>
      <c r="C687" t="s">
        <v>74</v>
      </c>
      <c r="D687" t="s">
        <v>74</v>
      </c>
      <c r="E687" t="s">
        <v>74</v>
      </c>
      <c r="F687" t="s">
        <v>3146</v>
      </c>
      <c r="G687" t="s">
        <v>74</v>
      </c>
      <c r="H687" t="s">
        <v>74</v>
      </c>
      <c r="I687" t="s">
        <v>3730</v>
      </c>
      <c r="J687" t="s">
        <v>3731</v>
      </c>
      <c r="K687" t="s">
        <v>74</v>
      </c>
      <c r="L687" t="s">
        <v>74</v>
      </c>
      <c r="M687" t="s">
        <v>77</v>
      </c>
      <c r="N687" t="s">
        <v>78</v>
      </c>
      <c r="O687" t="s">
        <v>74</v>
      </c>
      <c r="P687" t="s">
        <v>74</v>
      </c>
      <c r="Q687" t="s">
        <v>74</v>
      </c>
      <c r="R687" t="s">
        <v>74</v>
      </c>
      <c r="S687" t="s">
        <v>74</v>
      </c>
      <c r="T687" t="s">
        <v>74</v>
      </c>
      <c r="U687" t="s">
        <v>74</v>
      </c>
      <c r="V687" t="s">
        <v>74</v>
      </c>
      <c r="W687" t="s">
        <v>74</v>
      </c>
      <c r="X687" t="s">
        <v>74</v>
      </c>
      <c r="Y687" t="s">
        <v>74</v>
      </c>
      <c r="Z687" t="s">
        <v>74</v>
      </c>
      <c r="AA687" t="s">
        <v>74</v>
      </c>
      <c r="AB687" t="s">
        <v>74</v>
      </c>
      <c r="AC687" t="s">
        <v>74</v>
      </c>
      <c r="AD687" t="s">
        <v>74</v>
      </c>
      <c r="AE687" t="s">
        <v>74</v>
      </c>
      <c r="AF687" t="s">
        <v>74</v>
      </c>
      <c r="AG687">
        <v>97</v>
      </c>
      <c r="AH687">
        <v>14</v>
      </c>
      <c r="AI687">
        <v>14</v>
      </c>
      <c r="AJ687">
        <v>0</v>
      </c>
      <c r="AK687">
        <v>0</v>
      </c>
      <c r="AL687" t="s">
        <v>3732</v>
      </c>
      <c r="AM687" t="s">
        <v>881</v>
      </c>
      <c r="AN687" t="s">
        <v>3733</v>
      </c>
      <c r="AO687" t="s">
        <v>3734</v>
      </c>
      <c r="AP687" t="s">
        <v>3735</v>
      </c>
      <c r="AQ687" t="s">
        <v>74</v>
      </c>
      <c r="AR687" t="s">
        <v>3736</v>
      </c>
      <c r="AS687" t="s">
        <v>3737</v>
      </c>
      <c r="AT687" t="s">
        <v>74</v>
      </c>
      <c r="AU687">
        <v>1956</v>
      </c>
      <c r="AV687">
        <v>5</v>
      </c>
      <c r="AW687">
        <v>5</v>
      </c>
      <c r="AX687" t="s">
        <v>74</v>
      </c>
      <c r="AY687" t="s">
        <v>74</v>
      </c>
      <c r="AZ687" t="s">
        <v>74</v>
      </c>
      <c r="BA687" t="s">
        <v>74</v>
      </c>
      <c r="BB687">
        <v>543</v>
      </c>
      <c r="BC687">
        <v>554</v>
      </c>
      <c r="BD687" t="s">
        <v>74</v>
      </c>
      <c r="BE687" t="s">
        <v>74</v>
      </c>
      <c r="BF687" t="s">
        <v>74</v>
      </c>
      <c r="BG687" t="s">
        <v>74</v>
      </c>
      <c r="BH687" t="s">
        <v>74</v>
      </c>
      <c r="BI687">
        <v>12</v>
      </c>
      <c r="BJ687" t="s">
        <v>3738</v>
      </c>
      <c r="BK687" t="s">
        <v>86</v>
      </c>
      <c r="BL687" t="s">
        <v>3738</v>
      </c>
      <c r="BM687" t="s">
        <v>3739</v>
      </c>
      <c r="BN687">
        <v>13358569</v>
      </c>
      <c r="BO687" t="s">
        <v>74</v>
      </c>
      <c r="BP687" t="s">
        <v>74</v>
      </c>
      <c r="BQ687" t="s">
        <v>74</v>
      </c>
      <c r="BR687" t="s">
        <v>89</v>
      </c>
      <c r="BS687" t="s">
        <v>3740</v>
      </c>
      <c r="BT687" t="str">
        <f>HYPERLINK("https%3A%2F%2Fwww.webofscience.com%2Fwos%2Fwoscc%2Ffull-record%2FWOS:A1956WM64100003","View Full Record in Web of Science")</f>
        <v>View Full Record in Web of Science</v>
      </c>
    </row>
    <row r="688" spans="1:72" x14ac:dyDescent="0.15">
      <c r="A688" t="s">
        <v>72</v>
      </c>
      <c r="B688" t="s">
        <v>208</v>
      </c>
      <c r="C688" t="s">
        <v>74</v>
      </c>
      <c r="D688" t="s">
        <v>74</v>
      </c>
      <c r="E688" t="s">
        <v>74</v>
      </c>
      <c r="F688" t="s">
        <v>208</v>
      </c>
      <c r="G688" t="s">
        <v>74</v>
      </c>
      <c r="H688" t="s">
        <v>74</v>
      </c>
      <c r="I688" t="s">
        <v>3741</v>
      </c>
      <c r="J688" t="s">
        <v>767</v>
      </c>
      <c r="K688" t="s">
        <v>74</v>
      </c>
      <c r="L688" t="s">
        <v>74</v>
      </c>
      <c r="M688" t="s">
        <v>77</v>
      </c>
      <c r="N688" t="s">
        <v>78</v>
      </c>
      <c r="O688" t="s">
        <v>74</v>
      </c>
      <c r="P688" t="s">
        <v>74</v>
      </c>
      <c r="Q688" t="s">
        <v>74</v>
      </c>
      <c r="R688" t="s">
        <v>74</v>
      </c>
      <c r="S688" t="s">
        <v>74</v>
      </c>
      <c r="T688" t="s">
        <v>74</v>
      </c>
      <c r="U688" t="s">
        <v>74</v>
      </c>
      <c r="V688" t="s">
        <v>74</v>
      </c>
      <c r="W688" t="s">
        <v>74</v>
      </c>
      <c r="X688" t="s">
        <v>74</v>
      </c>
      <c r="Y688" t="s">
        <v>74</v>
      </c>
      <c r="Z688" t="s">
        <v>74</v>
      </c>
      <c r="AA688" t="s">
        <v>74</v>
      </c>
      <c r="AB688" t="s">
        <v>74</v>
      </c>
      <c r="AC688" t="s">
        <v>74</v>
      </c>
      <c r="AD688" t="s">
        <v>74</v>
      </c>
      <c r="AE688" t="s">
        <v>74</v>
      </c>
      <c r="AF688" t="s">
        <v>74</v>
      </c>
      <c r="AG688">
        <v>0</v>
      </c>
      <c r="AH688">
        <v>0</v>
      </c>
      <c r="AI688">
        <v>0</v>
      </c>
      <c r="AJ688">
        <v>0</v>
      </c>
      <c r="AK688">
        <v>0</v>
      </c>
      <c r="AL688" t="s">
        <v>781</v>
      </c>
      <c r="AM688" t="s">
        <v>782</v>
      </c>
      <c r="AN688" t="s">
        <v>783</v>
      </c>
      <c r="AO688" t="s">
        <v>771</v>
      </c>
      <c r="AP688" t="s">
        <v>74</v>
      </c>
      <c r="AQ688" t="s">
        <v>74</v>
      </c>
      <c r="AR688" t="s">
        <v>767</v>
      </c>
      <c r="AS688" t="s">
        <v>773</v>
      </c>
      <c r="AT688" t="s">
        <v>74</v>
      </c>
      <c r="AU688">
        <v>1956</v>
      </c>
      <c r="AV688">
        <v>178</v>
      </c>
      <c r="AW688">
        <v>4531</v>
      </c>
      <c r="AX688" t="s">
        <v>74</v>
      </c>
      <c r="AY688" t="s">
        <v>74</v>
      </c>
      <c r="AZ688" t="s">
        <v>74</v>
      </c>
      <c r="BA688" t="s">
        <v>74</v>
      </c>
      <c r="BB688">
        <v>461</v>
      </c>
      <c r="BC688">
        <v>461</v>
      </c>
      <c r="BD688" t="s">
        <v>74</v>
      </c>
      <c r="BE688" t="s">
        <v>74</v>
      </c>
      <c r="BF688" t="s">
        <v>74</v>
      </c>
      <c r="BG688" t="s">
        <v>74</v>
      </c>
      <c r="BH688" t="s">
        <v>74</v>
      </c>
      <c r="BI688">
        <v>1</v>
      </c>
      <c r="BJ688" t="s">
        <v>775</v>
      </c>
      <c r="BK688" t="s">
        <v>86</v>
      </c>
      <c r="BL688" t="s">
        <v>776</v>
      </c>
      <c r="BM688" t="s">
        <v>3742</v>
      </c>
      <c r="BN688" t="s">
        <v>74</v>
      </c>
      <c r="BO688" t="s">
        <v>74</v>
      </c>
      <c r="BP688" t="s">
        <v>74</v>
      </c>
      <c r="BQ688" t="s">
        <v>74</v>
      </c>
      <c r="BR688" t="s">
        <v>89</v>
      </c>
      <c r="BS688" t="s">
        <v>3743</v>
      </c>
      <c r="BT688" t="str">
        <f>HYPERLINK("https%3A%2F%2Fwww.webofscience.com%2Fwos%2Fwoscc%2Ffull-record%2FWOS:A1956ZQ47000016","View Full Record in Web of Science")</f>
        <v>View Full Record in Web of Science</v>
      </c>
    </row>
    <row r="689" spans="1:72" x14ac:dyDescent="0.15">
      <c r="A689" t="s">
        <v>72</v>
      </c>
      <c r="B689" t="s">
        <v>3744</v>
      </c>
      <c r="C689" t="s">
        <v>74</v>
      </c>
      <c r="D689" t="s">
        <v>74</v>
      </c>
      <c r="E689" t="s">
        <v>74</v>
      </c>
      <c r="F689" t="s">
        <v>3744</v>
      </c>
      <c r="G689" t="s">
        <v>74</v>
      </c>
      <c r="H689" t="s">
        <v>74</v>
      </c>
      <c r="I689" t="s">
        <v>3745</v>
      </c>
      <c r="J689" t="s">
        <v>767</v>
      </c>
      <c r="K689" t="s">
        <v>74</v>
      </c>
      <c r="L689" t="s">
        <v>74</v>
      </c>
      <c r="M689" t="s">
        <v>77</v>
      </c>
      <c r="N689" t="s">
        <v>220</v>
      </c>
      <c r="O689" t="s">
        <v>74</v>
      </c>
      <c r="P689" t="s">
        <v>74</v>
      </c>
      <c r="Q689" t="s">
        <v>74</v>
      </c>
      <c r="R689" t="s">
        <v>74</v>
      </c>
      <c r="S689" t="s">
        <v>74</v>
      </c>
      <c r="T689" t="s">
        <v>74</v>
      </c>
      <c r="U689" t="s">
        <v>74</v>
      </c>
      <c r="V689" t="s">
        <v>74</v>
      </c>
      <c r="W689" t="s">
        <v>74</v>
      </c>
      <c r="X689" t="s">
        <v>74</v>
      </c>
      <c r="Y689" t="s">
        <v>74</v>
      </c>
      <c r="Z689" t="s">
        <v>74</v>
      </c>
      <c r="AA689" t="s">
        <v>74</v>
      </c>
      <c r="AB689" t="s">
        <v>74</v>
      </c>
      <c r="AC689" t="s">
        <v>74</v>
      </c>
      <c r="AD689" t="s">
        <v>74</v>
      </c>
      <c r="AE689" t="s">
        <v>74</v>
      </c>
      <c r="AF689" t="s">
        <v>74</v>
      </c>
      <c r="AG689">
        <v>0</v>
      </c>
      <c r="AH689">
        <v>0</v>
      </c>
      <c r="AI689">
        <v>0</v>
      </c>
      <c r="AJ689">
        <v>0</v>
      </c>
      <c r="AK689">
        <v>0</v>
      </c>
      <c r="AL689" t="s">
        <v>781</v>
      </c>
      <c r="AM689" t="s">
        <v>782</v>
      </c>
      <c r="AN689" t="s">
        <v>783</v>
      </c>
      <c r="AO689" t="s">
        <v>771</v>
      </c>
      <c r="AP689" t="s">
        <v>74</v>
      </c>
      <c r="AQ689" t="s">
        <v>74</v>
      </c>
      <c r="AR689" t="s">
        <v>767</v>
      </c>
      <c r="AS689" t="s">
        <v>773</v>
      </c>
      <c r="AT689" t="s">
        <v>74</v>
      </c>
      <c r="AU689">
        <v>1956</v>
      </c>
      <c r="AV689">
        <v>178</v>
      </c>
      <c r="AW689">
        <v>4537</v>
      </c>
      <c r="AX689" t="s">
        <v>74</v>
      </c>
      <c r="AY689" t="s">
        <v>74</v>
      </c>
      <c r="AZ689" t="s">
        <v>74</v>
      </c>
      <c r="BA689" t="s">
        <v>74</v>
      </c>
      <c r="BB689">
        <v>773</v>
      </c>
      <c r="BC689">
        <v>775</v>
      </c>
      <c r="BD689" t="s">
        <v>74</v>
      </c>
      <c r="BE689" t="s">
        <v>74</v>
      </c>
      <c r="BF689" t="s">
        <v>74</v>
      </c>
      <c r="BG689" t="s">
        <v>74</v>
      </c>
      <c r="BH689" t="s">
        <v>74</v>
      </c>
      <c r="BI689">
        <v>3</v>
      </c>
      <c r="BJ689" t="s">
        <v>775</v>
      </c>
      <c r="BK689" t="s">
        <v>86</v>
      </c>
      <c r="BL689" t="s">
        <v>776</v>
      </c>
      <c r="BM689" t="s">
        <v>3746</v>
      </c>
      <c r="BN689" t="s">
        <v>74</v>
      </c>
      <c r="BO689" t="s">
        <v>74</v>
      </c>
      <c r="BP689" t="s">
        <v>74</v>
      </c>
      <c r="BQ689" t="s">
        <v>74</v>
      </c>
      <c r="BR689" t="s">
        <v>89</v>
      </c>
      <c r="BS689" t="s">
        <v>3747</v>
      </c>
      <c r="BT689" t="str">
        <f>HYPERLINK("https%3A%2F%2Fwww.webofscience.com%2Fwos%2Fwoscc%2Ffull-record%2FWOS:A1956ZQ47700004","View Full Record in Web of Science")</f>
        <v>View Full Record in Web of Science</v>
      </c>
    </row>
    <row r="690" spans="1:72" x14ac:dyDescent="0.15">
      <c r="A690" t="s">
        <v>72</v>
      </c>
      <c r="B690" t="s">
        <v>208</v>
      </c>
      <c r="C690" t="s">
        <v>74</v>
      </c>
      <c r="D690" t="s">
        <v>74</v>
      </c>
      <c r="E690" t="s">
        <v>74</v>
      </c>
      <c r="F690" t="s">
        <v>208</v>
      </c>
      <c r="G690" t="s">
        <v>74</v>
      </c>
      <c r="H690" t="s">
        <v>74</v>
      </c>
      <c r="I690" t="s">
        <v>3748</v>
      </c>
      <c r="J690" t="s">
        <v>767</v>
      </c>
      <c r="K690" t="s">
        <v>74</v>
      </c>
      <c r="L690" t="s">
        <v>74</v>
      </c>
      <c r="M690" t="s">
        <v>77</v>
      </c>
      <c r="N690" t="s">
        <v>220</v>
      </c>
      <c r="O690" t="s">
        <v>74</v>
      </c>
      <c r="P690" t="s">
        <v>74</v>
      </c>
      <c r="Q690" t="s">
        <v>74</v>
      </c>
      <c r="R690" t="s">
        <v>74</v>
      </c>
      <c r="S690" t="s">
        <v>74</v>
      </c>
      <c r="T690" t="s">
        <v>74</v>
      </c>
      <c r="U690" t="s">
        <v>74</v>
      </c>
      <c r="V690" t="s">
        <v>74</v>
      </c>
      <c r="W690" t="s">
        <v>74</v>
      </c>
      <c r="X690" t="s">
        <v>74</v>
      </c>
      <c r="Y690" t="s">
        <v>74</v>
      </c>
      <c r="Z690" t="s">
        <v>74</v>
      </c>
      <c r="AA690" t="s">
        <v>74</v>
      </c>
      <c r="AB690" t="s">
        <v>74</v>
      </c>
      <c r="AC690" t="s">
        <v>74</v>
      </c>
      <c r="AD690" t="s">
        <v>74</v>
      </c>
      <c r="AE690" t="s">
        <v>74</v>
      </c>
      <c r="AF690" t="s">
        <v>74</v>
      </c>
      <c r="AG690">
        <v>0</v>
      </c>
      <c r="AH690">
        <v>0</v>
      </c>
      <c r="AI690">
        <v>0</v>
      </c>
      <c r="AJ690">
        <v>0</v>
      </c>
      <c r="AK690">
        <v>0</v>
      </c>
      <c r="AL690" t="s">
        <v>781</v>
      </c>
      <c r="AM690" t="s">
        <v>782</v>
      </c>
      <c r="AN690" t="s">
        <v>783</v>
      </c>
      <c r="AO690" t="s">
        <v>771</v>
      </c>
      <c r="AP690" t="s">
        <v>74</v>
      </c>
      <c r="AQ690" t="s">
        <v>74</v>
      </c>
      <c r="AR690" t="s">
        <v>767</v>
      </c>
      <c r="AS690" t="s">
        <v>773</v>
      </c>
      <c r="AT690" t="s">
        <v>74</v>
      </c>
      <c r="AU690">
        <v>1956</v>
      </c>
      <c r="AV690">
        <v>178</v>
      </c>
      <c r="AW690">
        <v>4539</v>
      </c>
      <c r="AX690" t="s">
        <v>74</v>
      </c>
      <c r="AY690" t="s">
        <v>74</v>
      </c>
      <c r="AZ690" t="s">
        <v>74</v>
      </c>
      <c r="BA690" t="s">
        <v>74</v>
      </c>
      <c r="BB690">
        <v>895</v>
      </c>
      <c r="BC690">
        <v>895</v>
      </c>
      <c r="BD690" t="s">
        <v>74</v>
      </c>
      <c r="BE690" t="s">
        <v>74</v>
      </c>
      <c r="BF690" t="s">
        <v>74</v>
      </c>
      <c r="BG690" t="s">
        <v>74</v>
      </c>
      <c r="BH690" t="s">
        <v>74</v>
      </c>
      <c r="BI690">
        <v>1</v>
      </c>
      <c r="BJ690" t="s">
        <v>775</v>
      </c>
      <c r="BK690" t="s">
        <v>86</v>
      </c>
      <c r="BL690" t="s">
        <v>776</v>
      </c>
      <c r="BM690" t="s">
        <v>3749</v>
      </c>
      <c r="BN690" t="s">
        <v>74</v>
      </c>
      <c r="BO690" t="s">
        <v>74</v>
      </c>
      <c r="BP690" t="s">
        <v>74</v>
      </c>
      <c r="BQ690" t="s">
        <v>74</v>
      </c>
      <c r="BR690" t="s">
        <v>89</v>
      </c>
      <c r="BS690" t="s">
        <v>3750</v>
      </c>
      <c r="BT690" t="str">
        <f>HYPERLINK("https%3A%2F%2Fwww.webofscience.com%2Fwos%2Fwoscc%2Ffull-record%2FWOS:A1956ZQ47900006","View Full Record in Web of Science")</f>
        <v>View Full Record in Web of Science</v>
      </c>
    </row>
    <row r="691" spans="1:72" x14ac:dyDescent="0.15">
      <c r="A691" t="s">
        <v>72</v>
      </c>
      <c r="B691" t="s">
        <v>208</v>
      </c>
      <c r="C691" t="s">
        <v>74</v>
      </c>
      <c r="D691" t="s">
        <v>74</v>
      </c>
      <c r="E691" t="s">
        <v>74</v>
      </c>
      <c r="F691" t="s">
        <v>208</v>
      </c>
      <c r="G691" t="s">
        <v>74</v>
      </c>
      <c r="H691" t="s">
        <v>74</v>
      </c>
      <c r="I691" t="s">
        <v>3751</v>
      </c>
      <c r="J691" t="s">
        <v>767</v>
      </c>
      <c r="K691" t="s">
        <v>74</v>
      </c>
      <c r="L691" t="s">
        <v>74</v>
      </c>
      <c r="M691" t="s">
        <v>77</v>
      </c>
      <c r="N691" t="s">
        <v>220</v>
      </c>
      <c r="O691" t="s">
        <v>74</v>
      </c>
      <c r="P691" t="s">
        <v>74</v>
      </c>
      <c r="Q691" t="s">
        <v>74</v>
      </c>
      <c r="R691" t="s">
        <v>74</v>
      </c>
      <c r="S691" t="s">
        <v>74</v>
      </c>
      <c r="T691" t="s">
        <v>74</v>
      </c>
      <c r="U691" t="s">
        <v>74</v>
      </c>
      <c r="V691" t="s">
        <v>74</v>
      </c>
      <c r="W691" t="s">
        <v>74</v>
      </c>
      <c r="X691" t="s">
        <v>74</v>
      </c>
      <c r="Y691" t="s">
        <v>74</v>
      </c>
      <c r="Z691" t="s">
        <v>74</v>
      </c>
      <c r="AA691" t="s">
        <v>74</v>
      </c>
      <c r="AB691" t="s">
        <v>74</v>
      </c>
      <c r="AC691" t="s">
        <v>74</v>
      </c>
      <c r="AD691" t="s">
        <v>74</v>
      </c>
      <c r="AE691" t="s">
        <v>74</v>
      </c>
      <c r="AF691" t="s">
        <v>74</v>
      </c>
      <c r="AG691">
        <v>5</v>
      </c>
      <c r="AH691">
        <v>0</v>
      </c>
      <c r="AI691">
        <v>0</v>
      </c>
      <c r="AJ691">
        <v>0</v>
      </c>
      <c r="AK691">
        <v>0</v>
      </c>
      <c r="AL691" t="s">
        <v>781</v>
      </c>
      <c r="AM691" t="s">
        <v>782</v>
      </c>
      <c r="AN691" t="s">
        <v>783</v>
      </c>
      <c r="AO691" t="s">
        <v>771</v>
      </c>
      <c r="AP691" t="s">
        <v>74</v>
      </c>
      <c r="AQ691" t="s">
        <v>74</v>
      </c>
      <c r="AR691" t="s">
        <v>767</v>
      </c>
      <c r="AS691" t="s">
        <v>773</v>
      </c>
      <c r="AT691" t="s">
        <v>74</v>
      </c>
      <c r="AU691">
        <v>1956</v>
      </c>
      <c r="AV691">
        <v>177</v>
      </c>
      <c r="AW691">
        <v>4507</v>
      </c>
      <c r="AX691" t="s">
        <v>74</v>
      </c>
      <c r="AY691" t="s">
        <v>74</v>
      </c>
      <c r="AZ691" t="s">
        <v>74</v>
      </c>
      <c r="BA691" t="s">
        <v>74</v>
      </c>
      <c r="BB691">
        <v>508</v>
      </c>
      <c r="BC691">
        <v>508</v>
      </c>
      <c r="BD691" t="s">
        <v>74</v>
      </c>
      <c r="BE691" t="s">
        <v>74</v>
      </c>
      <c r="BF691" t="s">
        <v>74</v>
      </c>
      <c r="BG691" t="s">
        <v>74</v>
      </c>
      <c r="BH691" t="s">
        <v>74</v>
      </c>
      <c r="BI691">
        <v>1</v>
      </c>
      <c r="BJ691" t="s">
        <v>775</v>
      </c>
      <c r="BK691" t="s">
        <v>86</v>
      </c>
      <c r="BL691" t="s">
        <v>776</v>
      </c>
      <c r="BM691" t="s">
        <v>3752</v>
      </c>
      <c r="BN691" t="s">
        <v>74</v>
      </c>
      <c r="BO691" t="s">
        <v>74</v>
      </c>
      <c r="BP691" t="s">
        <v>74</v>
      </c>
      <c r="BQ691" t="s">
        <v>74</v>
      </c>
      <c r="BR691" t="s">
        <v>89</v>
      </c>
      <c r="BS691" t="s">
        <v>3753</v>
      </c>
      <c r="BT691" t="str">
        <f>HYPERLINK("https%3A%2F%2Fwww.webofscience.com%2Fwos%2Fwoscc%2Ffull-record%2FWOS:A1956ZQ08800004","View Full Record in Web of Science")</f>
        <v>View Full Record in Web of Science</v>
      </c>
    </row>
    <row r="692" spans="1:72" x14ac:dyDescent="0.15">
      <c r="A692" t="s">
        <v>72</v>
      </c>
      <c r="B692" t="s">
        <v>208</v>
      </c>
      <c r="C692" t="s">
        <v>74</v>
      </c>
      <c r="D692" t="s">
        <v>74</v>
      </c>
      <c r="E692" t="s">
        <v>74</v>
      </c>
      <c r="F692" t="s">
        <v>208</v>
      </c>
      <c r="G692" t="s">
        <v>74</v>
      </c>
      <c r="H692" t="s">
        <v>74</v>
      </c>
      <c r="I692" t="s">
        <v>3754</v>
      </c>
      <c r="J692" t="s">
        <v>767</v>
      </c>
      <c r="K692" t="s">
        <v>74</v>
      </c>
      <c r="L692" t="s">
        <v>74</v>
      </c>
      <c r="M692" t="s">
        <v>77</v>
      </c>
      <c r="N692" t="s">
        <v>220</v>
      </c>
      <c r="O692" t="s">
        <v>74</v>
      </c>
      <c r="P692" t="s">
        <v>74</v>
      </c>
      <c r="Q692" t="s">
        <v>74</v>
      </c>
      <c r="R692" t="s">
        <v>74</v>
      </c>
      <c r="S692" t="s">
        <v>74</v>
      </c>
      <c r="T692" t="s">
        <v>74</v>
      </c>
      <c r="U692" t="s">
        <v>74</v>
      </c>
      <c r="V692" t="s">
        <v>74</v>
      </c>
      <c r="W692" t="s">
        <v>74</v>
      </c>
      <c r="X692" t="s">
        <v>74</v>
      </c>
      <c r="Y692" t="s">
        <v>74</v>
      </c>
      <c r="Z692" t="s">
        <v>74</v>
      </c>
      <c r="AA692" t="s">
        <v>74</v>
      </c>
      <c r="AB692" t="s">
        <v>74</v>
      </c>
      <c r="AC692" t="s">
        <v>74</v>
      </c>
      <c r="AD692" t="s">
        <v>74</v>
      </c>
      <c r="AE692" t="s">
        <v>74</v>
      </c>
      <c r="AF692" t="s">
        <v>74</v>
      </c>
      <c r="AG692">
        <v>0</v>
      </c>
      <c r="AH692">
        <v>0</v>
      </c>
      <c r="AI692">
        <v>0</v>
      </c>
      <c r="AJ692">
        <v>0</v>
      </c>
      <c r="AK692">
        <v>0</v>
      </c>
      <c r="AL692" t="s">
        <v>781</v>
      </c>
      <c r="AM692" t="s">
        <v>782</v>
      </c>
      <c r="AN692" t="s">
        <v>783</v>
      </c>
      <c r="AO692" t="s">
        <v>771</v>
      </c>
      <c r="AP692" t="s">
        <v>74</v>
      </c>
      <c r="AQ692" t="s">
        <v>74</v>
      </c>
      <c r="AR692" t="s">
        <v>767</v>
      </c>
      <c r="AS692" t="s">
        <v>773</v>
      </c>
      <c r="AT692" t="s">
        <v>74</v>
      </c>
      <c r="AU692">
        <v>1956</v>
      </c>
      <c r="AV692">
        <v>177</v>
      </c>
      <c r="AW692">
        <v>4509</v>
      </c>
      <c r="AX692" t="s">
        <v>74</v>
      </c>
      <c r="AY692" t="s">
        <v>74</v>
      </c>
      <c r="AZ692" t="s">
        <v>74</v>
      </c>
      <c r="BA692" t="s">
        <v>74</v>
      </c>
      <c r="BB692">
        <v>606</v>
      </c>
      <c r="BC692">
        <v>606</v>
      </c>
      <c r="BD692" t="s">
        <v>74</v>
      </c>
      <c r="BE692" t="s">
        <v>74</v>
      </c>
      <c r="BF692" t="s">
        <v>74</v>
      </c>
      <c r="BG692" t="s">
        <v>74</v>
      </c>
      <c r="BH692" t="s">
        <v>74</v>
      </c>
      <c r="BI692">
        <v>1</v>
      </c>
      <c r="BJ692" t="s">
        <v>775</v>
      </c>
      <c r="BK692" t="s">
        <v>86</v>
      </c>
      <c r="BL692" t="s">
        <v>776</v>
      </c>
      <c r="BM692" t="s">
        <v>3755</v>
      </c>
      <c r="BN692" t="s">
        <v>74</v>
      </c>
      <c r="BO692" t="s">
        <v>74</v>
      </c>
      <c r="BP692" t="s">
        <v>74</v>
      </c>
      <c r="BQ692" t="s">
        <v>74</v>
      </c>
      <c r="BR692" t="s">
        <v>89</v>
      </c>
      <c r="BS692" t="s">
        <v>3756</v>
      </c>
      <c r="BT692" t="str">
        <f>HYPERLINK("https%3A%2F%2Fwww.webofscience.com%2Fwos%2Fwoscc%2Ffull-record%2FWOS:A1956ZQ09000006","View Full Record in Web of Science")</f>
        <v>View Full Record in Web of Science</v>
      </c>
    </row>
    <row r="693" spans="1:72" x14ac:dyDescent="0.15">
      <c r="A693" t="s">
        <v>72</v>
      </c>
      <c r="B693" t="s">
        <v>3757</v>
      </c>
      <c r="C693" t="s">
        <v>74</v>
      </c>
      <c r="D693" t="s">
        <v>74</v>
      </c>
      <c r="E693" t="s">
        <v>74</v>
      </c>
      <c r="F693" t="s">
        <v>3757</v>
      </c>
      <c r="G693" t="s">
        <v>74</v>
      </c>
      <c r="H693" t="s">
        <v>74</v>
      </c>
      <c r="I693" t="s">
        <v>3758</v>
      </c>
      <c r="J693" t="s">
        <v>767</v>
      </c>
      <c r="K693" t="s">
        <v>74</v>
      </c>
      <c r="L693" t="s">
        <v>74</v>
      </c>
      <c r="M693" t="s">
        <v>77</v>
      </c>
      <c r="N693" t="s">
        <v>78</v>
      </c>
      <c r="O693" t="s">
        <v>74</v>
      </c>
      <c r="P693" t="s">
        <v>74</v>
      </c>
      <c r="Q693" t="s">
        <v>74</v>
      </c>
      <c r="R693" t="s">
        <v>74</v>
      </c>
      <c r="S693" t="s">
        <v>74</v>
      </c>
      <c r="T693" t="s">
        <v>74</v>
      </c>
      <c r="U693" t="s">
        <v>74</v>
      </c>
      <c r="V693" t="s">
        <v>74</v>
      </c>
      <c r="W693" t="s">
        <v>74</v>
      </c>
      <c r="X693" t="s">
        <v>74</v>
      </c>
      <c r="Y693" t="s">
        <v>74</v>
      </c>
      <c r="Z693" t="s">
        <v>74</v>
      </c>
      <c r="AA693" t="s">
        <v>74</v>
      </c>
      <c r="AB693" t="s">
        <v>74</v>
      </c>
      <c r="AC693" t="s">
        <v>74</v>
      </c>
      <c r="AD693" t="s">
        <v>74</v>
      </c>
      <c r="AE693" t="s">
        <v>74</v>
      </c>
      <c r="AF693" t="s">
        <v>74</v>
      </c>
      <c r="AG693">
        <v>0</v>
      </c>
      <c r="AH693">
        <v>19</v>
      </c>
      <c r="AI693">
        <v>19</v>
      </c>
      <c r="AJ693">
        <v>0</v>
      </c>
      <c r="AK693">
        <v>1</v>
      </c>
      <c r="AL693" t="s">
        <v>781</v>
      </c>
      <c r="AM693" t="s">
        <v>782</v>
      </c>
      <c r="AN693" t="s">
        <v>783</v>
      </c>
      <c r="AO693" t="s">
        <v>771</v>
      </c>
      <c r="AP693" t="s">
        <v>74</v>
      </c>
      <c r="AQ693" t="s">
        <v>74</v>
      </c>
      <c r="AR693" t="s">
        <v>767</v>
      </c>
      <c r="AS693" t="s">
        <v>773</v>
      </c>
      <c r="AT693" t="s">
        <v>74</v>
      </c>
      <c r="AU693">
        <v>1956</v>
      </c>
      <c r="AV693">
        <v>177</v>
      </c>
      <c r="AW693">
        <v>4509</v>
      </c>
      <c r="AX693" t="s">
        <v>74</v>
      </c>
      <c r="AY693" t="s">
        <v>74</v>
      </c>
      <c r="AZ693" t="s">
        <v>74</v>
      </c>
      <c r="BA693" t="s">
        <v>74</v>
      </c>
      <c r="BB693">
        <v>616</v>
      </c>
      <c r="BC693">
        <v>617</v>
      </c>
      <c r="BD693" t="s">
        <v>74</v>
      </c>
      <c r="BE693" t="s">
        <v>3759</v>
      </c>
      <c r="BF693" t="str">
        <f>HYPERLINK("http://dx.doi.org/10.1038/177616a0","http://dx.doi.org/10.1038/177616a0")</f>
        <v>http://dx.doi.org/10.1038/177616a0</v>
      </c>
      <c r="BG693" t="s">
        <v>74</v>
      </c>
      <c r="BH693" t="s">
        <v>74</v>
      </c>
      <c r="BI693">
        <v>2</v>
      </c>
      <c r="BJ693" t="s">
        <v>775</v>
      </c>
      <c r="BK693" t="s">
        <v>86</v>
      </c>
      <c r="BL693" t="s">
        <v>776</v>
      </c>
      <c r="BM693" t="s">
        <v>3755</v>
      </c>
      <c r="BN693" t="s">
        <v>74</v>
      </c>
      <c r="BO693" t="s">
        <v>74</v>
      </c>
      <c r="BP693" t="s">
        <v>74</v>
      </c>
      <c r="BQ693" t="s">
        <v>74</v>
      </c>
      <c r="BR693" t="s">
        <v>89</v>
      </c>
      <c r="BS693" t="s">
        <v>3760</v>
      </c>
      <c r="BT693" t="str">
        <f>HYPERLINK("https%3A%2F%2Fwww.webofscience.com%2Fwos%2Fwoscc%2Ffull-record%2FWOS:A1956ZQ09000022","View Full Record in Web of Science")</f>
        <v>View Full Record in Web of Science</v>
      </c>
    </row>
    <row r="694" spans="1:72" x14ac:dyDescent="0.15">
      <c r="A694" t="s">
        <v>72</v>
      </c>
      <c r="B694" t="s">
        <v>2521</v>
      </c>
      <c r="C694" t="s">
        <v>74</v>
      </c>
      <c r="D694" t="s">
        <v>74</v>
      </c>
      <c r="E694" t="s">
        <v>74</v>
      </c>
      <c r="F694" t="s">
        <v>2521</v>
      </c>
      <c r="G694" t="s">
        <v>74</v>
      </c>
      <c r="H694" t="s">
        <v>74</v>
      </c>
      <c r="I694" t="s">
        <v>3761</v>
      </c>
      <c r="J694" t="s">
        <v>767</v>
      </c>
      <c r="K694" t="s">
        <v>74</v>
      </c>
      <c r="L694" t="s">
        <v>74</v>
      </c>
      <c r="M694" t="s">
        <v>77</v>
      </c>
      <c r="N694" t="s">
        <v>78</v>
      </c>
      <c r="O694" t="s">
        <v>74</v>
      </c>
      <c r="P694" t="s">
        <v>74</v>
      </c>
      <c r="Q694" t="s">
        <v>74</v>
      </c>
      <c r="R694" t="s">
        <v>74</v>
      </c>
      <c r="S694" t="s">
        <v>74</v>
      </c>
      <c r="T694" t="s">
        <v>74</v>
      </c>
      <c r="U694" t="s">
        <v>74</v>
      </c>
      <c r="V694" t="s">
        <v>74</v>
      </c>
      <c r="W694" t="s">
        <v>74</v>
      </c>
      <c r="X694" t="s">
        <v>74</v>
      </c>
      <c r="Y694" t="s">
        <v>74</v>
      </c>
      <c r="Z694" t="s">
        <v>74</v>
      </c>
      <c r="AA694" t="s">
        <v>74</v>
      </c>
      <c r="AB694" t="s">
        <v>74</v>
      </c>
      <c r="AC694" t="s">
        <v>74</v>
      </c>
      <c r="AD694" t="s">
        <v>74</v>
      </c>
      <c r="AE694" t="s">
        <v>74</v>
      </c>
      <c r="AF694" t="s">
        <v>74</v>
      </c>
      <c r="AG694">
        <v>12</v>
      </c>
      <c r="AH694">
        <v>0</v>
      </c>
      <c r="AI694">
        <v>0</v>
      </c>
      <c r="AJ694">
        <v>0</v>
      </c>
      <c r="AK694">
        <v>0</v>
      </c>
      <c r="AL694" t="s">
        <v>781</v>
      </c>
      <c r="AM694" t="s">
        <v>782</v>
      </c>
      <c r="AN694" t="s">
        <v>783</v>
      </c>
      <c r="AO694" t="s">
        <v>771</v>
      </c>
      <c r="AP694" t="s">
        <v>74</v>
      </c>
      <c r="AQ694" t="s">
        <v>74</v>
      </c>
      <c r="AR694" t="s">
        <v>767</v>
      </c>
      <c r="AS694" t="s">
        <v>773</v>
      </c>
      <c r="AT694" t="s">
        <v>74</v>
      </c>
      <c r="AU694">
        <v>1956</v>
      </c>
      <c r="AV694">
        <v>177</v>
      </c>
      <c r="AW694">
        <v>4519</v>
      </c>
      <c r="AX694" t="s">
        <v>74</v>
      </c>
      <c r="AY694" t="s">
        <v>74</v>
      </c>
      <c r="AZ694" t="s">
        <v>74</v>
      </c>
      <c r="BA694" t="s">
        <v>74</v>
      </c>
      <c r="BB694">
        <v>1076</v>
      </c>
      <c r="BC694">
        <v>1077</v>
      </c>
      <c r="BD694" t="s">
        <v>74</v>
      </c>
      <c r="BE694" t="s">
        <v>3762</v>
      </c>
      <c r="BF694" t="str">
        <f>HYPERLINK("http://dx.doi.org/10.1038/1771076a0","http://dx.doi.org/10.1038/1771076a0")</f>
        <v>http://dx.doi.org/10.1038/1771076a0</v>
      </c>
      <c r="BG694" t="s">
        <v>74</v>
      </c>
      <c r="BH694" t="s">
        <v>74</v>
      </c>
      <c r="BI694">
        <v>2</v>
      </c>
      <c r="BJ694" t="s">
        <v>775</v>
      </c>
      <c r="BK694" t="s">
        <v>86</v>
      </c>
      <c r="BL694" t="s">
        <v>776</v>
      </c>
      <c r="BM694" t="s">
        <v>3763</v>
      </c>
      <c r="BN694" t="s">
        <v>74</v>
      </c>
      <c r="BO694" t="s">
        <v>74</v>
      </c>
      <c r="BP694" t="s">
        <v>74</v>
      </c>
      <c r="BQ694" t="s">
        <v>74</v>
      </c>
      <c r="BR694" t="s">
        <v>89</v>
      </c>
      <c r="BS694" t="s">
        <v>3764</v>
      </c>
      <c r="BT694" t="str">
        <f>HYPERLINK("https%3A%2F%2Fwww.webofscience.com%2Fwos%2Fwoscc%2Ffull-record%2FWOS:A1956ZQ10000020","View Full Record in Web of Science")</f>
        <v>View Full Record in Web of Science</v>
      </c>
    </row>
    <row r="695" spans="1:72" x14ac:dyDescent="0.15">
      <c r="A695" t="s">
        <v>72</v>
      </c>
      <c r="B695" t="s">
        <v>3336</v>
      </c>
      <c r="C695" t="s">
        <v>74</v>
      </c>
      <c r="D695" t="s">
        <v>74</v>
      </c>
      <c r="E695" t="s">
        <v>74</v>
      </c>
      <c r="F695" t="s">
        <v>3336</v>
      </c>
      <c r="G695" t="s">
        <v>74</v>
      </c>
      <c r="H695" t="s">
        <v>74</v>
      </c>
      <c r="I695" t="s">
        <v>3765</v>
      </c>
      <c r="J695" t="s">
        <v>1829</v>
      </c>
      <c r="K695" t="s">
        <v>74</v>
      </c>
      <c r="L695" t="s">
        <v>74</v>
      </c>
      <c r="M695" t="s">
        <v>77</v>
      </c>
      <c r="N695" t="s">
        <v>78</v>
      </c>
      <c r="O695" t="s">
        <v>74</v>
      </c>
      <c r="P695" t="s">
        <v>74</v>
      </c>
      <c r="Q695" t="s">
        <v>74</v>
      </c>
      <c r="R695" t="s">
        <v>74</v>
      </c>
      <c r="S695" t="s">
        <v>74</v>
      </c>
      <c r="T695" t="s">
        <v>74</v>
      </c>
      <c r="U695" t="s">
        <v>74</v>
      </c>
      <c r="V695" t="s">
        <v>74</v>
      </c>
      <c r="W695" t="s">
        <v>74</v>
      </c>
      <c r="X695" t="s">
        <v>74</v>
      </c>
      <c r="Y695" t="s">
        <v>74</v>
      </c>
      <c r="Z695" t="s">
        <v>74</v>
      </c>
      <c r="AA695" t="s">
        <v>74</v>
      </c>
      <c r="AB695" t="s">
        <v>74</v>
      </c>
      <c r="AC695" t="s">
        <v>74</v>
      </c>
      <c r="AD695" t="s">
        <v>74</v>
      </c>
      <c r="AE695" t="s">
        <v>74</v>
      </c>
      <c r="AF695" t="s">
        <v>74</v>
      </c>
      <c r="AG695">
        <v>9</v>
      </c>
      <c r="AH695">
        <v>3</v>
      </c>
      <c r="AI695">
        <v>3</v>
      </c>
      <c r="AJ695">
        <v>0</v>
      </c>
      <c r="AK695">
        <v>0</v>
      </c>
      <c r="AL695" t="s">
        <v>1830</v>
      </c>
      <c r="AM695" t="s">
        <v>1831</v>
      </c>
      <c r="AN695" t="s">
        <v>1832</v>
      </c>
      <c r="AO695" t="s">
        <v>1833</v>
      </c>
      <c r="AP695" t="s">
        <v>74</v>
      </c>
      <c r="AQ695" t="s">
        <v>74</v>
      </c>
      <c r="AR695" t="s">
        <v>1834</v>
      </c>
      <c r="AS695" t="s">
        <v>1835</v>
      </c>
      <c r="AT695" t="s">
        <v>74</v>
      </c>
      <c r="AU695">
        <v>1955</v>
      </c>
      <c r="AV695">
        <v>109</v>
      </c>
      <c r="AW695">
        <v>3</v>
      </c>
      <c r="AX695" t="s">
        <v>74</v>
      </c>
      <c r="AY695" t="s">
        <v>74</v>
      </c>
      <c r="AZ695" t="s">
        <v>74</v>
      </c>
      <c r="BA695" t="s">
        <v>74</v>
      </c>
      <c r="BB695">
        <v>437</v>
      </c>
      <c r="BC695">
        <v>452</v>
      </c>
      <c r="BD695" t="s">
        <v>74</v>
      </c>
      <c r="BE695" t="s">
        <v>3766</v>
      </c>
      <c r="BF695" t="str">
        <f>HYPERLINK("http://dx.doi.org/10.2307/1539175","http://dx.doi.org/10.2307/1539175")</f>
        <v>http://dx.doi.org/10.2307/1539175</v>
      </c>
      <c r="BG695" t="s">
        <v>74</v>
      </c>
      <c r="BH695" t="s">
        <v>74</v>
      </c>
      <c r="BI695">
        <v>16</v>
      </c>
      <c r="BJ695" t="s">
        <v>1837</v>
      </c>
      <c r="BK695" t="s">
        <v>86</v>
      </c>
      <c r="BL695" t="s">
        <v>1838</v>
      </c>
      <c r="BM695" t="s">
        <v>3767</v>
      </c>
      <c r="BN695" t="s">
        <v>74</v>
      </c>
      <c r="BO695" t="s">
        <v>74</v>
      </c>
      <c r="BP695" t="s">
        <v>74</v>
      </c>
      <c r="BQ695" t="s">
        <v>74</v>
      </c>
      <c r="BR695" t="s">
        <v>89</v>
      </c>
      <c r="BS695" t="s">
        <v>3768</v>
      </c>
      <c r="BT695" t="str">
        <f>HYPERLINK("https%3A%2F%2Fwww.webofscience.com%2Fwos%2Fwoscc%2Ffull-record%2FWOS:A1955WT42200098","View Full Record in Web of Science")</f>
        <v>View Full Record in Web of Science</v>
      </c>
    </row>
    <row r="696" spans="1:72" x14ac:dyDescent="0.15">
      <c r="A696" t="s">
        <v>72</v>
      </c>
      <c r="B696" t="s">
        <v>3769</v>
      </c>
      <c r="C696" t="s">
        <v>74</v>
      </c>
      <c r="D696" t="s">
        <v>74</v>
      </c>
      <c r="E696" t="s">
        <v>74</v>
      </c>
      <c r="F696" t="s">
        <v>3769</v>
      </c>
      <c r="G696" t="s">
        <v>74</v>
      </c>
      <c r="H696" t="s">
        <v>74</v>
      </c>
      <c r="I696" t="s">
        <v>3770</v>
      </c>
      <c r="J696" t="s">
        <v>612</v>
      </c>
      <c r="K696" t="s">
        <v>74</v>
      </c>
      <c r="L696" t="s">
        <v>74</v>
      </c>
      <c r="M696" t="s">
        <v>77</v>
      </c>
      <c r="N696" t="s">
        <v>78</v>
      </c>
      <c r="O696" t="s">
        <v>74</v>
      </c>
      <c r="P696" t="s">
        <v>74</v>
      </c>
      <c r="Q696" t="s">
        <v>74</v>
      </c>
      <c r="R696" t="s">
        <v>74</v>
      </c>
      <c r="S696" t="s">
        <v>74</v>
      </c>
      <c r="T696" t="s">
        <v>74</v>
      </c>
      <c r="U696" t="s">
        <v>74</v>
      </c>
      <c r="V696" t="s">
        <v>74</v>
      </c>
      <c r="W696" t="s">
        <v>74</v>
      </c>
      <c r="X696" t="s">
        <v>74</v>
      </c>
      <c r="Y696" t="s">
        <v>74</v>
      </c>
      <c r="Z696" t="s">
        <v>74</v>
      </c>
      <c r="AA696" t="s">
        <v>74</v>
      </c>
      <c r="AB696" t="s">
        <v>74</v>
      </c>
      <c r="AC696" t="s">
        <v>74</v>
      </c>
      <c r="AD696" t="s">
        <v>74</v>
      </c>
      <c r="AE696" t="s">
        <v>74</v>
      </c>
      <c r="AF696" t="s">
        <v>74</v>
      </c>
      <c r="AG696">
        <v>20</v>
      </c>
      <c r="AH696">
        <v>4</v>
      </c>
      <c r="AI696">
        <v>4</v>
      </c>
      <c r="AJ696">
        <v>0</v>
      </c>
      <c r="AK696">
        <v>1</v>
      </c>
      <c r="AL696" t="s">
        <v>613</v>
      </c>
      <c r="AM696" t="s">
        <v>80</v>
      </c>
      <c r="AN696" t="s">
        <v>614</v>
      </c>
      <c r="AO696" t="s">
        <v>615</v>
      </c>
      <c r="AP696" t="s">
        <v>74</v>
      </c>
      <c r="AQ696" t="s">
        <v>74</v>
      </c>
      <c r="AR696" t="s">
        <v>616</v>
      </c>
      <c r="AS696" t="s">
        <v>617</v>
      </c>
      <c r="AT696" t="s">
        <v>74</v>
      </c>
      <c r="AU696">
        <v>1955</v>
      </c>
      <c r="AV696">
        <v>60</v>
      </c>
      <c r="AW696">
        <v>2</v>
      </c>
      <c r="AX696" t="s">
        <v>74</v>
      </c>
      <c r="AY696" t="s">
        <v>74</v>
      </c>
      <c r="AZ696" t="s">
        <v>74</v>
      </c>
      <c r="BA696" t="s">
        <v>74</v>
      </c>
      <c r="BB696">
        <v>147</v>
      </c>
      <c r="BC696">
        <v>154</v>
      </c>
      <c r="BD696" t="s">
        <v>74</v>
      </c>
      <c r="BE696" t="s">
        <v>3771</v>
      </c>
      <c r="BF696" t="str">
        <f>HYPERLINK("http://dx.doi.org/10.1029/JZ060i002p00147","http://dx.doi.org/10.1029/JZ060i002p00147")</f>
        <v>http://dx.doi.org/10.1029/JZ060i002p00147</v>
      </c>
      <c r="BG696" t="s">
        <v>74</v>
      </c>
      <c r="BH696" t="s">
        <v>74</v>
      </c>
      <c r="BI696">
        <v>8</v>
      </c>
      <c r="BJ696" t="s">
        <v>619</v>
      </c>
      <c r="BK696" t="s">
        <v>86</v>
      </c>
      <c r="BL696" t="s">
        <v>620</v>
      </c>
      <c r="BM696" t="s">
        <v>3772</v>
      </c>
      <c r="BN696" t="s">
        <v>74</v>
      </c>
      <c r="BO696" t="s">
        <v>74</v>
      </c>
      <c r="BP696" t="s">
        <v>74</v>
      </c>
      <c r="BQ696" t="s">
        <v>74</v>
      </c>
      <c r="BR696" t="s">
        <v>89</v>
      </c>
      <c r="BS696" t="s">
        <v>3773</v>
      </c>
      <c r="BT696" t="str">
        <f>HYPERLINK("https%3A%2F%2Fwww.webofscience.com%2Fwos%2Fwoscc%2Ffull-record%2FWOS:A1955WM23200002","View Full Record in Web of Science")</f>
        <v>View Full Record in Web of Science</v>
      </c>
    </row>
    <row r="697" spans="1:72" x14ac:dyDescent="0.15">
      <c r="A697" t="s">
        <v>72</v>
      </c>
      <c r="B697" t="s">
        <v>3774</v>
      </c>
      <c r="C697" t="s">
        <v>74</v>
      </c>
      <c r="D697" t="s">
        <v>74</v>
      </c>
      <c r="E697" t="s">
        <v>74</v>
      </c>
      <c r="F697" t="s">
        <v>3774</v>
      </c>
      <c r="G697" t="s">
        <v>74</v>
      </c>
      <c r="H697" t="s">
        <v>74</v>
      </c>
      <c r="I697" t="s">
        <v>3775</v>
      </c>
      <c r="J697" t="s">
        <v>904</v>
      </c>
      <c r="K697" t="s">
        <v>74</v>
      </c>
      <c r="L697" t="s">
        <v>74</v>
      </c>
      <c r="M697" t="s">
        <v>77</v>
      </c>
      <c r="N697" t="s">
        <v>78</v>
      </c>
      <c r="O697" t="s">
        <v>74</v>
      </c>
      <c r="P697" t="s">
        <v>74</v>
      </c>
      <c r="Q697" t="s">
        <v>74</v>
      </c>
      <c r="R697" t="s">
        <v>74</v>
      </c>
      <c r="S697" t="s">
        <v>74</v>
      </c>
      <c r="T697" t="s">
        <v>74</v>
      </c>
      <c r="U697" t="s">
        <v>74</v>
      </c>
      <c r="V697" t="s">
        <v>74</v>
      </c>
      <c r="W697" t="s">
        <v>74</v>
      </c>
      <c r="X697" t="s">
        <v>74</v>
      </c>
      <c r="Y697" t="s">
        <v>74</v>
      </c>
      <c r="Z697" t="s">
        <v>74</v>
      </c>
      <c r="AA697" t="s">
        <v>74</v>
      </c>
      <c r="AB697" t="s">
        <v>74</v>
      </c>
      <c r="AC697" t="s">
        <v>74</v>
      </c>
      <c r="AD697" t="s">
        <v>74</v>
      </c>
      <c r="AE697" t="s">
        <v>74</v>
      </c>
      <c r="AF697" t="s">
        <v>74</v>
      </c>
      <c r="AG697">
        <v>13</v>
      </c>
      <c r="AH697">
        <v>12</v>
      </c>
      <c r="AI697">
        <v>12</v>
      </c>
      <c r="AJ697">
        <v>0</v>
      </c>
      <c r="AK697">
        <v>0</v>
      </c>
      <c r="AL697" t="s">
        <v>906</v>
      </c>
      <c r="AM697" t="s">
        <v>907</v>
      </c>
      <c r="AN697" t="s">
        <v>908</v>
      </c>
      <c r="AO697" t="s">
        <v>909</v>
      </c>
      <c r="AP697" t="s">
        <v>74</v>
      </c>
      <c r="AQ697" t="s">
        <v>74</v>
      </c>
      <c r="AR697" t="s">
        <v>904</v>
      </c>
      <c r="AS697" t="s">
        <v>74</v>
      </c>
      <c r="AT697" t="s">
        <v>74</v>
      </c>
      <c r="AU697">
        <v>1955</v>
      </c>
      <c r="AV697">
        <v>7</v>
      </c>
      <c r="AW697">
        <v>1</v>
      </c>
      <c r="AX697" t="s">
        <v>74</v>
      </c>
      <c r="AY697" t="s">
        <v>74</v>
      </c>
      <c r="AZ697" t="s">
        <v>74</v>
      </c>
      <c r="BA697" t="s">
        <v>74</v>
      </c>
      <c r="BB697">
        <v>87</v>
      </c>
      <c r="BC697">
        <v>95</v>
      </c>
      <c r="BD697" t="s">
        <v>74</v>
      </c>
      <c r="BE697" t="s">
        <v>3776</v>
      </c>
      <c r="BF697" t="str">
        <f>HYPERLINK("http://dx.doi.org/10.1111/j.2153-3490.1955.tb01142.x","http://dx.doi.org/10.1111/j.2153-3490.1955.tb01142.x")</f>
        <v>http://dx.doi.org/10.1111/j.2153-3490.1955.tb01142.x</v>
      </c>
      <c r="BG697" t="s">
        <v>74</v>
      </c>
      <c r="BH697" t="s">
        <v>74</v>
      </c>
      <c r="BI697">
        <v>9</v>
      </c>
      <c r="BJ697" t="s">
        <v>605</v>
      </c>
      <c r="BK697" t="s">
        <v>86</v>
      </c>
      <c r="BL697" t="s">
        <v>606</v>
      </c>
      <c r="BM697" t="s">
        <v>3777</v>
      </c>
      <c r="BN697" t="s">
        <v>74</v>
      </c>
      <c r="BO697" t="s">
        <v>74</v>
      </c>
      <c r="BP697" t="s">
        <v>74</v>
      </c>
      <c r="BQ697" t="s">
        <v>74</v>
      </c>
      <c r="BR697" t="s">
        <v>89</v>
      </c>
      <c r="BS697" t="s">
        <v>3778</v>
      </c>
      <c r="BT697" t="str">
        <f>HYPERLINK("https%3A%2F%2Fwww.webofscience.com%2Fwos%2Fwoscc%2Ffull-record%2FWOS:A1955XF67800006","View Full Record in Web of Science")</f>
        <v>View Full Record in Web of Science</v>
      </c>
    </row>
    <row r="698" spans="1:72" x14ac:dyDescent="0.15">
      <c r="A698" t="s">
        <v>72</v>
      </c>
      <c r="B698" t="s">
        <v>208</v>
      </c>
      <c r="C698" t="s">
        <v>74</v>
      </c>
      <c r="D698" t="s">
        <v>74</v>
      </c>
      <c r="E698" t="s">
        <v>74</v>
      </c>
      <c r="F698" t="s">
        <v>208</v>
      </c>
      <c r="G698" t="s">
        <v>74</v>
      </c>
      <c r="H698" t="s">
        <v>74</v>
      </c>
      <c r="I698" t="s">
        <v>3779</v>
      </c>
      <c r="J698" t="s">
        <v>767</v>
      </c>
      <c r="K698" t="s">
        <v>74</v>
      </c>
      <c r="L698" t="s">
        <v>74</v>
      </c>
      <c r="M698" t="s">
        <v>77</v>
      </c>
      <c r="N698" t="s">
        <v>220</v>
      </c>
      <c r="O698" t="s">
        <v>74</v>
      </c>
      <c r="P698" t="s">
        <v>74</v>
      </c>
      <c r="Q698" t="s">
        <v>74</v>
      </c>
      <c r="R698" t="s">
        <v>74</v>
      </c>
      <c r="S698" t="s">
        <v>74</v>
      </c>
      <c r="T698" t="s">
        <v>74</v>
      </c>
      <c r="U698" t="s">
        <v>74</v>
      </c>
      <c r="V698" t="s">
        <v>74</v>
      </c>
      <c r="W698" t="s">
        <v>74</v>
      </c>
      <c r="X698" t="s">
        <v>74</v>
      </c>
      <c r="Y698" t="s">
        <v>74</v>
      </c>
      <c r="Z698" t="s">
        <v>74</v>
      </c>
      <c r="AA698" t="s">
        <v>74</v>
      </c>
      <c r="AB698" t="s">
        <v>74</v>
      </c>
      <c r="AC698" t="s">
        <v>74</v>
      </c>
      <c r="AD698" t="s">
        <v>74</v>
      </c>
      <c r="AE698" t="s">
        <v>74</v>
      </c>
      <c r="AF698" t="s">
        <v>74</v>
      </c>
      <c r="AG698">
        <v>0</v>
      </c>
      <c r="AH698">
        <v>0</v>
      </c>
      <c r="AI698">
        <v>0</v>
      </c>
      <c r="AJ698">
        <v>0</v>
      </c>
      <c r="AK698">
        <v>0</v>
      </c>
      <c r="AL698" t="s">
        <v>781</v>
      </c>
      <c r="AM698" t="s">
        <v>782</v>
      </c>
      <c r="AN698" t="s">
        <v>783</v>
      </c>
      <c r="AO698" t="s">
        <v>771</v>
      </c>
      <c r="AP698" t="s">
        <v>74</v>
      </c>
      <c r="AQ698" t="s">
        <v>74</v>
      </c>
      <c r="AR698" t="s">
        <v>767</v>
      </c>
      <c r="AS698" t="s">
        <v>773</v>
      </c>
      <c r="AT698" t="s">
        <v>74</v>
      </c>
      <c r="AU698">
        <v>1954</v>
      </c>
      <c r="AV698">
        <v>174</v>
      </c>
      <c r="AW698">
        <v>4442</v>
      </c>
      <c r="AX698" t="s">
        <v>74</v>
      </c>
      <c r="AY698" t="s">
        <v>74</v>
      </c>
      <c r="AZ698" t="s">
        <v>74</v>
      </c>
      <c r="BA698" t="s">
        <v>74</v>
      </c>
      <c r="BB698">
        <v>1132</v>
      </c>
      <c r="BC698">
        <v>1132</v>
      </c>
      <c r="BD698" t="s">
        <v>74</v>
      </c>
      <c r="BE698" t="s">
        <v>74</v>
      </c>
      <c r="BF698" t="s">
        <v>74</v>
      </c>
      <c r="BG698" t="s">
        <v>74</v>
      </c>
      <c r="BH698" t="s">
        <v>74</v>
      </c>
      <c r="BI698">
        <v>1</v>
      </c>
      <c r="BJ698" t="s">
        <v>775</v>
      </c>
      <c r="BK698" t="s">
        <v>86</v>
      </c>
      <c r="BL698" t="s">
        <v>776</v>
      </c>
      <c r="BM698" t="s">
        <v>3780</v>
      </c>
      <c r="BN698" t="s">
        <v>74</v>
      </c>
      <c r="BO698" t="s">
        <v>74</v>
      </c>
      <c r="BP698" t="s">
        <v>74</v>
      </c>
      <c r="BQ698" t="s">
        <v>74</v>
      </c>
      <c r="BR698" t="s">
        <v>89</v>
      </c>
      <c r="BS698" t="s">
        <v>3781</v>
      </c>
      <c r="BT698" t="str">
        <f>HYPERLINK("https%3A%2F%2Fwww.webofscience.com%2Fwos%2Fwoscc%2Ffull-record%2FWOS:A1954UA41600011","View Full Record in Web of Science")</f>
        <v>View Full Record in Web of Science</v>
      </c>
    </row>
    <row r="699" spans="1:72" x14ac:dyDescent="0.15">
      <c r="A699" t="s">
        <v>72</v>
      </c>
      <c r="B699" t="s">
        <v>1917</v>
      </c>
      <c r="C699" t="s">
        <v>74</v>
      </c>
      <c r="D699" t="s">
        <v>74</v>
      </c>
      <c r="E699" t="s">
        <v>74</v>
      </c>
      <c r="F699" t="s">
        <v>1917</v>
      </c>
      <c r="G699" t="s">
        <v>74</v>
      </c>
      <c r="H699" t="s">
        <v>74</v>
      </c>
      <c r="I699" t="s">
        <v>3782</v>
      </c>
      <c r="J699" t="s">
        <v>3783</v>
      </c>
      <c r="K699" t="s">
        <v>74</v>
      </c>
      <c r="L699" t="s">
        <v>74</v>
      </c>
      <c r="M699" t="s">
        <v>77</v>
      </c>
      <c r="N699" t="s">
        <v>78</v>
      </c>
      <c r="O699" t="s">
        <v>74</v>
      </c>
      <c r="P699" t="s">
        <v>74</v>
      </c>
      <c r="Q699" t="s">
        <v>74</v>
      </c>
      <c r="R699" t="s">
        <v>74</v>
      </c>
      <c r="S699" t="s">
        <v>74</v>
      </c>
      <c r="T699" t="s">
        <v>74</v>
      </c>
      <c r="U699" t="s">
        <v>74</v>
      </c>
      <c r="V699" t="s">
        <v>74</v>
      </c>
      <c r="W699" t="s">
        <v>74</v>
      </c>
      <c r="X699" t="s">
        <v>74</v>
      </c>
      <c r="Y699" t="s">
        <v>74</v>
      </c>
      <c r="Z699" t="s">
        <v>74</v>
      </c>
      <c r="AA699" t="s">
        <v>74</v>
      </c>
      <c r="AB699" t="s">
        <v>74</v>
      </c>
      <c r="AC699" t="s">
        <v>74</v>
      </c>
      <c r="AD699" t="s">
        <v>74</v>
      </c>
      <c r="AE699" t="s">
        <v>74</v>
      </c>
      <c r="AF699" t="s">
        <v>74</v>
      </c>
      <c r="AG699">
        <v>0</v>
      </c>
      <c r="AH699">
        <v>0</v>
      </c>
      <c r="AI699">
        <v>0</v>
      </c>
      <c r="AJ699">
        <v>0</v>
      </c>
      <c r="AK699">
        <v>0</v>
      </c>
      <c r="AL699" t="s">
        <v>3784</v>
      </c>
      <c r="AM699" t="s">
        <v>80</v>
      </c>
      <c r="AN699" t="s">
        <v>3785</v>
      </c>
      <c r="AO699" t="s">
        <v>3786</v>
      </c>
      <c r="AP699" t="s">
        <v>74</v>
      </c>
      <c r="AQ699" t="s">
        <v>74</v>
      </c>
      <c r="AR699" t="s">
        <v>3787</v>
      </c>
      <c r="AS699" t="s">
        <v>3788</v>
      </c>
      <c r="AT699" t="s">
        <v>74</v>
      </c>
      <c r="AU699">
        <v>1954</v>
      </c>
      <c r="AV699">
        <v>40</v>
      </c>
      <c r="AW699">
        <v>10</v>
      </c>
      <c r="AX699" t="s">
        <v>74</v>
      </c>
      <c r="AY699" t="s">
        <v>74</v>
      </c>
      <c r="AZ699" t="s">
        <v>74</v>
      </c>
      <c r="BA699" t="s">
        <v>74</v>
      </c>
      <c r="BB699">
        <v>978</v>
      </c>
      <c r="BC699">
        <v>982</v>
      </c>
      <c r="BD699" t="s">
        <v>74</v>
      </c>
      <c r="BE699" t="s">
        <v>3789</v>
      </c>
      <c r="BF699" t="str">
        <f>HYPERLINK("http://dx.doi.org/10.1073/pnas.40.10.978","http://dx.doi.org/10.1073/pnas.40.10.978")</f>
        <v>http://dx.doi.org/10.1073/pnas.40.10.978</v>
      </c>
      <c r="BG699" t="s">
        <v>74</v>
      </c>
      <c r="BH699" t="s">
        <v>74</v>
      </c>
      <c r="BI699">
        <v>5</v>
      </c>
      <c r="BJ699" t="s">
        <v>775</v>
      </c>
      <c r="BK699" t="s">
        <v>86</v>
      </c>
      <c r="BL699" t="s">
        <v>776</v>
      </c>
      <c r="BM699" t="s">
        <v>3790</v>
      </c>
      <c r="BN699" t="s">
        <v>74</v>
      </c>
      <c r="BO699" t="s">
        <v>1029</v>
      </c>
      <c r="BP699" t="s">
        <v>74</v>
      </c>
      <c r="BQ699" t="s">
        <v>74</v>
      </c>
      <c r="BR699" t="s">
        <v>89</v>
      </c>
      <c r="BS699" t="s">
        <v>3791</v>
      </c>
      <c r="BT699" t="str">
        <f>HYPERLINK("https%3A%2F%2Fwww.webofscience.com%2Fwos%2Fwoscc%2Ffull-record%2FWOS:A1954XZ97100014","View Full Record in Web of Science")</f>
        <v>View Full Record in Web of Science</v>
      </c>
    </row>
    <row r="700" spans="1:72" x14ac:dyDescent="0.15">
      <c r="A700" t="s">
        <v>72</v>
      </c>
      <c r="B700" t="s">
        <v>3792</v>
      </c>
      <c r="C700" t="s">
        <v>74</v>
      </c>
      <c r="D700" t="s">
        <v>74</v>
      </c>
      <c r="E700" t="s">
        <v>74</v>
      </c>
      <c r="F700" t="s">
        <v>3792</v>
      </c>
      <c r="G700" t="s">
        <v>74</v>
      </c>
      <c r="H700" t="s">
        <v>74</v>
      </c>
      <c r="I700" t="s">
        <v>3793</v>
      </c>
      <c r="J700" t="s">
        <v>3794</v>
      </c>
      <c r="K700" t="s">
        <v>74</v>
      </c>
      <c r="L700" t="s">
        <v>74</v>
      </c>
      <c r="M700" t="s">
        <v>77</v>
      </c>
      <c r="N700" t="s">
        <v>78</v>
      </c>
      <c r="O700" t="s">
        <v>74</v>
      </c>
      <c r="P700" t="s">
        <v>74</v>
      </c>
      <c r="Q700" t="s">
        <v>74</v>
      </c>
      <c r="R700" t="s">
        <v>74</v>
      </c>
      <c r="S700" t="s">
        <v>74</v>
      </c>
      <c r="T700" t="s">
        <v>74</v>
      </c>
      <c r="U700" t="s">
        <v>74</v>
      </c>
      <c r="V700" t="s">
        <v>74</v>
      </c>
      <c r="W700" t="s">
        <v>74</v>
      </c>
      <c r="X700" t="s">
        <v>74</v>
      </c>
      <c r="Y700" t="s">
        <v>74</v>
      </c>
      <c r="Z700" t="s">
        <v>74</v>
      </c>
      <c r="AA700" t="s">
        <v>74</v>
      </c>
      <c r="AB700" t="s">
        <v>74</v>
      </c>
      <c r="AC700" t="s">
        <v>74</v>
      </c>
      <c r="AD700" t="s">
        <v>74</v>
      </c>
      <c r="AE700" t="s">
        <v>74</v>
      </c>
      <c r="AF700" t="s">
        <v>74</v>
      </c>
      <c r="AG700">
        <v>6</v>
      </c>
      <c r="AH700">
        <v>17</v>
      </c>
      <c r="AI700">
        <v>17</v>
      </c>
      <c r="AJ700">
        <v>0</v>
      </c>
      <c r="AK700">
        <v>0</v>
      </c>
      <c r="AL700" t="s">
        <v>3795</v>
      </c>
      <c r="AM700" t="s">
        <v>782</v>
      </c>
      <c r="AN700" t="s">
        <v>3796</v>
      </c>
      <c r="AO700" t="s">
        <v>3797</v>
      </c>
      <c r="AP700" t="s">
        <v>74</v>
      </c>
      <c r="AQ700" t="s">
        <v>74</v>
      </c>
      <c r="AR700" t="s">
        <v>3798</v>
      </c>
      <c r="AS700" t="s">
        <v>74</v>
      </c>
      <c r="AT700" t="s">
        <v>74</v>
      </c>
      <c r="AU700">
        <v>1954</v>
      </c>
      <c r="AV700">
        <v>47</v>
      </c>
      <c r="AW700">
        <v>3</v>
      </c>
      <c r="AX700" t="s">
        <v>74</v>
      </c>
      <c r="AY700" t="s">
        <v>74</v>
      </c>
      <c r="AZ700" t="s">
        <v>74</v>
      </c>
      <c r="BA700" t="s">
        <v>74</v>
      </c>
      <c r="BB700">
        <v>183</v>
      </c>
      <c r="BC700">
        <v>189</v>
      </c>
      <c r="BD700" t="s">
        <v>74</v>
      </c>
      <c r="BE700" t="s">
        <v>3799</v>
      </c>
      <c r="BF700" t="str">
        <f>HYPERLINK("http://dx.doi.org/10.1177/003591575404700311","http://dx.doi.org/10.1177/003591575404700311")</f>
        <v>http://dx.doi.org/10.1177/003591575404700311</v>
      </c>
      <c r="BG700" t="s">
        <v>74</v>
      </c>
      <c r="BH700" t="s">
        <v>74</v>
      </c>
      <c r="BI700">
        <v>7</v>
      </c>
      <c r="BJ700" t="s">
        <v>741</v>
      </c>
      <c r="BK700" t="s">
        <v>86</v>
      </c>
      <c r="BL700" t="s">
        <v>742</v>
      </c>
      <c r="BM700" t="s">
        <v>3800</v>
      </c>
      <c r="BN700">
        <v>13155506</v>
      </c>
      <c r="BO700" t="s">
        <v>608</v>
      </c>
      <c r="BP700" t="s">
        <v>74</v>
      </c>
      <c r="BQ700" t="s">
        <v>74</v>
      </c>
      <c r="BR700" t="s">
        <v>89</v>
      </c>
      <c r="BS700" t="s">
        <v>3801</v>
      </c>
      <c r="BT700" t="str">
        <f>HYPERLINK("https%3A%2F%2Fwww.webofscience.com%2Fwos%2Fwoscc%2Ffull-record%2FWOS:A1954UN58500013","View Full Record in Web of Science")</f>
        <v>View Full Record in Web of Science</v>
      </c>
    </row>
    <row r="701" spans="1:72" x14ac:dyDescent="0.15">
      <c r="A701" t="s">
        <v>72</v>
      </c>
      <c r="B701" t="s">
        <v>1689</v>
      </c>
      <c r="C701" t="s">
        <v>74</v>
      </c>
      <c r="D701" t="s">
        <v>74</v>
      </c>
      <c r="E701" t="s">
        <v>74</v>
      </c>
      <c r="F701" t="s">
        <v>1689</v>
      </c>
      <c r="G701" t="s">
        <v>74</v>
      </c>
      <c r="H701" t="s">
        <v>74</v>
      </c>
      <c r="I701" t="s">
        <v>3802</v>
      </c>
      <c r="J701" t="s">
        <v>843</v>
      </c>
      <c r="K701" t="s">
        <v>74</v>
      </c>
      <c r="L701" t="s">
        <v>74</v>
      </c>
      <c r="M701" t="s">
        <v>77</v>
      </c>
      <c r="N701" t="s">
        <v>52</v>
      </c>
      <c r="O701" t="s">
        <v>74</v>
      </c>
      <c r="P701" t="s">
        <v>74</v>
      </c>
      <c r="Q701" t="s">
        <v>74</v>
      </c>
      <c r="R701" t="s">
        <v>74</v>
      </c>
      <c r="S701" t="s">
        <v>74</v>
      </c>
      <c r="T701" t="s">
        <v>74</v>
      </c>
      <c r="U701" t="s">
        <v>74</v>
      </c>
      <c r="V701" t="s">
        <v>74</v>
      </c>
      <c r="W701" t="s">
        <v>74</v>
      </c>
      <c r="X701" t="s">
        <v>74</v>
      </c>
      <c r="Y701" t="s">
        <v>74</v>
      </c>
      <c r="Z701" t="s">
        <v>74</v>
      </c>
      <c r="AA701" t="s">
        <v>74</v>
      </c>
      <c r="AB701" t="s">
        <v>74</v>
      </c>
      <c r="AC701" t="s">
        <v>74</v>
      </c>
      <c r="AD701" t="s">
        <v>74</v>
      </c>
      <c r="AE701" t="s">
        <v>74</v>
      </c>
      <c r="AF701" t="s">
        <v>74</v>
      </c>
      <c r="AG701">
        <v>0</v>
      </c>
      <c r="AH701">
        <v>0</v>
      </c>
      <c r="AI701">
        <v>0</v>
      </c>
      <c r="AJ701">
        <v>0</v>
      </c>
      <c r="AK701">
        <v>0</v>
      </c>
      <c r="AL701" t="s">
        <v>844</v>
      </c>
      <c r="AM701" t="s">
        <v>80</v>
      </c>
      <c r="AN701" t="s">
        <v>845</v>
      </c>
      <c r="AO701" t="s">
        <v>846</v>
      </c>
      <c r="AP701" t="s">
        <v>74</v>
      </c>
      <c r="AQ701" t="s">
        <v>74</v>
      </c>
      <c r="AR701" t="s">
        <v>843</v>
      </c>
      <c r="AS701" t="s">
        <v>847</v>
      </c>
      <c r="AT701" t="s">
        <v>74</v>
      </c>
      <c r="AU701">
        <v>1954</v>
      </c>
      <c r="AV701">
        <v>119</v>
      </c>
      <c r="AW701">
        <v>3096</v>
      </c>
      <c r="AX701" t="s">
        <v>74</v>
      </c>
      <c r="AY701" t="s">
        <v>74</v>
      </c>
      <c r="AZ701" t="s">
        <v>74</v>
      </c>
      <c r="BA701" t="s">
        <v>74</v>
      </c>
      <c r="BB701">
        <v>580</v>
      </c>
      <c r="BC701">
        <v>580</v>
      </c>
      <c r="BD701" t="s">
        <v>74</v>
      </c>
      <c r="BE701" t="s">
        <v>74</v>
      </c>
      <c r="BF701" t="s">
        <v>74</v>
      </c>
      <c r="BG701" t="s">
        <v>74</v>
      </c>
      <c r="BH701" t="s">
        <v>74</v>
      </c>
      <c r="BI701">
        <v>1</v>
      </c>
      <c r="BJ701" t="s">
        <v>775</v>
      </c>
      <c r="BK701" t="s">
        <v>86</v>
      </c>
      <c r="BL701" t="s">
        <v>776</v>
      </c>
      <c r="BM701" t="s">
        <v>3803</v>
      </c>
      <c r="BN701" t="s">
        <v>74</v>
      </c>
      <c r="BO701" t="s">
        <v>74</v>
      </c>
      <c r="BP701" t="s">
        <v>74</v>
      </c>
      <c r="BQ701" t="s">
        <v>74</v>
      </c>
      <c r="BR701" t="s">
        <v>89</v>
      </c>
      <c r="BS701" t="s">
        <v>3804</v>
      </c>
      <c r="BT701" t="str">
        <f>HYPERLINK("https%3A%2F%2Fwww.webofscience.com%2Fwos%2Fwoscc%2Ffull-record%2FWOS:A1954UA93000021","View Full Record in Web of Science")</f>
        <v>View Full Record in Web of Science</v>
      </c>
    </row>
    <row r="702" spans="1:72" x14ac:dyDescent="0.15">
      <c r="A702" t="s">
        <v>72</v>
      </c>
      <c r="B702" t="s">
        <v>3146</v>
      </c>
      <c r="C702" t="s">
        <v>74</v>
      </c>
      <c r="D702" t="s">
        <v>74</v>
      </c>
      <c r="E702" t="s">
        <v>74</v>
      </c>
      <c r="F702" t="s">
        <v>3146</v>
      </c>
      <c r="G702" t="s">
        <v>74</v>
      </c>
      <c r="H702" t="s">
        <v>74</v>
      </c>
      <c r="I702" t="s">
        <v>3805</v>
      </c>
      <c r="J702" t="s">
        <v>3806</v>
      </c>
      <c r="K702" t="s">
        <v>74</v>
      </c>
      <c r="L702" t="s">
        <v>74</v>
      </c>
      <c r="M702" t="s">
        <v>77</v>
      </c>
      <c r="N702" t="s">
        <v>78</v>
      </c>
      <c r="O702" t="s">
        <v>74</v>
      </c>
      <c r="P702" t="s">
        <v>74</v>
      </c>
      <c r="Q702" t="s">
        <v>74</v>
      </c>
      <c r="R702" t="s">
        <v>74</v>
      </c>
      <c r="S702" t="s">
        <v>74</v>
      </c>
      <c r="T702" t="s">
        <v>74</v>
      </c>
      <c r="U702" t="s">
        <v>74</v>
      </c>
      <c r="V702" t="s">
        <v>74</v>
      </c>
      <c r="W702" t="s">
        <v>74</v>
      </c>
      <c r="X702" t="s">
        <v>74</v>
      </c>
      <c r="Y702" t="s">
        <v>74</v>
      </c>
      <c r="Z702" t="s">
        <v>74</v>
      </c>
      <c r="AA702" t="s">
        <v>74</v>
      </c>
      <c r="AB702" t="s">
        <v>74</v>
      </c>
      <c r="AC702" t="s">
        <v>74</v>
      </c>
      <c r="AD702" t="s">
        <v>74</v>
      </c>
      <c r="AE702" t="s">
        <v>74</v>
      </c>
      <c r="AF702" t="s">
        <v>74</v>
      </c>
      <c r="AG702">
        <v>20</v>
      </c>
      <c r="AH702">
        <v>9</v>
      </c>
      <c r="AI702">
        <v>9</v>
      </c>
      <c r="AJ702">
        <v>0</v>
      </c>
      <c r="AK702">
        <v>0</v>
      </c>
      <c r="AL702" t="s">
        <v>3807</v>
      </c>
      <c r="AM702" t="s">
        <v>782</v>
      </c>
      <c r="AN702" t="s">
        <v>2914</v>
      </c>
      <c r="AO702" t="s">
        <v>3808</v>
      </c>
      <c r="AP702" t="s">
        <v>74</v>
      </c>
      <c r="AQ702" t="s">
        <v>74</v>
      </c>
      <c r="AR702" t="s">
        <v>3809</v>
      </c>
      <c r="AS702" t="s">
        <v>3810</v>
      </c>
      <c r="AT702" t="s">
        <v>74</v>
      </c>
      <c r="AU702">
        <v>1953</v>
      </c>
      <c r="AV702">
        <v>2</v>
      </c>
      <c r="AW702">
        <v>4851</v>
      </c>
      <c r="AX702" t="s">
        <v>74</v>
      </c>
      <c r="AY702" t="s">
        <v>74</v>
      </c>
      <c r="AZ702" t="s">
        <v>74</v>
      </c>
      <c r="BA702" t="s">
        <v>74</v>
      </c>
      <c r="BB702">
        <v>1425</v>
      </c>
      <c r="BC702">
        <v>1428</v>
      </c>
      <c r="BD702" t="s">
        <v>74</v>
      </c>
      <c r="BE702" t="s">
        <v>3811</v>
      </c>
      <c r="BF702" t="str">
        <f>HYPERLINK("http://dx.doi.org/10.1136/bmj.2.4851.1425","http://dx.doi.org/10.1136/bmj.2.4851.1425")</f>
        <v>http://dx.doi.org/10.1136/bmj.2.4851.1425</v>
      </c>
      <c r="BG702" t="s">
        <v>74</v>
      </c>
      <c r="BH702" t="s">
        <v>74</v>
      </c>
      <c r="BI702">
        <v>4</v>
      </c>
      <c r="BJ702" t="s">
        <v>741</v>
      </c>
      <c r="BK702" t="s">
        <v>86</v>
      </c>
      <c r="BL702" t="s">
        <v>742</v>
      </c>
      <c r="BM702" t="s">
        <v>3812</v>
      </c>
      <c r="BN702">
        <v>13106446</v>
      </c>
      <c r="BO702" t="s">
        <v>1029</v>
      </c>
      <c r="BP702" t="s">
        <v>74</v>
      </c>
      <c r="BQ702" t="s">
        <v>74</v>
      </c>
      <c r="BR702" t="s">
        <v>89</v>
      </c>
      <c r="BS702" t="s">
        <v>3813</v>
      </c>
      <c r="BT702" t="str">
        <f>HYPERLINK("https%3A%2F%2Fwww.webofscience.com%2Fwos%2Fwoscc%2Ffull-record%2FWOS:A1953XU75000017","View Full Record in Web of Science")</f>
        <v>View Full Record in Web of Science</v>
      </c>
    </row>
    <row r="703" spans="1:72" x14ac:dyDescent="0.15">
      <c r="A703" t="s">
        <v>72</v>
      </c>
      <c r="B703" t="s">
        <v>3814</v>
      </c>
      <c r="C703" t="s">
        <v>74</v>
      </c>
      <c r="D703" t="s">
        <v>74</v>
      </c>
      <c r="E703" t="s">
        <v>74</v>
      </c>
      <c r="F703" t="s">
        <v>3814</v>
      </c>
      <c r="G703" t="s">
        <v>74</v>
      </c>
      <c r="H703" t="s">
        <v>74</v>
      </c>
      <c r="I703" t="s">
        <v>3815</v>
      </c>
      <c r="J703" t="s">
        <v>2171</v>
      </c>
      <c r="K703" t="s">
        <v>74</v>
      </c>
      <c r="L703" t="s">
        <v>74</v>
      </c>
      <c r="M703" t="s">
        <v>77</v>
      </c>
      <c r="N703" t="s">
        <v>78</v>
      </c>
      <c r="O703" t="s">
        <v>74</v>
      </c>
      <c r="P703" t="s">
        <v>74</v>
      </c>
      <c r="Q703" t="s">
        <v>74</v>
      </c>
      <c r="R703" t="s">
        <v>74</v>
      </c>
      <c r="S703" t="s">
        <v>74</v>
      </c>
      <c r="T703" t="s">
        <v>74</v>
      </c>
      <c r="U703" t="s">
        <v>74</v>
      </c>
      <c r="V703" t="s">
        <v>74</v>
      </c>
      <c r="W703" t="s">
        <v>74</v>
      </c>
      <c r="X703" t="s">
        <v>74</v>
      </c>
      <c r="Y703" t="s">
        <v>74</v>
      </c>
      <c r="Z703" t="s">
        <v>74</v>
      </c>
      <c r="AA703" t="s">
        <v>74</v>
      </c>
      <c r="AB703" t="s">
        <v>74</v>
      </c>
      <c r="AC703" t="s">
        <v>74</v>
      </c>
      <c r="AD703" t="s">
        <v>74</v>
      </c>
      <c r="AE703" t="s">
        <v>74</v>
      </c>
      <c r="AF703" t="s">
        <v>74</v>
      </c>
      <c r="AG703">
        <v>54</v>
      </c>
      <c r="AH703">
        <v>98</v>
      </c>
      <c r="AI703">
        <v>102</v>
      </c>
      <c r="AJ703">
        <v>0</v>
      </c>
      <c r="AK703">
        <v>4</v>
      </c>
      <c r="AL703" t="s">
        <v>2172</v>
      </c>
      <c r="AM703" t="s">
        <v>633</v>
      </c>
      <c r="AN703" t="s">
        <v>2173</v>
      </c>
      <c r="AO703" t="s">
        <v>2174</v>
      </c>
      <c r="AP703" t="s">
        <v>74</v>
      </c>
      <c r="AQ703" t="s">
        <v>74</v>
      </c>
      <c r="AR703" t="s">
        <v>2171</v>
      </c>
      <c r="AS703" t="s">
        <v>2175</v>
      </c>
      <c r="AT703" t="s">
        <v>74</v>
      </c>
      <c r="AU703">
        <v>1953</v>
      </c>
      <c r="AV703">
        <v>7</v>
      </c>
      <c r="AW703">
        <v>4</v>
      </c>
      <c r="AX703" t="s">
        <v>74</v>
      </c>
      <c r="AY703" t="s">
        <v>74</v>
      </c>
      <c r="AZ703" t="s">
        <v>74</v>
      </c>
      <c r="BA703" t="s">
        <v>74</v>
      </c>
      <c r="BB703">
        <v>328</v>
      </c>
      <c r="BC703">
        <v>341</v>
      </c>
      <c r="BD703" t="s">
        <v>74</v>
      </c>
      <c r="BE703" t="s">
        <v>3816</v>
      </c>
      <c r="BF703" t="str">
        <f>HYPERLINK("http://dx.doi.org/10.2307/2405343","http://dx.doi.org/10.2307/2405343")</f>
        <v>http://dx.doi.org/10.2307/2405343</v>
      </c>
      <c r="BG703" t="s">
        <v>74</v>
      </c>
      <c r="BH703" t="s">
        <v>74</v>
      </c>
      <c r="BI703">
        <v>14</v>
      </c>
      <c r="BJ703" t="s">
        <v>2177</v>
      </c>
      <c r="BK703" t="s">
        <v>86</v>
      </c>
      <c r="BL703" t="s">
        <v>2178</v>
      </c>
      <c r="BM703" t="s">
        <v>3817</v>
      </c>
      <c r="BN703" t="s">
        <v>74</v>
      </c>
      <c r="BO703" t="s">
        <v>608</v>
      </c>
      <c r="BP703" t="s">
        <v>74</v>
      </c>
      <c r="BQ703" t="s">
        <v>74</v>
      </c>
      <c r="BR703" t="s">
        <v>89</v>
      </c>
      <c r="BS703" t="s">
        <v>3818</v>
      </c>
      <c r="BT703" t="str">
        <f>HYPERLINK("https%3A%2F%2Fwww.webofscience.com%2Fwos%2Fwoscc%2Ffull-record%2FWOS:A1953XW58800004","View Full Record in Web of Science")</f>
        <v>View Full Record in Web of Science</v>
      </c>
    </row>
    <row r="704" spans="1:72" x14ac:dyDescent="0.15">
      <c r="A704" t="s">
        <v>72</v>
      </c>
      <c r="B704" t="s">
        <v>3819</v>
      </c>
      <c r="C704" t="s">
        <v>74</v>
      </c>
      <c r="D704" t="s">
        <v>74</v>
      </c>
      <c r="E704" t="s">
        <v>74</v>
      </c>
      <c r="F704" t="s">
        <v>3819</v>
      </c>
      <c r="G704" t="s">
        <v>74</v>
      </c>
      <c r="H704" t="s">
        <v>74</v>
      </c>
      <c r="I704" t="s">
        <v>3820</v>
      </c>
      <c r="J704" t="s">
        <v>1229</v>
      </c>
      <c r="K704" t="s">
        <v>74</v>
      </c>
      <c r="L704" t="s">
        <v>74</v>
      </c>
      <c r="M704" t="s">
        <v>77</v>
      </c>
      <c r="N704" t="s">
        <v>78</v>
      </c>
      <c r="O704" t="s">
        <v>74</v>
      </c>
      <c r="P704" t="s">
        <v>74</v>
      </c>
      <c r="Q704" t="s">
        <v>74</v>
      </c>
      <c r="R704" t="s">
        <v>74</v>
      </c>
      <c r="S704" t="s">
        <v>74</v>
      </c>
      <c r="T704" t="s">
        <v>74</v>
      </c>
      <c r="U704" t="s">
        <v>74</v>
      </c>
      <c r="V704" t="s">
        <v>74</v>
      </c>
      <c r="W704" t="s">
        <v>74</v>
      </c>
      <c r="X704" t="s">
        <v>74</v>
      </c>
      <c r="Y704" t="s">
        <v>74</v>
      </c>
      <c r="Z704" t="s">
        <v>74</v>
      </c>
      <c r="AA704" t="s">
        <v>74</v>
      </c>
      <c r="AB704" t="s">
        <v>74</v>
      </c>
      <c r="AC704" t="s">
        <v>74</v>
      </c>
      <c r="AD704" t="s">
        <v>74</v>
      </c>
      <c r="AE704" t="s">
        <v>74</v>
      </c>
      <c r="AF704" t="s">
        <v>74</v>
      </c>
      <c r="AG704">
        <v>5</v>
      </c>
      <c r="AH704">
        <v>32</v>
      </c>
      <c r="AI704">
        <v>32</v>
      </c>
      <c r="AJ704">
        <v>0</v>
      </c>
      <c r="AK704">
        <v>6</v>
      </c>
      <c r="AL704" t="s">
        <v>2006</v>
      </c>
      <c r="AM704" t="s">
        <v>1231</v>
      </c>
      <c r="AN704" t="s">
        <v>2007</v>
      </c>
      <c r="AO704" t="s">
        <v>1233</v>
      </c>
      <c r="AP704" t="s">
        <v>2008</v>
      </c>
      <c r="AQ704" t="s">
        <v>74</v>
      </c>
      <c r="AR704" t="s">
        <v>1234</v>
      </c>
      <c r="AS704" t="s">
        <v>1235</v>
      </c>
      <c r="AT704" t="s">
        <v>74</v>
      </c>
      <c r="AU704">
        <v>1953</v>
      </c>
      <c r="AV704">
        <v>12</v>
      </c>
      <c r="AW704">
        <v>2</v>
      </c>
      <c r="AX704" t="s">
        <v>74</v>
      </c>
      <c r="AY704" t="s">
        <v>74</v>
      </c>
      <c r="AZ704" t="s">
        <v>74</v>
      </c>
      <c r="BA704" t="s">
        <v>74</v>
      </c>
      <c r="BB704">
        <v>214</v>
      </c>
      <c r="BC704">
        <v>222</v>
      </c>
      <c r="BD704" t="s">
        <v>74</v>
      </c>
      <c r="BE704" t="s">
        <v>74</v>
      </c>
      <c r="BF704" t="s">
        <v>74</v>
      </c>
      <c r="BG704" t="s">
        <v>74</v>
      </c>
      <c r="BH704" t="s">
        <v>74</v>
      </c>
      <c r="BI704">
        <v>9</v>
      </c>
      <c r="BJ704" t="s">
        <v>806</v>
      </c>
      <c r="BK704" t="s">
        <v>86</v>
      </c>
      <c r="BL704" t="s">
        <v>806</v>
      </c>
      <c r="BM704" t="s">
        <v>3821</v>
      </c>
      <c r="BN704" t="s">
        <v>74</v>
      </c>
      <c r="BO704" t="s">
        <v>74</v>
      </c>
      <c r="BP704" t="s">
        <v>74</v>
      </c>
      <c r="BQ704" t="s">
        <v>74</v>
      </c>
      <c r="BR704" t="s">
        <v>89</v>
      </c>
      <c r="BS704" t="s">
        <v>3822</v>
      </c>
      <c r="BT704" t="str">
        <f>HYPERLINK("https%3A%2F%2Fwww.webofscience.com%2Fwos%2Fwoscc%2Ffull-record%2FWOS:A1953XR65200005","View Full Record in Web of Science")</f>
        <v>View Full Record in Web of Science</v>
      </c>
    </row>
    <row r="705" spans="1:72" x14ac:dyDescent="0.15">
      <c r="A705" t="s">
        <v>72</v>
      </c>
      <c r="B705" t="s">
        <v>2864</v>
      </c>
      <c r="C705" t="s">
        <v>74</v>
      </c>
      <c r="D705" t="s">
        <v>74</v>
      </c>
      <c r="E705" t="s">
        <v>74</v>
      </c>
      <c r="F705" t="s">
        <v>2864</v>
      </c>
      <c r="G705" t="s">
        <v>74</v>
      </c>
      <c r="H705" t="s">
        <v>74</v>
      </c>
      <c r="I705" t="s">
        <v>3823</v>
      </c>
      <c r="J705" t="s">
        <v>3824</v>
      </c>
      <c r="K705" t="s">
        <v>74</v>
      </c>
      <c r="L705" t="s">
        <v>74</v>
      </c>
      <c r="M705" t="s">
        <v>77</v>
      </c>
      <c r="N705" t="s">
        <v>78</v>
      </c>
      <c r="O705" t="s">
        <v>74</v>
      </c>
      <c r="P705" t="s">
        <v>74</v>
      </c>
      <c r="Q705" t="s">
        <v>74</v>
      </c>
      <c r="R705" t="s">
        <v>74</v>
      </c>
      <c r="S705" t="s">
        <v>74</v>
      </c>
      <c r="T705" t="s">
        <v>74</v>
      </c>
      <c r="U705" t="s">
        <v>74</v>
      </c>
      <c r="V705" t="s">
        <v>74</v>
      </c>
      <c r="W705" t="s">
        <v>74</v>
      </c>
      <c r="X705" t="s">
        <v>74</v>
      </c>
      <c r="Y705" t="s">
        <v>74</v>
      </c>
      <c r="Z705" t="s">
        <v>74</v>
      </c>
      <c r="AA705" t="s">
        <v>74</v>
      </c>
      <c r="AB705" t="s">
        <v>74</v>
      </c>
      <c r="AC705" t="s">
        <v>74</v>
      </c>
      <c r="AD705" t="s">
        <v>74</v>
      </c>
      <c r="AE705" t="s">
        <v>74</v>
      </c>
      <c r="AF705" t="s">
        <v>74</v>
      </c>
      <c r="AG705">
        <v>18</v>
      </c>
      <c r="AH705">
        <v>10</v>
      </c>
      <c r="AI705">
        <v>11</v>
      </c>
      <c r="AJ705">
        <v>0</v>
      </c>
      <c r="AK705">
        <v>0</v>
      </c>
      <c r="AL705" t="s">
        <v>657</v>
      </c>
      <c r="AM705" t="s">
        <v>658</v>
      </c>
      <c r="AN705" t="s">
        <v>659</v>
      </c>
      <c r="AO705" t="s">
        <v>74</v>
      </c>
      <c r="AP705" t="s">
        <v>74</v>
      </c>
      <c r="AQ705" t="s">
        <v>74</v>
      </c>
      <c r="AR705" t="s">
        <v>3825</v>
      </c>
      <c r="AS705" t="s">
        <v>74</v>
      </c>
      <c r="AT705" t="s">
        <v>74</v>
      </c>
      <c r="AU705">
        <v>1953</v>
      </c>
      <c r="AV705">
        <v>10</v>
      </c>
      <c r="AW705">
        <v>2</v>
      </c>
      <c r="AX705" t="s">
        <v>74</v>
      </c>
      <c r="AY705" t="s">
        <v>74</v>
      </c>
      <c r="AZ705" t="s">
        <v>74</v>
      </c>
      <c r="BA705" t="s">
        <v>74</v>
      </c>
      <c r="BB705">
        <v>127</v>
      </c>
      <c r="BC705">
        <v>134</v>
      </c>
      <c r="BD705" t="s">
        <v>74</v>
      </c>
      <c r="BE705" t="s">
        <v>3826</v>
      </c>
      <c r="BF705" t="str">
        <f>HYPERLINK("http://dx.doi.org/10.1175/1520-0469(1953)010&lt;0127:SVOTAT&gt;2.0.CO;2","http://dx.doi.org/10.1175/1520-0469(1953)010&lt;0127:SVOTAT&gt;2.0.CO;2")</f>
        <v>http://dx.doi.org/10.1175/1520-0469(1953)010&lt;0127:SVOTAT&gt;2.0.CO;2</v>
      </c>
      <c r="BG705" t="s">
        <v>74</v>
      </c>
      <c r="BH705" t="s">
        <v>74</v>
      </c>
      <c r="BI705">
        <v>8</v>
      </c>
      <c r="BJ705" t="s">
        <v>592</v>
      </c>
      <c r="BK705" t="s">
        <v>86</v>
      </c>
      <c r="BL705" t="s">
        <v>592</v>
      </c>
      <c r="BM705" t="s">
        <v>3827</v>
      </c>
      <c r="BN705" t="s">
        <v>74</v>
      </c>
      <c r="BO705" t="s">
        <v>608</v>
      </c>
      <c r="BP705" t="s">
        <v>74</v>
      </c>
      <c r="BQ705" t="s">
        <v>74</v>
      </c>
      <c r="BR705" t="s">
        <v>89</v>
      </c>
      <c r="BS705" t="s">
        <v>3828</v>
      </c>
      <c r="BT705" t="str">
        <f>HYPERLINK("https%3A%2F%2Fwww.webofscience.com%2Fwos%2Fwoscc%2Ffull-record%2FWOS:A1953YB00200005","View Full Record in Web of Science")</f>
        <v>View Full Record in Web of Science</v>
      </c>
    </row>
    <row r="706" spans="1:72" x14ac:dyDescent="0.15">
      <c r="A706" t="s">
        <v>72</v>
      </c>
      <c r="B706" t="s">
        <v>3829</v>
      </c>
      <c r="C706" t="s">
        <v>74</v>
      </c>
      <c r="D706" t="s">
        <v>74</v>
      </c>
      <c r="E706" t="s">
        <v>74</v>
      </c>
      <c r="F706" t="s">
        <v>3829</v>
      </c>
      <c r="G706" t="s">
        <v>74</v>
      </c>
      <c r="H706" t="s">
        <v>74</v>
      </c>
      <c r="I706" t="s">
        <v>3830</v>
      </c>
      <c r="J706" t="s">
        <v>3400</v>
      </c>
      <c r="K706" t="s">
        <v>74</v>
      </c>
      <c r="L706" t="s">
        <v>74</v>
      </c>
      <c r="M706" t="s">
        <v>77</v>
      </c>
      <c r="N706" t="s">
        <v>220</v>
      </c>
      <c r="O706" t="s">
        <v>74</v>
      </c>
      <c r="P706" t="s">
        <v>74</v>
      </c>
      <c r="Q706" t="s">
        <v>74</v>
      </c>
      <c r="R706" t="s">
        <v>74</v>
      </c>
      <c r="S706" t="s">
        <v>74</v>
      </c>
      <c r="T706" t="s">
        <v>74</v>
      </c>
      <c r="U706" t="s">
        <v>74</v>
      </c>
      <c r="V706" t="s">
        <v>74</v>
      </c>
      <c r="W706" t="s">
        <v>74</v>
      </c>
      <c r="X706" t="s">
        <v>74</v>
      </c>
      <c r="Y706" t="s">
        <v>74</v>
      </c>
      <c r="Z706" t="s">
        <v>74</v>
      </c>
      <c r="AA706" t="s">
        <v>74</v>
      </c>
      <c r="AB706" t="s">
        <v>74</v>
      </c>
      <c r="AC706" t="s">
        <v>74</v>
      </c>
      <c r="AD706" t="s">
        <v>74</v>
      </c>
      <c r="AE706" t="s">
        <v>74</v>
      </c>
      <c r="AF706" t="s">
        <v>74</v>
      </c>
      <c r="AG706">
        <v>0</v>
      </c>
      <c r="AH706">
        <v>1</v>
      </c>
      <c r="AI706">
        <v>1</v>
      </c>
      <c r="AJ706">
        <v>0</v>
      </c>
      <c r="AK706">
        <v>0</v>
      </c>
      <c r="AL706" t="s">
        <v>3401</v>
      </c>
      <c r="AM706" t="s">
        <v>782</v>
      </c>
      <c r="AN706" t="s">
        <v>3402</v>
      </c>
      <c r="AO706" t="s">
        <v>3403</v>
      </c>
      <c r="AP706" t="s">
        <v>74</v>
      </c>
      <c r="AQ706" t="s">
        <v>74</v>
      </c>
      <c r="AR706" t="s">
        <v>3400</v>
      </c>
      <c r="AS706" t="s">
        <v>3404</v>
      </c>
      <c r="AT706" t="s">
        <v>74</v>
      </c>
      <c r="AU706">
        <v>1953</v>
      </c>
      <c r="AV706">
        <v>265</v>
      </c>
      <c r="AW706" t="s">
        <v>3831</v>
      </c>
      <c r="AX706" t="s">
        <v>74</v>
      </c>
      <c r="AY706" t="s">
        <v>74</v>
      </c>
      <c r="AZ706" t="s">
        <v>74</v>
      </c>
      <c r="BA706" t="s">
        <v>74</v>
      </c>
      <c r="BB706">
        <v>246</v>
      </c>
      <c r="BC706">
        <v>248</v>
      </c>
      <c r="BD706" t="s">
        <v>74</v>
      </c>
      <c r="BE706" t="s">
        <v>74</v>
      </c>
      <c r="BF706" t="s">
        <v>74</v>
      </c>
      <c r="BG706" t="s">
        <v>74</v>
      </c>
      <c r="BH706" t="s">
        <v>74</v>
      </c>
      <c r="BI706">
        <v>3</v>
      </c>
      <c r="BJ706" t="s">
        <v>741</v>
      </c>
      <c r="BK706" t="s">
        <v>86</v>
      </c>
      <c r="BL706" t="s">
        <v>742</v>
      </c>
      <c r="BM706" t="s">
        <v>3832</v>
      </c>
      <c r="BN706">
        <v>13070614</v>
      </c>
      <c r="BO706" t="s">
        <v>74</v>
      </c>
      <c r="BP706" t="s">
        <v>74</v>
      </c>
      <c r="BQ706" t="s">
        <v>74</v>
      </c>
      <c r="BR706" t="s">
        <v>89</v>
      </c>
      <c r="BS706" t="s">
        <v>3833</v>
      </c>
      <c r="BT706" t="str">
        <f>HYPERLINK("https%3A%2F%2Fwww.webofscience.com%2Fwos%2Fwoscc%2Ffull-record%2FWOS:A1953UC05900017","View Full Record in Web of Science")</f>
        <v>View Full Record in Web of Science</v>
      </c>
    </row>
    <row r="707" spans="1:72" x14ac:dyDescent="0.15">
      <c r="A707" t="s">
        <v>72</v>
      </c>
      <c r="B707" t="s">
        <v>3834</v>
      </c>
      <c r="C707" t="s">
        <v>74</v>
      </c>
      <c r="D707" t="s">
        <v>74</v>
      </c>
      <c r="E707" t="s">
        <v>74</v>
      </c>
      <c r="F707" t="s">
        <v>3834</v>
      </c>
      <c r="G707" t="s">
        <v>74</v>
      </c>
      <c r="H707" t="s">
        <v>74</v>
      </c>
      <c r="I707" t="s">
        <v>3830</v>
      </c>
      <c r="J707" t="s">
        <v>3400</v>
      </c>
      <c r="K707" t="s">
        <v>74</v>
      </c>
      <c r="L707" t="s">
        <v>74</v>
      </c>
      <c r="M707" t="s">
        <v>77</v>
      </c>
      <c r="N707" t="s">
        <v>536</v>
      </c>
      <c r="O707" t="s">
        <v>74</v>
      </c>
      <c r="P707" t="s">
        <v>74</v>
      </c>
      <c r="Q707" t="s">
        <v>74</v>
      </c>
      <c r="R707" t="s">
        <v>74</v>
      </c>
      <c r="S707" t="s">
        <v>74</v>
      </c>
      <c r="T707" t="s">
        <v>74</v>
      </c>
      <c r="U707" t="s">
        <v>74</v>
      </c>
      <c r="V707" t="s">
        <v>74</v>
      </c>
      <c r="W707" t="s">
        <v>74</v>
      </c>
      <c r="X707" t="s">
        <v>74</v>
      </c>
      <c r="Y707" t="s">
        <v>74</v>
      </c>
      <c r="Z707" t="s">
        <v>74</v>
      </c>
      <c r="AA707" t="s">
        <v>74</v>
      </c>
      <c r="AB707" t="s">
        <v>74</v>
      </c>
      <c r="AC707" t="s">
        <v>74</v>
      </c>
      <c r="AD707" t="s">
        <v>74</v>
      </c>
      <c r="AE707" t="s">
        <v>74</v>
      </c>
      <c r="AF707" t="s">
        <v>74</v>
      </c>
      <c r="AG707">
        <v>0</v>
      </c>
      <c r="AH707">
        <v>0</v>
      </c>
      <c r="AI707">
        <v>0</v>
      </c>
      <c r="AJ707">
        <v>0</v>
      </c>
      <c r="AK707">
        <v>0</v>
      </c>
      <c r="AL707" t="s">
        <v>3401</v>
      </c>
      <c r="AM707" t="s">
        <v>782</v>
      </c>
      <c r="AN707" t="s">
        <v>3402</v>
      </c>
      <c r="AO707" t="s">
        <v>3403</v>
      </c>
      <c r="AP707" t="s">
        <v>74</v>
      </c>
      <c r="AQ707" t="s">
        <v>74</v>
      </c>
      <c r="AR707" t="s">
        <v>3400</v>
      </c>
      <c r="AS707" t="s">
        <v>3404</v>
      </c>
      <c r="AT707" t="s">
        <v>74</v>
      </c>
      <c r="AU707">
        <v>1953</v>
      </c>
      <c r="AV707">
        <v>265</v>
      </c>
      <c r="AW707" t="s">
        <v>3835</v>
      </c>
      <c r="AX707" t="s">
        <v>74</v>
      </c>
      <c r="AY707" t="s">
        <v>74</v>
      </c>
      <c r="AZ707" t="s">
        <v>74</v>
      </c>
      <c r="BA707" t="s">
        <v>74</v>
      </c>
      <c r="BB707">
        <v>341</v>
      </c>
      <c r="BC707">
        <v>341</v>
      </c>
      <c r="BD707" t="s">
        <v>74</v>
      </c>
      <c r="BE707" t="s">
        <v>74</v>
      </c>
      <c r="BF707" t="s">
        <v>74</v>
      </c>
      <c r="BG707" t="s">
        <v>74</v>
      </c>
      <c r="BH707" t="s">
        <v>74</v>
      </c>
      <c r="BI707">
        <v>1</v>
      </c>
      <c r="BJ707" t="s">
        <v>741</v>
      </c>
      <c r="BK707" t="s">
        <v>86</v>
      </c>
      <c r="BL707" t="s">
        <v>742</v>
      </c>
      <c r="BM707" t="s">
        <v>3836</v>
      </c>
      <c r="BN707" t="s">
        <v>74</v>
      </c>
      <c r="BO707" t="s">
        <v>74</v>
      </c>
      <c r="BP707" t="s">
        <v>74</v>
      </c>
      <c r="BQ707" t="s">
        <v>74</v>
      </c>
      <c r="BR707" t="s">
        <v>89</v>
      </c>
      <c r="BS707" t="s">
        <v>3837</v>
      </c>
      <c r="BT707" t="str">
        <f>HYPERLINK("https%3A%2F%2Fwww.webofscience.com%2Fwos%2Fwoscc%2Ffull-record%2FWOS:A1953UC06100024","View Full Record in Web of Science")</f>
        <v>View Full Record in Web of Science</v>
      </c>
    </row>
    <row r="708" spans="1:72" x14ac:dyDescent="0.15">
      <c r="A708" t="s">
        <v>72</v>
      </c>
      <c r="B708" t="s">
        <v>3838</v>
      </c>
      <c r="C708" t="s">
        <v>74</v>
      </c>
      <c r="D708" t="s">
        <v>74</v>
      </c>
      <c r="E708" t="s">
        <v>74</v>
      </c>
      <c r="F708" t="s">
        <v>3838</v>
      </c>
      <c r="G708" t="s">
        <v>74</v>
      </c>
      <c r="H708" t="s">
        <v>74</v>
      </c>
      <c r="I708" t="s">
        <v>3839</v>
      </c>
      <c r="J708" t="s">
        <v>767</v>
      </c>
      <c r="K708" t="s">
        <v>74</v>
      </c>
      <c r="L708" t="s">
        <v>74</v>
      </c>
      <c r="M708" t="s">
        <v>77</v>
      </c>
      <c r="N708" t="s">
        <v>78</v>
      </c>
      <c r="O708" t="s">
        <v>74</v>
      </c>
      <c r="P708" t="s">
        <v>74</v>
      </c>
      <c r="Q708" t="s">
        <v>74</v>
      </c>
      <c r="R708" t="s">
        <v>74</v>
      </c>
      <c r="S708" t="s">
        <v>74</v>
      </c>
      <c r="T708" t="s">
        <v>74</v>
      </c>
      <c r="U708" t="s">
        <v>74</v>
      </c>
      <c r="V708" t="s">
        <v>74</v>
      </c>
      <c r="W708" t="s">
        <v>74</v>
      </c>
      <c r="X708" t="s">
        <v>74</v>
      </c>
      <c r="Y708" t="s">
        <v>74</v>
      </c>
      <c r="Z708" t="s">
        <v>74</v>
      </c>
      <c r="AA708" t="s">
        <v>74</v>
      </c>
      <c r="AB708" t="s">
        <v>74</v>
      </c>
      <c r="AC708" t="s">
        <v>74</v>
      </c>
      <c r="AD708" t="s">
        <v>74</v>
      </c>
      <c r="AE708" t="s">
        <v>74</v>
      </c>
      <c r="AF708" t="s">
        <v>74</v>
      </c>
      <c r="AG708">
        <v>0</v>
      </c>
      <c r="AH708">
        <v>0</v>
      </c>
      <c r="AI708">
        <v>0</v>
      </c>
      <c r="AJ708">
        <v>0</v>
      </c>
      <c r="AK708">
        <v>0</v>
      </c>
      <c r="AL708" t="s">
        <v>781</v>
      </c>
      <c r="AM708" t="s">
        <v>782</v>
      </c>
      <c r="AN708" t="s">
        <v>783</v>
      </c>
      <c r="AO708" t="s">
        <v>771</v>
      </c>
      <c r="AP708" t="s">
        <v>74</v>
      </c>
      <c r="AQ708" t="s">
        <v>74</v>
      </c>
      <c r="AR708" t="s">
        <v>767</v>
      </c>
      <c r="AS708" t="s">
        <v>773</v>
      </c>
      <c r="AT708" t="s">
        <v>74</v>
      </c>
      <c r="AU708">
        <v>1953</v>
      </c>
      <c r="AV708">
        <v>172</v>
      </c>
      <c r="AW708">
        <v>4376</v>
      </c>
      <c r="AX708" t="s">
        <v>74</v>
      </c>
      <c r="AY708" t="s">
        <v>74</v>
      </c>
      <c r="AZ708" t="s">
        <v>74</v>
      </c>
      <c r="BA708" t="s">
        <v>74</v>
      </c>
      <c r="BB708">
        <v>479</v>
      </c>
      <c r="BC708">
        <v>480</v>
      </c>
      <c r="BD708" t="s">
        <v>74</v>
      </c>
      <c r="BE708" t="s">
        <v>3840</v>
      </c>
      <c r="BF708" t="str">
        <f>HYPERLINK("http://dx.doi.org/10.1038/172479a0","http://dx.doi.org/10.1038/172479a0")</f>
        <v>http://dx.doi.org/10.1038/172479a0</v>
      </c>
      <c r="BG708" t="s">
        <v>74</v>
      </c>
      <c r="BH708" t="s">
        <v>74</v>
      </c>
      <c r="BI708">
        <v>2</v>
      </c>
      <c r="BJ708" t="s">
        <v>775</v>
      </c>
      <c r="BK708" t="s">
        <v>86</v>
      </c>
      <c r="BL708" t="s">
        <v>776</v>
      </c>
      <c r="BM708" t="s">
        <v>3841</v>
      </c>
      <c r="BN708" t="s">
        <v>74</v>
      </c>
      <c r="BO708" t="s">
        <v>608</v>
      </c>
      <c r="BP708" t="s">
        <v>74</v>
      </c>
      <c r="BQ708" t="s">
        <v>74</v>
      </c>
      <c r="BR708" t="s">
        <v>89</v>
      </c>
      <c r="BS708" t="s">
        <v>3842</v>
      </c>
      <c r="BT708" t="str">
        <f>HYPERLINK("https%3A%2F%2Fwww.webofscience.com%2Fwos%2Fwoscc%2Ffull-record%2FWOS:A1953UA55800004","View Full Record in Web of Science")</f>
        <v>View Full Record in Web of Science</v>
      </c>
    </row>
    <row r="709" spans="1:72" x14ac:dyDescent="0.15">
      <c r="A709" t="s">
        <v>72</v>
      </c>
      <c r="B709" t="s">
        <v>3843</v>
      </c>
      <c r="C709" t="s">
        <v>74</v>
      </c>
      <c r="D709" t="s">
        <v>74</v>
      </c>
      <c r="E709" t="s">
        <v>74</v>
      </c>
      <c r="F709" t="s">
        <v>3843</v>
      </c>
      <c r="G709" t="s">
        <v>74</v>
      </c>
      <c r="H709" t="s">
        <v>74</v>
      </c>
      <c r="I709" t="s">
        <v>3844</v>
      </c>
      <c r="J709" t="s">
        <v>3845</v>
      </c>
      <c r="K709" t="s">
        <v>74</v>
      </c>
      <c r="L709" t="s">
        <v>74</v>
      </c>
      <c r="M709" t="s">
        <v>77</v>
      </c>
      <c r="N709" t="s">
        <v>78</v>
      </c>
      <c r="O709" t="s">
        <v>74</v>
      </c>
      <c r="P709" t="s">
        <v>74</v>
      </c>
      <c r="Q709" t="s">
        <v>74</v>
      </c>
      <c r="R709" t="s">
        <v>74</v>
      </c>
      <c r="S709" t="s">
        <v>74</v>
      </c>
      <c r="T709" t="s">
        <v>74</v>
      </c>
      <c r="U709" t="s">
        <v>74</v>
      </c>
      <c r="V709" t="s">
        <v>74</v>
      </c>
      <c r="W709" t="s">
        <v>74</v>
      </c>
      <c r="X709" t="s">
        <v>74</v>
      </c>
      <c r="Y709" t="s">
        <v>74</v>
      </c>
      <c r="Z709" t="s">
        <v>74</v>
      </c>
      <c r="AA709" t="s">
        <v>74</v>
      </c>
      <c r="AB709" t="s">
        <v>74</v>
      </c>
      <c r="AC709" t="s">
        <v>74</v>
      </c>
      <c r="AD709" t="s">
        <v>74</v>
      </c>
      <c r="AE709" t="s">
        <v>74</v>
      </c>
      <c r="AF709" t="s">
        <v>74</v>
      </c>
      <c r="AG709">
        <v>11</v>
      </c>
      <c r="AH709">
        <v>38</v>
      </c>
      <c r="AI709">
        <v>40</v>
      </c>
      <c r="AJ709">
        <v>0</v>
      </c>
      <c r="AK709">
        <v>10</v>
      </c>
      <c r="AL709" t="s">
        <v>670</v>
      </c>
      <c r="AM709" t="s">
        <v>671</v>
      </c>
      <c r="AN709" t="s">
        <v>672</v>
      </c>
      <c r="AO709" t="s">
        <v>3846</v>
      </c>
      <c r="AP709" t="s">
        <v>74</v>
      </c>
      <c r="AQ709" t="s">
        <v>74</v>
      </c>
      <c r="AR709" t="s">
        <v>3845</v>
      </c>
      <c r="AS709" t="s">
        <v>640</v>
      </c>
      <c r="AT709" t="s">
        <v>74</v>
      </c>
      <c r="AU709">
        <v>1953</v>
      </c>
      <c r="AV709">
        <v>43</v>
      </c>
      <c r="AW709" t="s">
        <v>3371</v>
      </c>
      <c r="AX709" t="s">
        <v>74</v>
      </c>
      <c r="AY709" t="s">
        <v>74</v>
      </c>
      <c r="AZ709" t="s">
        <v>74</v>
      </c>
      <c r="BA709" t="s">
        <v>74</v>
      </c>
      <c r="BB709">
        <v>291</v>
      </c>
      <c r="BC709">
        <v>297</v>
      </c>
      <c r="BD709" t="s">
        <v>74</v>
      </c>
      <c r="BE709" t="s">
        <v>3847</v>
      </c>
      <c r="BF709" t="str">
        <f>HYPERLINK("http://dx.doi.org/10.1017/S0031182000018667","http://dx.doi.org/10.1017/S0031182000018667")</f>
        <v>http://dx.doi.org/10.1017/S0031182000018667</v>
      </c>
      <c r="BG709" t="s">
        <v>74</v>
      </c>
      <c r="BH709" t="s">
        <v>74</v>
      </c>
      <c r="BI709">
        <v>7</v>
      </c>
      <c r="BJ709" t="s">
        <v>640</v>
      </c>
      <c r="BK709" t="s">
        <v>86</v>
      </c>
      <c r="BL709" t="s">
        <v>640</v>
      </c>
      <c r="BM709" t="s">
        <v>3848</v>
      </c>
      <c r="BN709">
        <v>13111816</v>
      </c>
      <c r="BO709" t="s">
        <v>74</v>
      </c>
      <c r="BP709" t="s">
        <v>74</v>
      </c>
      <c r="BQ709" t="s">
        <v>74</v>
      </c>
      <c r="BR709" t="s">
        <v>89</v>
      </c>
      <c r="BS709" t="s">
        <v>3849</v>
      </c>
      <c r="BT709" t="str">
        <f>HYPERLINK("https%3A%2F%2Fwww.webofscience.com%2Fwos%2Fwoscc%2Ffull-record%2FWOS:A1953XT01800017","View Full Record in Web of Science")</f>
        <v>View Full Record in Web of Science</v>
      </c>
    </row>
    <row r="710" spans="1:72" x14ac:dyDescent="0.15">
      <c r="A710" t="s">
        <v>72</v>
      </c>
      <c r="B710" t="s">
        <v>3850</v>
      </c>
      <c r="C710" t="s">
        <v>74</v>
      </c>
      <c r="D710" t="s">
        <v>74</v>
      </c>
      <c r="E710" t="s">
        <v>74</v>
      </c>
      <c r="F710" t="s">
        <v>3850</v>
      </c>
      <c r="G710" t="s">
        <v>74</v>
      </c>
      <c r="H710" t="s">
        <v>74</v>
      </c>
      <c r="I710" t="s">
        <v>3851</v>
      </c>
      <c r="J710" t="s">
        <v>3852</v>
      </c>
      <c r="K710" t="s">
        <v>74</v>
      </c>
      <c r="L710" t="s">
        <v>74</v>
      </c>
      <c r="M710" t="s">
        <v>77</v>
      </c>
      <c r="N710" t="s">
        <v>536</v>
      </c>
      <c r="O710" t="s">
        <v>74</v>
      </c>
      <c r="P710" t="s">
        <v>74</v>
      </c>
      <c r="Q710" t="s">
        <v>74</v>
      </c>
      <c r="R710" t="s">
        <v>74</v>
      </c>
      <c r="S710" t="s">
        <v>74</v>
      </c>
      <c r="T710" t="s">
        <v>74</v>
      </c>
      <c r="U710" t="s">
        <v>74</v>
      </c>
      <c r="V710" t="s">
        <v>74</v>
      </c>
      <c r="W710" t="s">
        <v>74</v>
      </c>
      <c r="X710" t="s">
        <v>74</v>
      </c>
      <c r="Y710" t="s">
        <v>74</v>
      </c>
      <c r="Z710" t="s">
        <v>74</v>
      </c>
      <c r="AA710" t="s">
        <v>74</v>
      </c>
      <c r="AB710" t="s">
        <v>74</v>
      </c>
      <c r="AC710" t="s">
        <v>74</v>
      </c>
      <c r="AD710" t="s">
        <v>74</v>
      </c>
      <c r="AE710" t="s">
        <v>74</v>
      </c>
      <c r="AF710" t="s">
        <v>74</v>
      </c>
      <c r="AG710">
        <v>0</v>
      </c>
      <c r="AH710">
        <v>0</v>
      </c>
      <c r="AI710">
        <v>0</v>
      </c>
      <c r="AJ710">
        <v>0</v>
      </c>
      <c r="AK710">
        <v>0</v>
      </c>
      <c r="AL710" t="s">
        <v>3853</v>
      </c>
      <c r="AM710" t="s">
        <v>3854</v>
      </c>
      <c r="AN710" t="s">
        <v>3855</v>
      </c>
      <c r="AO710" t="s">
        <v>74</v>
      </c>
      <c r="AP710" t="s">
        <v>74</v>
      </c>
      <c r="AQ710" t="s">
        <v>74</v>
      </c>
      <c r="AR710" t="s">
        <v>3856</v>
      </c>
      <c r="AS710" t="s">
        <v>74</v>
      </c>
      <c r="AT710" t="s">
        <v>74</v>
      </c>
      <c r="AU710">
        <v>1952</v>
      </c>
      <c r="AV710">
        <v>29</v>
      </c>
      <c r="AW710">
        <v>2</v>
      </c>
      <c r="AX710" t="s">
        <v>74</v>
      </c>
      <c r="AY710" t="s">
        <v>74</v>
      </c>
      <c r="AZ710" t="s">
        <v>74</v>
      </c>
      <c r="BA710" t="s">
        <v>74</v>
      </c>
      <c r="BB710">
        <v>60</v>
      </c>
      <c r="BC710">
        <v>60</v>
      </c>
      <c r="BD710" t="s">
        <v>74</v>
      </c>
      <c r="BE710" t="s">
        <v>3857</v>
      </c>
      <c r="BF710" t="str">
        <f>HYPERLINK("http://dx.doi.org/10.1088/0950-7671/29/2/110","http://dx.doi.org/10.1088/0950-7671/29/2/110")</f>
        <v>http://dx.doi.org/10.1088/0950-7671/29/2/110</v>
      </c>
      <c r="BG710" t="s">
        <v>74</v>
      </c>
      <c r="BH710" t="s">
        <v>74</v>
      </c>
      <c r="BI710">
        <v>1</v>
      </c>
      <c r="BJ710" t="s">
        <v>3858</v>
      </c>
      <c r="BK710" t="s">
        <v>86</v>
      </c>
      <c r="BL710" t="s">
        <v>3858</v>
      </c>
      <c r="BM710" t="s">
        <v>3859</v>
      </c>
      <c r="BN710" t="s">
        <v>74</v>
      </c>
      <c r="BO710" t="s">
        <v>74</v>
      </c>
      <c r="BP710" t="s">
        <v>74</v>
      </c>
      <c r="BQ710" t="s">
        <v>74</v>
      </c>
      <c r="BR710" t="s">
        <v>89</v>
      </c>
      <c r="BS710" t="s">
        <v>3860</v>
      </c>
      <c r="BT710" t="str">
        <f>HYPERLINK("https%3A%2F%2Fwww.webofscience.com%2Fwos%2Fwoscc%2Ffull-record%2FWOS:A1952UX81000010","View Full Record in Web of Science")</f>
        <v>View Full Record in Web of Science</v>
      </c>
    </row>
    <row r="711" spans="1:72" x14ac:dyDescent="0.15">
      <c r="A711" t="s">
        <v>72</v>
      </c>
      <c r="B711" t="s">
        <v>3861</v>
      </c>
      <c r="C711" t="s">
        <v>74</v>
      </c>
      <c r="D711" t="s">
        <v>74</v>
      </c>
      <c r="E711" t="s">
        <v>74</v>
      </c>
      <c r="F711" t="s">
        <v>3861</v>
      </c>
      <c r="G711" t="s">
        <v>74</v>
      </c>
      <c r="H711" t="s">
        <v>74</v>
      </c>
      <c r="I711" t="s">
        <v>3862</v>
      </c>
      <c r="J711" t="s">
        <v>767</v>
      </c>
      <c r="K711" t="s">
        <v>74</v>
      </c>
      <c r="L711" t="s">
        <v>74</v>
      </c>
      <c r="M711" t="s">
        <v>77</v>
      </c>
      <c r="N711" t="s">
        <v>536</v>
      </c>
      <c r="O711" t="s">
        <v>74</v>
      </c>
      <c r="P711" t="s">
        <v>74</v>
      </c>
      <c r="Q711" t="s">
        <v>74</v>
      </c>
      <c r="R711" t="s">
        <v>74</v>
      </c>
      <c r="S711" t="s">
        <v>74</v>
      </c>
      <c r="T711" t="s">
        <v>74</v>
      </c>
      <c r="U711" t="s">
        <v>74</v>
      </c>
      <c r="V711" t="s">
        <v>74</v>
      </c>
      <c r="W711" t="s">
        <v>74</v>
      </c>
      <c r="X711" t="s">
        <v>74</v>
      </c>
      <c r="Y711" t="s">
        <v>74</v>
      </c>
      <c r="Z711" t="s">
        <v>74</v>
      </c>
      <c r="AA711" t="s">
        <v>74</v>
      </c>
      <c r="AB711" t="s">
        <v>74</v>
      </c>
      <c r="AC711" t="s">
        <v>74</v>
      </c>
      <c r="AD711" t="s">
        <v>74</v>
      </c>
      <c r="AE711" t="s">
        <v>74</v>
      </c>
      <c r="AF711" t="s">
        <v>74</v>
      </c>
      <c r="AG711">
        <v>7</v>
      </c>
      <c r="AH711">
        <v>0</v>
      </c>
      <c r="AI711">
        <v>0</v>
      </c>
      <c r="AJ711">
        <v>0</v>
      </c>
      <c r="AK711">
        <v>1</v>
      </c>
      <c r="AL711" t="s">
        <v>781</v>
      </c>
      <c r="AM711" t="s">
        <v>782</v>
      </c>
      <c r="AN711" t="s">
        <v>783</v>
      </c>
      <c r="AO711" t="s">
        <v>771</v>
      </c>
      <c r="AP711" t="s">
        <v>74</v>
      </c>
      <c r="AQ711" t="s">
        <v>74</v>
      </c>
      <c r="AR711" t="s">
        <v>767</v>
      </c>
      <c r="AS711" t="s">
        <v>773</v>
      </c>
      <c r="AT711" t="s">
        <v>74</v>
      </c>
      <c r="AU711">
        <v>1952</v>
      </c>
      <c r="AV711">
        <v>169</v>
      </c>
      <c r="AW711">
        <v>4307</v>
      </c>
      <c r="AX711" t="s">
        <v>74</v>
      </c>
      <c r="AY711" t="s">
        <v>74</v>
      </c>
      <c r="AZ711" t="s">
        <v>74</v>
      </c>
      <c r="BA711" t="s">
        <v>74</v>
      </c>
      <c r="BB711">
        <v>836</v>
      </c>
      <c r="BC711">
        <v>837</v>
      </c>
      <c r="BD711" t="s">
        <v>74</v>
      </c>
      <c r="BE711" t="s">
        <v>3863</v>
      </c>
      <c r="BF711" t="str">
        <f>HYPERLINK("http://dx.doi.org/10.1038/169836a0","http://dx.doi.org/10.1038/169836a0")</f>
        <v>http://dx.doi.org/10.1038/169836a0</v>
      </c>
      <c r="BG711" t="s">
        <v>74</v>
      </c>
      <c r="BH711" t="s">
        <v>74</v>
      </c>
      <c r="BI711">
        <v>2</v>
      </c>
      <c r="BJ711" t="s">
        <v>775</v>
      </c>
      <c r="BK711" t="s">
        <v>86</v>
      </c>
      <c r="BL711" t="s">
        <v>776</v>
      </c>
      <c r="BM711" t="s">
        <v>3864</v>
      </c>
      <c r="BN711">
        <v>14941062</v>
      </c>
      <c r="BO711" t="s">
        <v>74</v>
      </c>
      <c r="BP711" t="s">
        <v>74</v>
      </c>
      <c r="BQ711" t="s">
        <v>74</v>
      </c>
      <c r="BR711" t="s">
        <v>89</v>
      </c>
      <c r="BS711" t="s">
        <v>3865</v>
      </c>
      <c r="BT711" t="str">
        <f>HYPERLINK("https%3A%2F%2Fwww.webofscience.com%2Fwos%2Fwoscc%2Ffull-record%2FWOS:A1952UA33300013","View Full Record in Web of Science")</f>
        <v>View Full Record in Web of Science</v>
      </c>
    </row>
    <row r="712" spans="1:72" x14ac:dyDescent="0.15">
      <c r="A712" t="s">
        <v>72</v>
      </c>
      <c r="B712" t="s">
        <v>3866</v>
      </c>
      <c r="C712" t="s">
        <v>74</v>
      </c>
      <c r="D712" t="s">
        <v>74</v>
      </c>
      <c r="E712" t="s">
        <v>74</v>
      </c>
      <c r="F712" t="s">
        <v>3866</v>
      </c>
      <c r="G712" t="s">
        <v>74</v>
      </c>
      <c r="H712" t="s">
        <v>74</v>
      </c>
      <c r="I712" t="s">
        <v>3867</v>
      </c>
      <c r="J712" t="s">
        <v>843</v>
      </c>
      <c r="K712" t="s">
        <v>74</v>
      </c>
      <c r="L712" t="s">
        <v>74</v>
      </c>
      <c r="M712" t="s">
        <v>77</v>
      </c>
      <c r="N712" t="s">
        <v>78</v>
      </c>
      <c r="O712" t="s">
        <v>74</v>
      </c>
      <c r="P712" t="s">
        <v>74</v>
      </c>
      <c r="Q712" t="s">
        <v>74</v>
      </c>
      <c r="R712" t="s">
        <v>74</v>
      </c>
      <c r="S712" t="s">
        <v>74</v>
      </c>
      <c r="T712" t="s">
        <v>74</v>
      </c>
      <c r="U712" t="s">
        <v>74</v>
      </c>
      <c r="V712" t="s">
        <v>74</v>
      </c>
      <c r="W712" t="s">
        <v>74</v>
      </c>
      <c r="X712" t="s">
        <v>74</v>
      </c>
      <c r="Y712" t="s">
        <v>74</v>
      </c>
      <c r="Z712" t="s">
        <v>74</v>
      </c>
      <c r="AA712" t="s">
        <v>74</v>
      </c>
      <c r="AB712" t="s">
        <v>74</v>
      </c>
      <c r="AC712" t="s">
        <v>74</v>
      </c>
      <c r="AD712" t="s">
        <v>74</v>
      </c>
      <c r="AE712" t="s">
        <v>74</v>
      </c>
      <c r="AF712" t="s">
        <v>74</v>
      </c>
      <c r="AG712">
        <v>4</v>
      </c>
      <c r="AH712">
        <v>0</v>
      </c>
      <c r="AI712">
        <v>0</v>
      </c>
      <c r="AJ712">
        <v>0</v>
      </c>
      <c r="AK712">
        <v>0</v>
      </c>
      <c r="AL712" t="s">
        <v>844</v>
      </c>
      <c r="AM712" t="s">
        <v>80</v>
      </c>
      <c r="AN712" t="s">
        <v>845</v>
      </c>
      <c r="AO712" t="s">
        <v>846</v>
      </c>
      <c r="AP712" t="s">
        <v>74</v>
      </c>
      <c r="AQ712" t="s">
        <v>74</v>
      </c>
      <c r="AR712" t="s">
        <v>843</v>
      </c>
      <c r="AS712" t="s">
        <v>847</v>
      </c>
      <c r="AT712" t="s">
        <v>74</v>
      </c>
      <c r="AU712">
        <v>1952</v>
      </c>
      <c r="AV712">
        <v>115</v>
      </c>
      <c r="AW712">
        <v>2977</v>
      </c>
      <c r="AX712" t="s">
        <v>74</v>
      </c>
      <c r="AY712" t="s">
        <v>74</v>
      </c>
      <c r="AZ712" t="s">
        <v>74</v>
      </c>
      <c r="BA712" t="s">
        <v>74</v>
      </c>
      <c r="BB712">
        <v>65</v>
      </c>
      <c r="BC712">
        <v>69</v>
      </c>
      <c r="BD712" t="s">
        <v>74</v>
      </c>
      <c r="BE712" t="s">
        <v>3868</v>
      </c>
      <c r="BF712" t="str">
        <f>HYPERLINK("http://dx.doi.org/10.1126/science.115.2977.65","http://dx.doi.org/10.1126/science.115.2977.65")</f>
        <v>http://dx.doi.org/10.1126/science.115.2977.65</v>
      </c>
      <c r="BG712" t="s">
        <v>74</v>
      </c>
      <c r="BH712" t="s">
        <v>74</v>
      </c>
      <c r="BI712">
        <v>5</v>
      </c>
      <c r="BJ712" t="s">
        <v>775</v>
      </c>
      <c r="BK712" t="s">
        <v>86</v>
      </c>
      <c r="BL712" t="s">
        <v>776</v>
      </c>
      <c r="BM712" t="s">
        <v>3869</v>
      </c>
      <c r="BN712" t="s">
        <v>74</v>
      </c>
      <c r="BO712" t="s">
        <v>74</v>
      </c>
      <c r="BP712" t="s">
        <v>74</v>
      </c>
      <c r="BQ712" t="s">
        <v>74</v>
      </c>
      <c r="BR712" t="s">
        <v>89</v>
      </c>
      <c r="BS712" t="s">
        <v>3870</v>
      </c>
      <c r="BT712" t="str">
        <f>HYPERLINK("https%3A%2F%2Fwww.webofscience.com%2Fwos%2Fwoscc%2Ffull-record%2FWOS:A1952UA99300007","View Full Record in Web of Science")</f>
        <v>View Full Record in Web of Science</v>
      </c>
    </row>
    <row r="713" spans="1:72" x14ac:dyDescent="0.15">
      <c r="A713" t="s">
        <v>72</v>
      </c>
      <c r="B713" t="s">
        <v>3871</v>
      </c>
      <c r="C713" t="s">
        <v>74</v>
      </c>
      <c r="D713" t="s">
        <v>74</v>
      </c>
      <c r="E713" t="s">
        <v>74</v>
      </c>
      <c r="F713" t="s">
        <v>3871</v>
      </c>
      <c r="G713" t="s">
        <v>74</v>
      </c>
      <c r="H713" t="s">
        <v>74</v>
      </c>
      <c r="I713" t="s">
        <v>3872</v>
      </c>
      <c r="J713" t="s">
        <v>2562</v>
      </c>
      <c r="K713" t="s">
        <v>74</v>
      </c>
      <c r="L713" t="s">
        <v>74</v>
      </c>
      <c r="M713" t="s">
        <v>77</v>
      </c>
      <c r="N713" t="s">
        <v>78</v>
      </c>
      <c r="O713" t="s">
        <v>74</v>
      </c>
      <c r="P713" t="s">
        <v>74</v>
      </c>
      <c r="Q713" t="s">
        <v>74</v>
      </c>
      <c r="R713" t="s">
        <v>74</v>
      </c>
      <c r="S713" t="s">
        <v>74</v>
      </c>
      <c r="T713" t="s">
        <v>74</v>
      </c>
      <c r="U713" t="s">
        <v>74</v>
      </c>
      <c r="V713" t="s">
        <v>74</v>
      </c>
      <c r="W713" t="s">
        <v>74</v>
      </c>
      <c r="X713" t="s">
        <v>74</v>
      </c>
      <c r="Y713" t="s">
        <v>74</v>
      </c>
      <c r="Z713" t="s">
        <v>74</v>
      </c>
      <c r="AA713" t="s">
        <v>74</v>
      </c>
      <c r="AB713" t="s">
        <v>74</v>
      </c>
      <c r="AC713" t="s">
        <v>74</v>
      </c>
      <c r="AD713" t="s">
        <v>74</v>
      </c>
      <c r="AE713" t="s">
        <v>74</v>
      </c>
      <c r="AF713" t="s">
        <v>74</v>
      </c>
      <c r="AG713">
        <v>12</v>
      </c>
      <c r="AH713">
        <v>23</v>
      </c>
      <c r="AI713">
        <v>23</v>
      </c>
      <c r="AJ713">
        <v>0</v>
      </c>
      <c r="AK713">
        <v>1</v>
      </c>
      <c r="AL713" t="s">
        <v>2563</v>
      </c>
      <c r="AM713" t="s">
        <v>509</v>
      </c>
      <c r="AN713" t="s">
        <v>2564</v>
      </c>
      <c r="AO713" t="s">
        <v>2565</v>
      </c>
      <c r="AP713" t="s">
        <v>74</v>
      </c>
      <c r="AQ713" t="s">
        <v>74</v>
      </c>
      <c r="AR713" t="s">
        <v>2566</v>
      </c>
      <c r="AS713" t="s">
        <v>2567</v>
      </c>
      <c r="AT713" t="s">
        <v>74</v>
      </c>
      <c r="AU713">
        <v>1950</v>
      </c>
      <c r="AV713">
        <v>58</v>
      </c>
      <c r="AW713">
        <v>3</v>
      </c>
      <c r="AX713" t="s">
        <v>74</v>
      </c>
      <c r="AY713" t="s">
        <v>74</v>
      </c>
      <c r="AZ713" t="s">
        <v>74</v>
      </c>
      <c r="BA713" t="s">
        <v>74</v>
      </c>
      <c r="BB713">
        <v>254</v>
      </c>
      <c r="BC713">
        <v>260</v>
      </c>
      <c r="BD713" t="s">
        <v>74</v>
      </c>
      <c r="BE713" t="s">
        <v>3873</v>
      </c>
      <c r="BF713" t="str">
        <f>HYPERLINK("http://dx.doi.org/10.1086/625737","http://dx.doi.org/10.1086/625737")</f>
        <v>http://dx.doi.org/10.1086/625737</v>
      </c>
      <c r="BG713" t="s">
        <v>74</v>
      </c>
      <c r="BH713" t="s">
        <v>74</v>
      </c>
      <c r="BI713">
        <v>7</v>
      </c>
      <c r="BJ713" t="s">
        <v>606</v>
      </c>
      <c r="BK713" t="s">
        <v>86</v>
      </c>
      <c r="BL713" t="s">
        <v>606</v>
      </c>
      <c r="BM713" t="s">
        <v>3874</v>
      </c>
      <c r="BN713" t="s">
        <v>74</v>
      </c>
      <c r="BO713" t="s">
        <v>74</v>
      </c>
      <c r="BP713" t="s">
        <v>74</v>
      </c>
      <c r="BQ713" t="s">
        <v>74</v>
      </c>
      <c r="BR713" t="s">
        <v>89</v>
      </c>
      <c r="BS713" t="s">
        <v>3875</v>
      </c>
      <c r="BT713" t="str">
        <f>HYPERLINK("https%3A%2F%2Fwww.webofscience.com%2Fwos%2Fwoscc%2Ffull-record%2FWOS:A1950YD76900003","View Full Record in Web of Science")</f>
        <v>View Full Record in Web of Science</v>
      </c>
    </row>
    <row r="714" spans="1:72" x14ac:dyDescent="0.15">
      <c r="A714" t="s">
        <v>72</v>
      </c>
      <c r="B714" t="s">
        <v>3876</v>
      </c>
      <c r="C714" t="s">
        <v>74</v>
      </c>
      <c r="D714" t="s">
        <v>74</v>
      </c>
      <c r="E714" t="s">
        <v>74</v>
      </c>
      <c r="F714" t="s">
        <v>3876</v>
      </c>
      <c r="G714" t="s">
        <v>74</v>
      </c>
      <c r="H714" t="s">
        <v>74</v>
      </c>
      <c r="I714" t="s">
        <v>3877</v>
      </c>
      <c r="J714" t="s">
        <v>767</v>
      </c>
      <c r="K714" t="s">
        <v>74</v>
      </c>
      <c r="L714" t="s">
        <v>74</v>
      </c>
      <c r="M714" t="s">
        <v>77</v>
      </c>
      <c r="N714" t="s">
        <v>78</v>
      </c>
      <c r="O714" t="s">
        <v>74</v>
      </c>
      <c r="P714" t="s">
        <v>74</v>
      </c>
      <c r="Q714" t="s">
        <v>74</v>
      </c>
      <c r="R714" t="s">
        <v>74</v>
      </c>
      <c r="S714" t="s">
        <v>74</v>
      </c>
      <c r="T714" t="s">
        <v>74</v>
      </c>
      <c r="U714" t="s">
        <v>74</v>
      </c>
      <c r="V714" t="s">
        <v>74</v>
      </c>
      <c r="W714" t="s">
        <v>74</v>
      </c>
      <c r="X714" t="s">
        <v>74</v>
      </c>
      <c r="Y714" t="s">
        <v>74</v>
      </c>
      <c r="Z714" t="s">
        <v>74</v>
      </c>
      <c r="AA714" t="s">
        <v>74</v>
      </c>
      <c r="AB714" t="s">
        <v>74</v>
      </c>
      <c r="AC714" t="s">
        <v>74</v>
      </c>
      <c r="AD714" t="s">
        <v>74</v>
      </c>
      <c r="AE714" t="s">
        <v>74</v>
      </c>
      <c r="AF714" t="s">
        <v>74</v>
      </c>
      <c r="AG714">
        <v>0</v>
      </c>
      <c r="AH714">
        <v>2</v>
      </c>
      <c r="AI714">
        <v>2</v>
      </c>
      <c r="AJ714">
        <v>0</v>
      </c>
      <c r="AK714">
        <v>2</v>
      </c>
      <c r="AL714" t="s">
        <v>781</v>
      </c>
      <c r="AM714" t="s">
        <v>782</v>
      </c>
      <c r="AN714" t="s">
        <v>783</v>
      </c>
      <c r="AO714" t="s">
        <v>771</v>
      </c>
      <c r="AP714" t="s">
        <v>74</v>
      </c>
      <c r="AQ714" t="s">
        <v>74</v>
      </c>
      <c r="AR714" t="s">
        <v>767</v>
      </c>
      <c r="AS714" t="s">
        <v>773</v>
      </c>
      <c r="AT714" t="s">
        <v>74</v>
      </c>
      <c r="AU714">
        <v>1950</v>
      </c>
      <c r="AV714">
        <v>165</v>
      </c>
      <c r="AW714">
        <v>4184</v>
      </c>
      <c r="AX714" t="s">
        <v>74</v>
      </c>
      <c r="AY714" t="s">
        <v>74</v>
      </c>
      <c r="AZ714" t="s">
        <v>74</v>
      </c>
      <c r="BA714" t="s">
        <v>74</v>
      </c>
      <c r="BB714">
        <v>8</v>
      </c>
      <c r="BC714">
        <v>9</v>
      </c>
      <c r="BD714" t="s">
        <v>74</v>
      </c>
      <c r="BE714" t="s">
        <v>3878</v>
      </c>
      <c r="BF714" t="str">
        <f>HYPERLINK("http://dx.doi.org/10.1038/165008a0","http://dx.doi.org/10.1038/165008a0")</f>
        <v>http://dx.doi.org/10.1038/165008a0</v>
      </c>
      <c r="BG714" t="s">
        <v>74</v>
      </c>
      <c r="BH714" t="s">
        <v>74</v>
      </c>
      <c r="BI714">
        <v>2</v>
      </c>
      <c r="BJ714" t="s">
        <v>775</v>
      </c>
      <c r="BK714" t="s">
        <v>86</v>
      </c>
      <c r="BL714" t="s">
        <v>776</v>
      </c>
      <c r="BM714" t="s">
        <v>3879</v>
      </c>
      <c r="BN714" t="s">
        <v>74</v>
      </c>
      <c r="BO714" t="s">
        <v>74</v>
      </c>
      <c r="BP714" t="s">
        <v>74</v>
      </c>
      <c r="BQ714" t="s">
        <v>74</v>
      </c>
      <c r="BR714" t="s">
        <v>89</v>
      </c>
      <c r="BS714" t="s">
        <v>3880</v>
      </c>
      <c r="BT714" t="str">
        <f>HYPERLINK("https%3A%2F%2Fwww.webofscience.com%2Fwos%2Fwoscc%2Ffull-record%2FWOS:A1950UA18300002","View Full Record in Web of Science")</f>
        <v>View Full Record in Web of Science</v>
      </c>
    </row>
    <row r="715" spans="1:72" x14ac:dyDescent="0.15">
      <c r="A715" t="s">
        <v>72</v>
      </c>
      <c r="B715" t="s">
        <v>3881</v>
      </c>
      <c r="C715" t="s">
        <v>74</v>
      </c>
      <c r="D715" t="s">
        <v>74</v>
      </c>
      <c r="E715" t="s">
        <v>74</v>
      </c>
      <c r="F715" t="s">
        <v>3881</v>
      </c>
      <c r="G715" t="s">
        <v>74</v>
      </c>
      <c r="H715" t="s">
        <v>74</v>
      </c>
      <c r="I715" t="s">
        <v>3882</v>
      </c>
      <c r="J715" t="s">
        <v>3883</v>
      </c>
      <c r="K715" t="s">
        <v>74</v>
      </c>
      <c r="L715" t="s">
        <v>74</v>
      </c>
      <c r="M715" t="s">
        <v>77</v>
      </c>
      <c r="N715" t="s">
        <v>78</v>
      </c>
      <c r="O715" t="s">
        <v>74</v>
      </c>
      <c r="P715" t="s">
        <v>74</v>
      </c>
      <c r="Q715" t="s">
        <v>74</v>
      </c>
      <c r="R715" t="s">
        <v>74</v>
      </c>
      <c r="S715" t="s">
        <v>74</v>
      </c>
      <c r="T715" t="s">
        <v>74</v>
      </c>
      <c r="U715" t="s">
        <v>74</v>
      </c>
      <c r="V715" t="s">
        <v>74</v>
      </c>
      <c r="W715" t="s">
        <v>74</v>
      </c>
      <c r="X715" t="s">
        <v>74</v>
      </c>
      <c r="Y715" t="s">
        <v>74</v>
      </c>
      <c r="Z715" t="s">
        <v>74</v>
      </c>
      <c r="AA715" t="s">
        <v>74</v>
      </c>
      <c r="AB715" t="s">
        <v>74</v>
      </c>
      <c r="AC715" t="s">
        <v>74</v>
      </c>
      <c r="AD715" t="s">
        <v>74</v>
      </c>
      <c r="AE715" t="s">
        <v>74</v>
      </c>
      <c r="AF715" t="s">
        <v>74</v>
      </c>
      <c r="AG715">
        <v>19</v>
      </c>
      <c r="AH715">
        <v>0</v>
      </c>
      <c r="AI715">
        <v>0</v>
      </c>
      <c r="AJ715">
        <v>0</v>
      </c>
      <c r="AK715">
        <v>0</v>
      </c>
      <c r="AL715" t="s">
        <v>3884</v>
      </c>
      <c r="AM715" t="s">
        <v>3885</v>
      </c>
      <c r="AN715" t="s">
        <v>3886</v>
      </c>
      <c r="AO715" t="s">
        <v>3887</v>
      </c>
      <c r="AP715" t="s">
        <v>74</v>
      </c>
      <c r="AQ715" t="s">
        <v>74</v>
      </c>
      <c r="AR715" t="s">
        <v>3888</v>
      </c>
      <c r="AS715" t="s">
        <v>3889</v>
      </c>
      <c r="AT715" t="s">
        <v>74</v>
      </c>
      <c r="AU715">
        <v>1949</v>
      </c>
      <c r="AV715">
        <v>60</v>
      </c>
      <c r="AW715">
        <v>1</v>
      </c>
      <c r="AX715" t="s">
        <v>74</v>
      </c>
      <c r="AY715" t="s">
        <v>74</v>
      </c>
      <c r="AZ715" t="s">
        <v>74</v>
      </c>
      <c r="BA715" t="s">
        <v>74</v>
      </c>
      <c r="BB715">
        <v>177</v>
      </c>
      <c r="BC715">
        <v>181</v>
      </c>
      <c r="BD715" t="s">
        <v>74</v>
      </c>
      <c r="BE715" t="s">
        <v>3890</v>
      </c>
      <c r="BF715" t="str">
        <f>HYPERLINK("http://dx.doi.org/10.1130/0016-7606(1949)60[177:JEPOAI]2.0.CO;2","http://dx.doi.org/10.1130/0016-7606(1949)60[177:JEPOAI]2.0.CO;2")</f>
        <v>http://dx.doi.org/10.1130/0016-7606(1949)60[177:JEPOAI]2.0.CO;2</v>
      </c>
      <c r="BG715" t="s">
        <v>74</v>
      </c>
      <c r="BH715" t="s">
        <v>74</v>
      </c>
      <c r="BI715">
        <v>5</v>
      </c>
      <c r="BJ715" t="s">
        <v>605</v>
      </c>
      <c r="BK715" t="s">
        <v>86</v>
      </c>
      <c r="BL715" t="s">
        <v>606</v>
      </c>
      <c r="BM715" t="s">
        <v>3891</v>
      </c>
      <c r="BN715" t="s">
        <v>74</v>
      </c>
      <c r="BO715" t="s">
        <v>74</v>
      </c>
      <c r="BP715" t="s">
        <v>74</v>
      </c>
      <c r="BQ715" t="s">
        <v>74</v>
      </c>
      <c r="BR715" t="s">
        <v>89</v>
      </c>
      <c r="BS715" t="s">
        <v>3892</v>
      </c>
      <c r="BT715" t="str">
        <f>HYPERLINK("https%3A%2F%2Fwww.webofscience.com%2Fwos%2Fwoscc%2Ffull-record%2FWOS:A1949UP78400003","View Full Record in Web of Science")</f>
        <v>View Full Record in Web of Science</v>
      </c>
    </row>
    <row r="716" spans="1:72" x14ac:dyDescent="0.15">
      <c r="A716" t="s">
        <v>72</v>
      </c>
      <c r="B716" t="s">
        <v>3893</v>
      </c>
      <c r="C716" t="s">
        <v>74</v>
      </c>
      <c r="D716" t="s">
        <v>74</v>
      </c>
      <c r="E716" t="s">
        <v>74</v>
      </c>
      <c r="F716" t="s">
        <v>3893</v>
      </c>
      <c r="G716" t="s">
        <v>74</v>
      </c>
      <c r="H716" t="s">
        <v>74</v>
      </c>
      <c r="I716" t="s">
        <v>3894</v>
      </c>
      <c r="J716" t="s">
        <v>3895</v>
      </c>
      <c r="K716" t="s">
        <v>74</v>
      </c>
      <c r="L716" t="s">
        <v>74</v>
      </c>
      <c r="M716" t="s">
        <v>77</v>
      </c>
      <c r="N716" t="s">
        <v>78</v>
      </c>
      <c r="O716" t="s">
        <v>74</v>
      </c>
      <c r="P716" t="s">
        <v>74</v>
      </c>
      <c r="Q716" t="s">
        <v>74</v>
      </c>
      <c r="R716" t="s">
        <v>74</v>
      </c>
      <c r="S716" t="s">
        <v>74</v>
      </c>
      <c r="T716" t="s">
        <v>74</v>
      </c>
      <c r="U716" t="s">
        <v>74</v>
      </c>
      <c r="V716" t="s">
        <v>74</v>
      </c>
      <c r="W716" t="s">
        <v>74</v>
      </c>
      <c r="X716" t="s">
        <v>74</v>
      </c>
      <c r="Y716" t="s">
        <v>74</v>
      </c>
      <c r="Z716" t="s">
        <v>74</v>
      </c>
      <c r="AA716" t="s">
        <v>74</v>
      </c>
      <c r="AB716" t="s">
        <v>74</v>
      </c>
      <c r="AC716" t="s">
        <v>74</v>
      </c>
      <c r="AD716" t="s">
        <v>74</v>
      </c>
      <c r="AE716" t="s">
        <v>74</v>
      </c>
      <c r="AF716" t="s">
        <v>74</v>
      </c>
      <c r="AG716">
        <v>10</v>
      </c>
      <c r="AH716">
        <v>17</v>
      </c>
      <c r="AI716">
        <v>17</v>
      </c>
      <c r="AJ716">
        <v>0</v>
      </c>
      <c r="AK716">
        <v>0</v>
      </c>
      <c r="AL716" t="s">
        <v>3896</v>
      </c>
      <c r="AM716" t="s">
        <v>3897</v>
      </c>
      <c r="AN716" t="s">
        <v>3898</v>
      </c>
      <c r="AO716" t="s">
        <v>3899</v>
      </c>
      <c r="AP716" t="s">
        <v>74</v>
      </c>
      <c r="AQ716" t="s">
        <v>74</v>
      </c>
      <c r="AR716" t="s">
        <v>3895</v>
      </c>
      <c r="AS716" t="s">
        <v>3900</v>
      </c>
      <c r="AT716" t="s">
        <v>74</v>
      </c>
      <c r="AU716">
        <v>1949</v>
      </c>
      <c r="AV716">
        <v>91</v>
      </c>
      <c r="AW716">
        <v>4</v>
      </c>
      <c r="AX716" t="s">
        <v>74</v>
      </c>
      <c r="AY716" t="s">
        <v>74</v>
      </c>
      <c r="AZ716" t="s">
        <v>74</v>
      </c>
      <c r="BA716" t="s">
        <v>74</v>
      </c>
      <c r="BB716">
        <v>577</v>
      </c>
      <c r="BC716">
        <v>606</v>
      </c>
      <c r="BD716" t="s">
        <v>74</v>
      </c>
      <c r="BE716" t="s">
        <v>3901</v>
      </c>
      <c r="BF716" t="str">
        <f>HYPERLINK("http://dx.doi.org/10.1111/j.1474-919X.1949.tb02312.x","http://dx.doi.org/10.1111/j.1474-919X.1949.tb02312.x")</f>
        <v>http://dx.doi.org/10.1111/j.1474-919X.1949.tb02312.x</v>
      </c>
      <c r="BG716" t="s">
        <v>74</v>
      </c>
      <c r="BH716" t="s">
        <v>74</v>
      </c>
      <c r="BI716">
        <v>30</v>
      </c>
      <c r="BJ716" t="s">
        <v>1426</v>
      </c>
      <c r="BK716" t="s">
        <v>86</v>
      </c>
      <c r="BL716" t="s">
        <v>1427</v>
      </c>
      <c r="BM716" t="s">
        <v>3902</v>
      </c>
      <c r="BN716" t="s">
        <v>74</v>
      </c>
      <c r="BO716" t="s">
        <v>74</v>
      </c>
      <c r="BP716" t="s">
        <v>74</v>
      </c>
      <c r="BQ716" t="s">
        <v>74</v>
      </c>
      <c r="BR716" t="s">
        <v>89</v>
      </c>
      <c r="BS716" t="s">
        <v>3903</v>
      </c>
      <c r="BT716" t="str">
        <f>HYPERLINK("https%3A%2F%2Fwww.webofscience.com%2Fwos%2Fwoscc%2Ffull-record%2FWOS:A1949XU13200002","View Full Record in Web of Science")</f>
        <v>View Full Record in Web of Science</v>
      </c>
    </row>
    <row r="717" spans="1:72" x14ac:dyDescent="0.15">
      <c r="A717" t="s">
        <v>72</v>
      </c>
      <c r="B717" t="s">
        <v>3904</v>
      </c>
      <c r="C717" t="s">
        <v>74</v>
      </c>
      <c r="D717" t="s">
        <v>74</v>
      </c>
      <c r="E717" t="s">
        <v>74</v>
      </c>
      <c r="F717" t="s">
        <v>3904</v>
      </c>
      <c r="G717" t="s">
        <v>74</v>
      </c>
      <c r="H717" t="s">
        <v>74</v>
      </c>
      <c r="I717" t="s">
        <v>3905</v>
      </c>
      <c r="J717" t="s">
        <v>2562</v>
      </c>
      <c r="K717" t="s">
        <v>74</v>
      </c>
      <c r="L717" t="s">
        <v>74</v>
      </c>
      <c r="M717" t="s">
        <v>77</v>
      </c>
      <c r="N717" t="s">
        <v>3317</v>
      </c>
      <c r="O717" t="s">
        <v>74</v>
      </c>
      <c r="P717" t="s">
        <v>74</v>
      </c>
      <c r="Q717" t="s">
        <v>74</v>
      </c>
      <c r="R717" t="s">
        <v>74</v>
      </c>
      <c r="S717" t="s">
        <v>74</v>
      </c>
      <c r="T717" t="s">
        <v>74</v>
      </c>
      <c r="U717" t="s">
        <v>74</v>
      </c>
      <c r="V717" t="s">
        <v>74</v>
      </c>
      <c r="W717" t="s">
        <v>74</v>
      </c>
      <c r="X717" t="s">
        <v>74</v>
      </c>
      <c r="Y717" t="s">
        <v>74</v>
      </c>
      <c r="Z717" t="s">
        <v>74</v>
      </c>
      <c r="AA717" t="s">
        <v>74</v>
      </c>
      <c r="AB717" t="s">
        <v>74</v>
      </c>
      <c r="AC717" t="s">
        <v>74</v>
      </c>
      <c r="AD717" t="s">
        <v>74</v>
      </c>
      <c r="AE717" t="s">
        <v>74</v>
      </c>
      <c r="AF717" t="s">
        <v>74</v>
      </c>
      <c r="AG717">
        <v>1</v>
      </c>
      <c r="AH717">
        <v>1</v>
      </c>
      <c r="AI717">
        <v>1</v>
      </c>
      <c r="AJ717">
        <v>0</v>
      </c>
      <c r="AK717">
        <v>1</v>
      </c>
      <c r="AL717" t="s">
        <v>2563</v>
      </c>
      <c r="AM717" t="s">
        <v>509</v>
      </c>
      <c r="AN717" t="s">
        <v>2564</v>
      </c>
      <c r="AO717" t="s">
        <v>2565</v>
      </c>
      <c r="AP717" t="s">
        <v>74</v>
      </c>
      <c r="AQ717" t="s">
        <v>74</v>
      </c>
      <c r="AR717" t="s">
        <v>2566</v>
      </c>
      <c r="AS717" t="s">
        <v>2567</v>
      </c>
      <c r="AT717" t="s">
        <v>74</v>
      </c>
      <c r="AU717">
        <v>1949</v>
      </c>
      <c r="AV717">
        <v>57</v>
      </c>
      <c r="AW717">
        <v>4</v>
      </c>
      <c r="AX717" t="s">
        <v>74</v>
      </c>
      <c r="AY717" t="s">
        <v>74</v>
      </c>
      <c r="AZ717" t="s">
        <v>74</v>
      </c>
      <c r="BA717" t="s">
        <v>74</v>
      </c>
      <c r="BB717">
        <v>427</v>
      </c>
      <c r="BC717">
        <v>428</v>
      </c>
      <c r="BD717" t="s">
        <v>74</v>
      </c>
      <c r="BE717" t="s">
        <v>3906</v>
      </c>
      <c r="BF717" t="str">
        <f>HYPERLINK("http://dx.doi.org/10.1086/625639","http://dx.doi.org/10.1086/625639")</f>
        <v>http://dx.doi.org/10.1086/625639</v>
      </c>
      <c r="BG717" t="s">
        <v>74</v>
      </c>
      <c r="BH717" t="s">
        <v>74</v>
      </c>
      <c r="BI717">
        <v>2</v>
      </c>
      <c r="BJ717" t="s">
        <v>606</v>
      </c>
      <c r="BK717" t="s">
        <v>86</v>
      </c>
      <c r="BL717" t="s">
        <v>606</v>
      </c>
      <c r="BM717" t="s">
        <v>3907</v>
      </c>
      <c r="BN717" t="s">
        <v>74</v>
      </c>
      <c r="BO717" t="s">
        <v>74</v>
      </c>
      <c r="BP717" t="s">
        <v>74</v>
      </c>
      <c r="BQ717" t="s">
        <v>74</v>
      </c>
      <c r="BR717" t="s">
        <v>89</v>
      </c>
      <c r="BS717" t="s">
        <v>3908</v>
      </c>
      <c r="BT717" t="str">
        <f>HYPERLINK("https%3A%2F%2Fwww.webofscience.com%2Fwos%2Fwoscc%2Ffull-record%2FWOS:A1949UY66500011","View Full Record in Web of Science")</f>
        <v>View Full Record in Web of Science</v>
      </c>
    </row>
    <row r="718" spans="1:72" x14ac:dyDescent="0.15">
      <c r="A718" t="s">
        <v>72</v>
      </c>
      <c r="B718" t="s">
        <v>2289</v>
      </c>
      <c r="C718" t="s">
        <v>74</v>
      </c>
      <c r="D718" t="s">
        <v>74</v>
      </c>
      <c r="E718" t="s">
        <v>74</v>
      </c>
      <c r="F718" t="s">
        <v>2289</v>
      </c>
      <c r="G718" t="s">
        <v>74</v>
      </c>
      <c r="H718" t="s">
        <v>74</v>
      </c>
      <c r="I718" t="s">
        <v>3909</v>
      </c>
      <c r="J718" t="s">
        <v>2562</v>
      </c>
      <c r="K718" t="s">
        <v>74</v>
      </c>
      <c r="L718" t="s">
        <v>74</v>
      </c>
      <c r="M718" t="s">
        <v>77</v>
      </c>
      <c r="N718" t="s">
        <v>3317</v>
      </c>
      <c r="O718" t="s">
        <v>74</v>
      </c>
      <c r="P718" t="s">
        <v>74</v>
      </c>
      <c r="Q718" t="s">
        <v>74</v>
      </c>
      <c r="R718" t="s">
        <v>74</v>
      </c>
      <c r="S718" t="s">
        <v>74</v>
      </c>
      <c r="T718" t="s">
        <v>74</v>
      </c>
      <c r="U718" t="s">
        <v>74</v>
      </c>
      <c r="V718" t="s">
        <v>74</v>
      </c>
      <c r="W718" t="s">
        <v>74</v>
      </c>
      <c r="X718" t="s">
        <v>74</v>
      </c>
      <c r="Y718" t="s">
        <v>74</v>
      </c>
      <c r="Z718" t="s">
        <v>74</v>
      </c>
      <c r="AA718" t="s">
        <v>74</v>
      </c>
      <c r="AB718" t="s">
        <v>74</v>
      </c>
      <c r="AC718" t="s">
        <v>74</v>
      </c>
      <c r="AD718" t="s">
        <v>74</v>
      </c>
      <c r="AE718" t="s">
        <v>74</v>
      </c>
      <c r="AF718" t="s">
        <v>74</v>
      </c>
      <c r="AG718">
        <v>3</v>
      </c>
      <c r="AH718">
        <v>0</v>
      </c>
      <c r="AI718">
        <v>0</v>
      </c>
      <c r="AJ718">
        <v>0</v>
      </c>
      <c r="AK718">
        <v>0</v>
      </c>
      <c r="AL718" t="s">
        <v>2563</v>
      </c>
      <c r="AM718" t="s">
        <v>509</v>
      </c>
      <c r="AN718" t="s">
        <v>2564</v>
      </c>
      <c r="AO718" t="s">
        <v>2565</v>
      </c>
      <c r="AP718" t="s">
        <v>74</v>
      </c>
      <c r="AQ718" t="s">
        <v>74</v>
      </c>
      <c r="AR718" t="s">
        <v>2566</v>
      </c>
      <c r="AS718" t="s">
        <v>2567</v>
      </c>
      <c r="AT718" t="s">
        <v>74</v>
      </c>
      <c r="AU718">
        <v>1949</v>
      </c>
      <c r="AV718">
        <v>57</v>
      </c>
      <c r="AW718">
        <v>4</v>
      </c>
      <c r="AX718" t="s">
        <v>74</v>
      </c>
      <c r="AY718" t="s">
        <v>74</v>
      </c>
      <c r="AZ718" t="s">
        <v>74</v>
      </c>
      <c r="BA718" t="s">
        <v>74</v>
      </c>
      <c r="BB718">
        <v>428</v>
      </c>
      <c r="BC718">
        <v>429</v>
      </c>
      <c r="BD718" t="s">
        <v>74</v>
      </c>
      <c r="BE718" t="s">
        <v>3910</v>
      </c>
      <c r="BF718" t="str">
        <f>HYPERLINK("http://dx.doi.org/10.1086/625640","http://dx.doi.org/10.1086/625640")</f>
        <v>http://dx.doi.org/10.1086/625640</v>
      </c>
      <c r="BG718" t="s">
        <v>74</v>
      </c>
      <c r="BH718" t="s">
        <v>74</v>
      </c>
      <c r="BI718">
        <v>2</v>
      </c>
      <c r="BJ718" t="s">
        <v>606</v>
      </c>
      <c r="BK718" t="s">
        <v>86</v>
      </c>
      <c r="BL718" t="s">
        <v>606</v>
      </c>
      <c r="BM718" t="s">
        <v>3907</v>
      </c>
      <c r="BN718" t="s">
        <v>74</v>
      </c>
      <c r="BO718" t="s">
        <v>74</v>
      </c>
      <c r="BP718" t="s">
        <v>74</v>
      </c>
      <c r="BQ718" t="s">
        <v>74</v>
      </c>
      <c r="BR718" t="s">
        <v>89</v>
      </c>
      <c r="BS718" t="s">
        <v>3911</v>
      </c>
      <c r="BT718" t="str">
        <f>HYPERLINK("https%3A%2F%2Fwww.webofscience.com%2Fwos%2Fwoscc%2Ffull-record%2FWOS:A1949UY66500012","View Full Record in Web of Science")</f>
        <v>View Full Record in Web of Science</v>
      </c>
    </row>
    <row r="719" spans="1:72" x14ac:dyDescent="0.15">
      <c r="A719" t="s">
        <v>72</v>
      </c>
      <c r="B719" t="s">
        <v>3912</v>
      </c>
      <c r="C719" t="s">
        <v>74</v>
      </c>
      <c r="D719" t="s">
        <v>74</v>
      </c>
      <c r="E719" t="s">
        <v>74</v>
      </c>
      <c r="F719" t="s">
        <v>3912</v>
      </c>
      <c r="G719" t="s">
        <v>74</v>
      </c>
      <c r="H719" t="s">
        <v>74</v>
      </c>
      <c r="I719" t="s">
        <v>3913</v>
      </c>
      <c r="J719" t="s">
        <v>1229</v>
      </c>
      <c r="K719" t="s">
        <v>74</v>
      </c>
      <c r="L719" t="s">
        <v>74</v>
      </c>
      <c r="M719" t="s">
        <v>77</v>
      </c>
      <c r="N719" t="s">
        <v>78</v>
      </c>
      <c r="O719" t="s">
        <v>74</v>
      </c>
      <c r="P719" t="s">
        <v>74</v>
      </c>
      <c r="Q719" t="s">
        <v>74</v>
      </c>
      <c r="R719" t="s">
        <v>74</v>
      </c>
      <c r="S719" t="s">
        <v>74</v>
      </c>
      <c r="T719" t="s">
        <v>74</v>
      </c>
      <c r="U719" t="s">
        <v>74</v>
      </c>
      <c r="V719" t="s">
        <v>74</v>
      </c>
      <c r="W719" t="s">
        <v>74</v>
      </c>
      <c r="X719" t="s">
        <v>74</v>
      </c>
      <c r="Y719" t="s">
        <v>74</v>
      </c>
      <c r="Z719" t="s">
        <v>74</v>
      </c>
      <c r="AA719" t="s">
        <v>74</v>
      </c>
      <c r="AB719" t="s">
        <v>74</v>
      </c>
      <c r="AC719" t="s">
        <v>74</v>
      </c>
      <c r="AD719" t="s">
        <v>74</v>
      </c>
      <c r="AE719" t="s">
        <v>74</v>
      </c>
      <c r="AF719" t="s">
        <v>74</v>
      </c>
      <c r="AG719">
        <v>5</v>
      </c>
      <c r="AH719">
        <v>5</v>
      </c>
      <c r="AI719">
        <v>5</v>
      </c>
      <c r="AJ719">
        <v>0</v>
      </c>
      <c r="AK719">
        <v>0</v>
      </c>
      <c r="AL719" t="s">
        <v>1230</v>
      </c>
      <c r="AM719" t="s">
        <v>1231</v>
      </c>
      <c r="AN719" t="s">
        <v>1232</v>
      </c>
      <c r="AO719" t="s">
        <v>1233</v>
      </c>
      <c r="AP719" t="s">
        <v>74</v>
      </c>
      <c r="AQ719" t="s">
        <v>74</v>
      </c>
      <c r="AR719" t="s">
        <v>1234</v>
      </c>
      <c r="AS719" t="s">
        <v>1235</v>
      </c>
      <c r="AT719" t="s">
        <v>74</v>
      </c>
      <c r="AU719">
        <v>1949</v>
      </c>
      <c r="AV719">
        <v>8</v>
      </c>
      <c r="AW719">
        <v>1</v>
      </c>
      <c r="AX719" t="s">
        <v>74</v>
      </c>
      <c r="AY719" t="s">
        <v>74</v>
      </c>
      <c r="AZ719" t="s">
        <v>74</v>
      </c>
      <c r="BA719" t="s">
        <v>74</v>
      </c>
      <c r="BB719">
        <v>6</v>
      </c>
      <c r="BC719">
        <v>13</v>
      </c>
      <c r="BD719" t="s">
        <v>74</v>
      </c>
      <c r="BE719" t="s">
        <v>74</v>
      </c>
      <c r="BF719" t="s">
        <v>74</v>
      </c>
      <c r="BG719" t="s">
        <v>74</v>
      </c>
      <c r="BH719" t="s">
        <v>74</v>
      </c>
      <c r="BI719">
        <v>8</v>
      </c>
      <c r="BJ719" t="s">
        <v>806</v>
      </c>
      <c r="BK719" t="s">
        <v>86</v>
      </c>
      <c r="BL719" t="s">
        <v>806</v>
      </c>
      <c r="BM719" t="s">
        <v>3914</v>
      </c>
      <c r="BN719" t="s">
        <v>74</v>
      </c>
      <c r="BO719" t="s">
        <v>74</v>
      </c>
      <c r="BP719" t="s">
        <v>74</v>
      </c>
      <c r="BQ719" t="s">
        <v>74</v>
      </c>
      <c r="BR719" t="s">
        <v>89</v>
      </c>
      <c r="BS719" t="s">
        <v>3915</v>
      </c>
      <c r="BT719" t="str">
        <f>HYPERLINK("https%3A%2F%2Fwww.webofscience.com%2Fwos%2Fwoscc%2Ffull-record%2FWOS:A1949XR63900002","View Full Record in Web of Science")</f>
        <v>View Full Record in Web of Science</v>
      </c>
    </row>
    <row r="720" spans="1:72" x14ac:dyDescent="0.15">
      <c r="A720" t="s">
        <v>72</v>
      </c>
      <c r="B720" t="s">
        <v>3916</v>
      </c>
      <c r="C720" t="s">
        <v>74</v>
      </c>
      <c r="D720" t="s">
        <v>74</v>
      </c>
      <c r="E720" t="s">
        <v>74</v>
      </c>
      <c r="F720" t="s">
        <v>3916</v>
      </c>
      <c r="G720" t="s">
        <v>74</v>
      </c>
      <c r="H720" t="s">
        <v>74</v>
      </c>
      <c r="I720" t="s">
        <v>3917</v>
      </c>
      <c r="J720" t="s">
        <v>767</v>
      </c>
      <c r="K720" t="s">
        <v>74</v>
      </c>
      <c r="L720" t="s">
        <v>74</v>
      </c>
      <c r="M720" t="s">
        <v>77</v>
      </c>
      <c r="N720" t="s">
        <v>536</v>
      </c>
      <c r="O720" t="s">
        <v>74</v>
      </c>
      <c r="P720" t="s">
        <v>74</v>
      </c>
      <c r="Q720" t="s">
        <v>74</v>
      </c>
      <c r="R720" t="s">
        <v>74</v>
      </c>
      <c r="S720" t="s">
        <v>74</v>
      </c>
      <c r="T720" t="s">
        <v>74</v>
      </c>
      <c r="U720" t="s">
        <v>74</v>
      </c>
      <c r="V720" t="s">
        <v>74</v>
      </c>
      <c r="W720" t="s">
        <v>74</v>
      </c>
      <c r="X720" t="s">
        <v>74</v>
      </c>
      <c r="Y720" t="s">
        <v>74</v>
      </c>
      <c r="Z720" t="s">
        <v>74</v>
      </c>
      <c r="AA720" t="s">
        <v>74</v>
      </c>
      <c r="AB720" t="s">
        <v>74</v>
      </c>
      <c r="AC720" t="s">
        <v>74</v>
      </c>
      <c r="AD720" t="s">
        <v>74</v>
      </c>
      <c r="AE720" t="s">
        <v>74</v>
      </c>
      <c r="AF720" t="s">
        <v>74</v>
      </c>
      <c r="AG720">
        <v>11</v>
      </c>
      <c r="AH720">
        <v>27</v>
      </c>
      <c r="AI720">
        <v>27</v>
      </c>
      <c r="AJ720">
        <v>0</v>
      </c>
      <c r="AK720">
        <v>2</v>
      </c>
      <c r="AL720" t="s">
        <v>781</v>
      </c>
      <c r="AM720" t="s">
        <v>782</v>
      </c>
      <c r="AN720" t="s">
        <v>783</v>
      </c>
      <c r="AO720" t="s">
        <v>771</v>
      </c>
      <c r="AP720" t="s">
        <v>74</v>
      </c>
      <c r="AQ720" t="s">
        <v>74</v>
      </c>
      <c r="AR720" t="s">
        <v>767</v>
      </c>
      <c r="AS720" t="s">
        <v>773</v>
      </c>
      <c r="AT720" t="s">
        <v>74</v>
      </c>
      <c r="AU720">
        <v>1949</v>
      </c>
      <c r="AV720">
        <v>163</v>
      </c>
      <c r="AW720">
        <v>4134</v>
      </c>
      <c r="AX720" t="s">
        <v>74</v>
      </c>
      <c r="AY720" t="s">
        <v>74</v>
      </c>
      <c r="AZ720" t="s">
        <v>74</v>
      </c>
      <c r="BA720" t="s">
        <v>74</v>
      </c>
      <c r="BB720">
        <v>132</v>
      </c>
      <c r="BC720">
        <v>133</v>
      </c>
      <c r="BD720" t="s">
        <v>74</v>
      </c>
      <c r="BE720" t="s">
        <v>3918</v>
      </c>
      <c r="BF720" t="str">
        <f>HYPERLINK("http://dx.doi.org/10.1038/163132b0","http://dx.doi.org/10.1038/163132b0")</f>
        <v>http://dx.doi.org/10.1038/163132b0</v>
      </c>
      <c r="BG720" t="s">
        <v>74</v>
      </c>
      <c r="BH720" t="s">
        <v>74</v>
      </c>
      <c r="BI720">
        <v>2</v>
      </c>
      <c r="BJ720" t="s">
        <v>775</v>
      </c>
      <c r="BK720" t="s">
        <v>86</v>
      </c>
      <c r="BL720" t="s">
        <v>776</v>
      </c>
      <c r="BM720" t="s">
        <v>3919</v>
      </c>
      <c r="BN720">
        <v>18123075</v>
      </c>
      <c r="BO720" t="s">
        <v>74</v>
      </c>
      <c r="BP720" t="s">
        <v>74</v>
      </c>
      <c r="BQ720" t="s">
        <v>74</v>
      </c>
      <c r="BR720" t="s">
        <v>89</v>
      </c>
      <c r="BS720" t="s">
        <v>3920</v>
      </c>
      <c r="BT720" t="str">
        <f>HYPERLINK("https%3A%2F%2Fwww.webofscience.com%2Fwos%2Fwoscc%2Ffull-record%2FWOS:A1949UA16000011","View Full Record in Web of Science")</f>
        <v>View Full Record in Web of Science</v>
      </c>
    </row>
    <row r="721" spans="1:72" x14ac:dyDescent="0.15">
      <c r="A721" t="s">
        <v>72</v>
      </c>
      <c r="B721" t="s">
        <v>3921</v>
      </c>
      <c r="C721" t="s">
        <v>74</v>
      </c>
      <c r="D721" t="s">
        <v>74</v>
      </c>
      <c r="E721" t="s">
        <v>74</v>
      </c>
      <c r="F721" t="s">
        <v>3921</v>
      </c>
      <c r="G721" t="s">
        <v>74</v>
      </c>
      <c r="H721" t="s">
        <v>74</v>
      </c>
      <c r="I721" t="s">
        <v>3922</v>
      </c>
      <c r="J721" t="s">
        <v>3883</v>
      </c>
      <c r="K721" t="s">
        <v>74</v>
      </c>
      <c r="L721" t="s">
        <v>74</v>
      </c>
      <c r="M721" t="s">
        <v>77</v>
      </c>
      <c r="N721" t="s">
        <v>52</v>
      </c>
      <c r="O721" t="s">
        <v>74</v>
      </c>
      <c r="P721" t="s">
        <v>74</v>
      </c>
      <c r="Q721" t="s">
        <v>74</v>
      </c>
      <c r="R721" t="s">
        <v>74</v>
      </c>
      <c r="S721" t="s">
        <v>74</v>
      </c>
      <c r="T721" t="s">
        <v>74</v>
      </c>
      <c r="U721" t="s">
        <v>74</v>
      </c>
      <c r="V721" t="s">
        <v>74</v>
      </c>
      <c r="W721" t="s">
        <v>74</v>
      </c>
      <c r="X721" t="s">
        <v>74</v>
      </c>
      <c r="Y721" t="s">
        <v>74</v>
      </c>
      <c r="Z721" t="s">
        <v>74</v>
      </c>
      <c r="AA721" t="s">
        <v>74</v>
      </c>
      <c r="AB721" t="s">
        <v>74</v>
      </c>
      <c r="AC721" t="s">
        <v>74</v>
      </c>
      <c r="AD721" t="s">
        <v>74</v>
      </c>
      <c r="AE721" t="s">
        <v>74</v>
      </c>
      <c r="AF721" t="s">
        <v>74</v>
      </c>
      <c r="AG721">
        <v>0</v>
      </c>
      <c r="AH721">
        <v>0</v>
      </c>
      <c r="AI721">
        <v>0</v>
      </c>
      <c r="AJ721">
        <v>0</v>
      </c>
      <c r="AK721">
        <v>0</v>
      </c>
      <c r="AL721" t="s">
        <v>3884</v>
      </c>
      <c r="AM721" t="s">
        <v>3885</v>
      </c>
      <c r="AN721" t="s">
        <v>3886</v>
      </c>
      <c r="AO721" t="s">
        <v>3887</v>
      </c>
      <c r="AP721" t="s">
        <v>74</v>
      </c>
      <c r="AQ721" t="s">
        <v>74</v>
      </c>
      <c r="AR721" t="s">
        <v>3888</v>
      </c>
      <c r="AS721" t="s">
        <v>3889</v>
      </c>
      <c r="AT721" t="s">
        <v>74</v>
      </c>
      <c r="AU721">
        <v>1948</v>
      </c>
      <c r="AV721">
        <v>59</v>
      </c>
      <c r="AW721">
        <v>12</v>
      </c>
      <c r="AX721" t="s">
        <v>74</v>
      </c>
      <c r="AY721" t="s">
        <v>74</v>
      </c>
      <c r="AZ721" t="s">
        <v>74</v>
      </c>
      <c r="BA721" t="s">
        <v>74</v>
      </c>
      <c r="BB721">
        <v>1309</v>
      </c>
      <c r="BC721">
        <v>1309</v>
      </c>
      <c r="BD721" t="s">
        <v>74</v>
      </c>
      <c r="BE721" t="s">
        <v>74</v>
      </c>
      <c r="BF721" t="s">
        <v>74</v>
      </c>
      <c r="BG721" t="s">
        <v>74</v>
      </c>
      <c r="BH721" t="s">
        <v>74</v>
      </c>
      <c r="BI721">
        <v>1</v>
      </c>
      <c r="BJ721" t="s">
        <v>605</v>
      </c>
      <c r="BK721" t="s">
        <v>86</v>
      </c>
      <c r="BL721" t="s">
        <v>606</v>
      </c>
      <c r="BM721" t="s">
        <v>3923</v>
      </c>
      <c r="BN721" t="s">
        <v>74</v>
      </c>
      <c r="BO721" t="s">
        <v>74</v>
      </c>
      <c r="BP721" t="s">
        <v>74</v>
      </c>
      <c r="BQ721" t="s">
        <v>74</v>
      </c>
      <c r="BR721" t="s">
        <v>89</v>
      </c>
      <c r="BS721" t="s">
        <v>3924</v>
      </c>
      <c r="BT721" t="str">
        <f>HYPERLINK("https%3A%2F%2Fwww.webofscience.com%2Fwos%2Fwoscc%2Ffull-record%2FWOS:A1948UP78300006","View Full Record in Web of Science")</f>
        <v>View Full Record in Web of Science</v>
      </c>
    </row>
    <row r="722" spans="1:72" x14ac:dyDescent="0.15">
      <c r="A722" t="s">
        <v>72</v>
      </c>
      <c r="B722" t="s">
        <v>2289</v>
      </c>
      <c r="C722" t="s">
        <v>74</v>
      </c>
      <c r="D722" t="s">
        <v>74</v>
      </c>
      <c r="E722" t="s">
        <v>74</v>
      </c>
      <c r="F722" t="s">
        <v>2289</v>
      </c>
      <c r="G722" t="s">
        <v>74</v>
      </c>
      <c r="H722" t="s">
        <v>74</v>
      </c>
      <c r="I722" t="s">
        <v>3925</v>
      </c>
      <c r="J722" t="s">
        <v>2562</v>
      </c>
      <c r="K722" t="s">
        <v>74</v>
      </c>
      <c r="L722" t="s">
        <v>74</v>
      </c>
      <c r="M722" t="s">
        <v>77</v>
      </c>
      <c r="N722" t="s">
        <v>78</v>
      </c>
      <c r="O722" t="s">
        <v>74</v>
      </c>
      <c r="P722" t="s">
        <v>74</v>
      </c>
      <c r="Q722" t="s">
        <v>74</v>
      </c>
      <c r="R722" t="s">
        <v>74</v>
      </c>
      <c r="S722" t="s">
        <v>74</v>
      </c>
      <c r="T722" t="s">
        <v>74</v>
      </c>
      <c r="U722" t="s">
        <v>74</v>
      </c>
      <c r="V722" t="s">
        <v>74</v>
      </c>
      <c r="W722" t="s">
        <v>74</v>
      </c>
      <c r="X722" t="s">
        <v>74</v>
      </c>
      <c r="Y722" t="s">
        <v>74</v>
      </c>
      <c r="Z722" t="s">
        <v>74</v>
      </c>
      <c r="AA722" t="s">
        <v>74</v>
      </c>
      <c r="AB722" t="s">
        <v>74</v>
      </c>
      <c r="AC722" t="s">
        <v>74</v>
      </c>
      <c r="AD722" t="s">
        <v>74</v>
      </c>
      <c r="AE722" t="s">
        <v>74</v>
      </c>
      <c r="AF722" t="s">
        <v>74</v>
      </c>
      <c r="AG722">
        <v>3</v>
      </c>
      <c r="AH722">
        <v>2</v>
      </c>
      <c r="AI722">
        <v>2</v>
      </c>
      <c r="AJ722">
        <v>0</v>
      </c>
      <c r="AK722">
        <v>0</v>
      </c>
      <c r="AL722" t="s">
        <v>2563</v>
      </c>
      <c r="AM722" t="s">
        <v>509</v>
      </c>
      <c r="AN722" t="s">
        <v>2564</v>
      </c>
      <c r="AO722" t="s">
        <v>2565</v>
      </c>
      <c r="AP722" t="s">
        <v>74</v>
      </c>
      <c r="AQ722" t="s">
        <v>74</v>
      </c>
      <c r="AR722" t="s">
        <v>2566</v>
      </c>
      <c r="AS722" t="s">
        <v>2567</v>
      </c>
      <c r="AT722" t="s">
        <v>74</v>
      </c>
      <c r="AU722">
        <v>1948</v>
      </c>
      <c r="AV722">
        <v>56</v>
      </c>
      <c r="AW722">
        <v>1</v>
      </c>
      <c r="AX722" t="s">
        <v>74</v>
      </c>
      <c r="AY722" t="s">
        <v>74</v>
      </c>
      <c r="AZ722" t="s">
        <v>74</v>
      </c>
      <c r="BA722" t="s">
        <v>74</v>
      </c>
      <c r="BB722">
        <v>67</v>
      </c>
      <c r="BC722">
        <v>71</v>
      </c>
      <c r="BD722" t="s">
        <v>74</v>
      </c>
      <c r="BE722" t="s">
        <v>3926</v>
      </c>
      <c r="BF722" t="str">
        <f>HYPERLINK("http://dx.doi.org/10.1086/625479","http://dx.doi.org/10.1086/625479")</f>
        <v>http://dx.doi.org/10.1086/625479</v>
      </c>
      <c r="BG722" t="s">
        <v>74</v>
      </c>
      <c r="BH722" t="s">
        <v>74</v>
      </c>
      <c r="BI722">
        <v>5</v>
      </c>
      <c r="BJ722" t="s">
        <v>606</v>
      </c>
      <c r="BK722" t="s">
        <v>86</v>
      </c>
      <c r="BL722" t="s">
        <v>606</v>
      </c>
      <c r="BM722" t="s">
        <v>3927</v>
      </c>
      <c r="BN722" t="s">
        <v>74</v>
      </c>
      <c r="BO722" t="s">
        <v>74</v>
      </c>
      <c r="BP722" t="s">
        <v>74</v>
      </c>
      <c r="BQ722" t="s">
        <v>74</v>
      </c>
      <c r="BR722" t="s">
        <v>89</v>
      </c>
      <c r="BS722" t="s">
        <v>3928</v>
      </c>
      <c r="BT722" t="str">
        <f>HYPERLINK("https%3A%2F%2Fwww.webofscience.com%2Fwos%2Fwoscc%2Ffull-record%2FWOS:A1948XR03600007","View Full Record in Web of Science")</f>
        <v>View Full Record in Web of Science</v>
      </c>
    </row>
    <row r="723" spans="1:72" x14ac:dyDescent="0.15">
      <c r="A723" t="s">
        <v>72</v>
      </c>
      <c r="B723" t="s">
        <v>3929</v>
      </c>
      <c r="C723" t="s">
        <v>74</v>
      </c>
      <c r="D723" t="s">
        <v>74</v>
      </c>
      <c r="E723" t="s">
        <v>74</v>
      </c>
      <c r="F723" t="s">
        <v>3929</v>
      </c>
      <c r="G723" t="s">
        <v>74</v>
      </c>
      <c r="H723" t="s">
        <v>74</v>
      </c>
      <c r="I723" t="s">
        <v>3930</v>
      </c>
      <c r="J723" t="s">
        <v>1229</v>
      </c>
      <c r="K723" t="s">
        <v>74</v>
      </c>
      <c r="L723" t="s">
        <v>74</v>
      </c>
      <c r="M723" t="s">
        <v>77</v>
      </c>
      <c r="N723" t="s">
        <v>78</v>
      </c>
      <c r="O723" t="s">
        <v>74</v>
      </c>
      <c r="P723" t="s">
        <v>74</v>
      </c>
      <c r="Q723" t="s">
        <v>74</v>
      </c>
      <c r="R723" t="s">
        <v>74</v>
      </c>
      <c r="S723" t="s">
        <v>74</v>
      </c>
      <c r="T723" t="s">
        <v>74</v>
      </c>
      <c r="U723" t="s">
        <v>74</v>
      </c>
      <c r="V723" t="s">
        <v>74</v>
      </c>
      <c r="W723" t="s">
        <v>74</v>
      </c>
      <c r="X723" t="s">
        <v>74</v>
      </c>
      <c r="Y723" t="s">
        <v>74</v>
      </c>
      <c r="Z723" t="s">
        <v>74</v>
      </c>
      <c r="AA723" t="s">
        <v>74</v>
      </c>
      <c r="AB723" t="s">
        <v>74</v>
      </c>
      <c r="AC723" t="s">
        <v>74</v>
      </c>
      <c r="AD723" t="s">
        <v>74</v>
      </c>
      <c r="AE723" t="s">
        <v>74</v>
      </c>
      <c r="AF723" t="s">
        <v>74</v>
      </c>
      <c r="AG723">
        <v>7</v>
      </c>
      <c r="AH723">
        <v>39</v>
      </c>
      <c r="AI723">
        <v>41</v>
      </c>
      <c r="AJ723">
        <v>0</v>
      </c>
      <c r="AK723">
        <v>5</v>
      </c>
      <c r="AL723" t="s">
        <v>1230</v>
      </c>
      <c r="AM723" t="s">
        <v>1231</v>
      </c>
      <c r="AN723" t="s">
        <v>1232</v>
      </c>
      <c r="AO723" t="s">
        <v>1233</v>
      </c>
      <c r="AP723" t="s">
        <v>74</v>
      </c>
      <c r="AQ723" t="s">
        <v>74</v>
      </c>
      <c r="AR723" t="s">
        <v>1234</v>
      </c>
      <c r="AS723" t="s">
        <v>1235</v>
      </c>
      <c r="AT723" t="s">
        <v>74</v>
      </c>
      <c r="AU723">
        <v>1948</v>
      </c>
      <c r="AV723">
        <v>7</v>
      </c>
      <c r="AW723">
        <v>3</v>
      </c>
      <c r="AX723" t="s">
        <v>74</v>
      </c>
      <c r="AY723" t="s">
        <v>74</v>
      </c>
      <c r="AZ723" t="s">
        <v>74</v>
      </c>
      <c r="BA723" t="s">
        <v>74</v>
      </c>
      <c r="BB723">
        <v>430</v>
      </c>
      <c r="BC723">
        <v>442</v>
      </c>
      <c r="BD723" t="s">
        <v>74</v>
      </c>
      <c r="BE723" t="s">
        <v>74</v>
      </c>
      <c r="BF723" t="s">
        <v>74</v>
      </c>
      <c r="BG723" t="s">
        <v>74</v>
      </c>
      <c r="BH723" t="s">
        <v>74</v>
      </c>
      <c r="BI723">
        <v>13</v>
      </c>
      <c r="BJ723" t="s">
        <v>806</v>
      </c>
      <c r="BK723" t="s">
        <v>86</v>
      </c>
      <c r="BL723" t="s">
        <v>806</v>
      </c>
      <c r="BM723" t="s">
        <v>3931</v>
      </c>
      <c r="BN723" t="s">
        <v>74</v>
      </c>
      <c r="BO723" t="s">
        <v>74</v>
      </c>
      <c r="BP723" t="s">
        <v>74</v>
      </c>
      <c r="BQ723" t="s">
        <v>74</v>
      </c>
      <c r="BR723" t="s">
        <v>89</v>
      </c>
      <c r="BS723" t="s">
        <v>3932</v>
      </c>
      <c r="BT723" t="str">
        <f>HYPERLINK("https%3A%2F%2Fwww.webofscience.com%2Fwos%2Fwoscc%2Ffull-record%2FWOS:A1948XR63800026","View Full Record in Web of Science")</f>
        <v>View Full Record in Web of Science</v>
      </c>
    </row>
    <row r="724" spans="1:72" x14ac:dyDescent="0.15">
      <c r="A724" t="s">
        <v>72</v>
      </c>
      <c r="B724" t="s">
        <v>208</v>
      </c>
      <c r="C724" t="s">
        <v>74</v>
      </c>
      <c r="D724" t="s">
        <v>74</v>
      </c>
      <c r="E724" t="s">
        <v>74</v>
      </c>
      <c r="F724" t="s">
        <v>208</v>
      </c>
      <c r="G724" t="s">
        <v>74</v>
      </c>
      <c r="H724" t="s">
        <v>74</v>
      </c>
      <c r="I724" t="s">
        <v>3933</v>
      </c>
      <c r="J724" t="s">
        <v>767</v>
      </c>
      <c r="K724" t="s">
        <v>74</v>
      </c>
      <c r="L724" t="s">
        <v>74</v>
      </c>
      <c r="M724" t="s">
        <v>77</v>
      </c>
      <c r="N724" t="s">
        <v>78</v>
      </c>
      <c r="O724" t="s">
        <v>74</v>
      </c>
      <c r="P724" t="s">
        <v>74</v>
      </c>
      <c r="Q724" t="s">
        <v>74</v>
      </c>
      <c r="R724" t="s">
        <v>74</v>
      </c>
      <c r="S724" t="s">
        <v>74</v>
      </c>
      <c r="T724" t="s">
        <v>74</v>
      </c>
      <c r="U724" t="s">
        <v>74</v>
      </c>
      <c r="V724" t="s">
        <v>74</v>
      </c>
      <c r="W724" t="s">
        <v>74</v>
      </c>
      <c r="X724" t="s">
        <v>74</v>
      </c>
      <c r="Y724" t="s">
        <v>74</v>
      </c>
      <c r="Z724" t="s">
        <v>74</v>
      </c>
      <c r="AA724" t="s">
        <v>74</v>
      </c>
      <c r="AB724" t="s">
        <v>74</v>
      </c>
      <c r="AC724" t="s">
        <v>74</v>
      </c>
      <c r="AD724" t="s">
        <v>74</v>
      </c>
      <c r="AE724" t="s">
        <v>74</v>
      </c>
      <c r="AF724" t="s">
        <v>74</v>
      </c>
      <c r="AG724">
        <v>1</v>
      </c>
      <c r="AH724">
        <v>0</v>
      </c>
      <c r="AI724">
        <v>0</v>
      </c>
      <c r="AJ724">
        <v>0</v>
      </c>
      <c r="AK724">
        <v>0</v>
      </c>
      <c r="AL724" t="s">
        <v>2046</v>
      </c>
      <c r="AM724" t="s">
        <v>782</v>
      </c>
      <c r="AN724" t="s">
        <v>2047</v>
      </c>
      <c r="AO724" t="s">
        <v>771</v>
      </c>
      <c r="AP724" t="s">
        <v>772</v>
      </c>
      <c r="AQ724" t="s">
        <v>74</v>
      </c>
      <c r="AR724" t="s">
        <v>767</v>
      </c>
      <c r="AS724" t="s">
        <v>773</v>
      </c>
      <c r="AT724" t="s">
        <v>74</v>
      </c>
      <c r="AU724">
        <v>1948</v>
      </c>
      <c r="AV724">
        <v>161</v>
      </c>
      <c r="AW724">
        <v>4097</v>
      </c>
      <c r="AX724" t="s">
        <v>74</v>
      </c>
      <c r="AY724" t="s">
        <v>74</v>
      </c>
      <c r="AZ724" t="s">
        <v>74</v>
      </c>
      <c r="BA724" t="s">
        <v>74</v>
      </c>
      <c r="BB724">
        <v>709</v>
      </c>
      <c r="BC724">
        <v>710</v>
      </c>
      <c r="BD724" t="s">
        <v>74</v>
      </c>
      <c r="BE724" t="s">
        <v>74</v>
      </c>
      <c r="BF724" t="s">
        <v>74</v>
      </c>
      <c r="BG724" t="s">
        <v>74</v>
      </c>
      <c r="BH724" t="s">
        <v>74</v>
      </c>
      <c r="BI724">
        <v>2</v>
      </c>
      <c r="BJ724" t="s">
        <v>775</v>
      </c>
      <c r="BK724" t="s">
        <v>86</v>
      </c>
      <c r="BL724" t="s">
        <v>776</v>
      </c>
      <c r="BM724" t="s">
        <v>3934</v>
      </c>
      <c r="BN724" t="s">
        <v>74</v>
      </c>
      <c r="BO724" t="s">
        <v>74</v>
      </c>
      <c r="BP724" t="s">
        <v>74</v>
      </c>
      <c r="BQ724" t="s">
        <v>74</v>
      </c>
      <c r="BR724" t="s">
        <v>89</v>
      </c>
      <c r="BS724" t="s">
        <v>3935</v>
      </c>
      <c r="BT724" t="str">
        <f>HYPERLINK("https%3A%2F%2Fwww.webofscience.com%2Fwos%2Fwoscc%2Ffull-record%2FWOS:A1948UA12300003","View Full Record in Web of Science")</f>
        <v>View Full Record in Web of Science</v>
      </c>
    </row>
    <row r="725" spans="1:72" x14ac:dyDescent="0.15">
      <c r="A725" t="s">
        <v>72</v>
      </c>
      <c r="B725" t="s">
        <v>3936</v>
      </c>
      <c r="C725" t="s">
        <v>74</v>
      </c>
      <c r="D725" t="s">
        <v>74</v>
      </c>
      <c r="E725" t="s">
        <v>74</v>
      </c>
      <c r="F725" t="s">
        <v>3936</v>
      </c>
      <c r="G725" t="s">
        <v>74</v>
      </c>
      <c r="H725" t="s">
        <v>74</v>
      </c>
      <c r="I725" t="s">
        <v>3937</v>
      </c>
      <c r="J725" t="s">
        <v>767</v>
      </c>
      <c r="K725" t="s">
        <v>74</v>
      </c>
      <c r="L725" t="s">
        <v>74</v>
      </c>
      <c r="M725" t="s">
        <v>77</v>
      </c>
      <c r="N725" t="s">
        <v>536</v>
      </c>
      <c r="O725" t="s">
        <v>74</v>
      </c>
      <c r="P725" t="s">
        <v>74</v>
      </c>
      <c r="Q725" t="s">
        <v>74</v>
      </c>
      <c r="R725" t="s">
        <v>74</v>
      </c>
      <c r="S725" t="s">
        <v>74</v>
      </c>
      <c r="T725" t="s">
        <v>74</v>
      </c>
      <c r="U725" t="s">
        <v>74</v>
      </c>
      <c r="V725" t="s">
        <v>74</v>
      </c>
      <c r="W725" t="s">
        <v>74</v>
      </c>
      <c r="X725" t="s">
        <v>74</v>
      </c>
      <c r="Y725" t="s">
        <v>74</v>
      </c>
      <c r="Z725" t="s">
        <v>74</v>
      </c>
      <c r="AA725" t="s">
        <v>74</v>
      </c>
      <c r="AB725" t="s">
        <v>74</v>
      </c>
      <c r="AC725" t="s">
        <v>74</v>
      </c>
      <c r="AD725" t="s">
        <v>74</v>
      </c>
      <c r="AE725" t="s">
        <v>74</v>
      </c>
      <c r="AF725" t="s">
        <v>74</v>
      </c>
      <c r="AG725">
        <v>0</v>
      </c>
      <c r="AH725">
        <v>2</v>
      </c>
      <c r="AI725">
        <v>2</v>
      </c>
      <c r="AJ725">
        <v>0</v>
      </c>
      <c r="AK725">
        <v>4</v>
      </c>
      <c r="AL725" t="s">
        <v>781</v>
      </c>
      <c r="AM725" t="s">
        <v>782</v>
      </c>
      <c r="AN725" t="s">
        <v>783</v>
      </c>
      <c r="AO725" t="s">
        <v>771</v>
      </c>
      <c r="AP725" t="s">
        <v>74</v>
      </c>
      <c r="AQ725" t="s">
        <v>74</v>
      </c>
      <c r="AR725" t="s">
        <v>767</v>
      </c>
      <c r="AS725" t="s">
        <v>773</v>
      </c>
      <c r="AT725" t="s">
        <v>74</v>
      </c>
      <c r="AU725">
        <v>1947</v>
      </c>
      <c r="AV725">
        <v>160</v>
      </c>
      <c r="AW725">
        <v>4074</v>
      </c>
      <c r="AX725" t="s">
        <v>74</v>
      </c>
      <c r="AY725" t="s">
        <v>74</v>
      </c>
      <c r="AZ725" t="s">
        <v>74</v>
      </c>
      <c r="BA725" t="s">
        <v>74</v>
      </c>
      <c r="BB725">
        <v>756</v>
      </c>
      <c r="BC725">
        <v>756</v>
      </c>
      <c r="BD725" t="s">
        <v>74</v>
      </c>
      <c r="BE725" t="s">
        <v>3938</v>
      </c>
      <c r="BF725" t="str">
        <f>HYPERLINK("http://dx.doi.org/10.1038/160756a0","http://dx.doi.org/10.1038/160756a0")</f>
        <v>http://dx.doi.org/10.1038/160756a0</v>
      </c>
      <c r="BG725" t="s">
        <v>74</v>
      </c>
      <c r="BH725" t="s">
        <v>74</v>
      </c>
      <c r="BI725">
        <v>1</v>
      </c>
      <c r="BJ725" t="s">
        <v>775</v>
      </c>
      <c r="BK725" t="s">
        <v>86</v>
      </c>
      <c r="BL725" t="s">
        <v>776</v>
      </c>
      <c r="BM725" t="s">
        <v>3939</v>
      </c>
      <c r="BN725">
        <v>18896676</v>
      </c>
      <c r="BO725" t="s">
        <v>608</v>
      </c>
      <c r="BP725" t="s">
        <v>74</v>
      </c>
      <c r="BQ725" t="s">
        <v>74</v>
      </c>
      <c r="BR725" t="s">
        <v>89</v>
      </c>
      <c r="BS725" t="s">
        <v>3940</v>
      </c>
      <c r="BT725" t="str">
        <f>HYPERLINK("https%3A%2F%2Fwww.webofscience.com%2Fwos%2Fwoscc%2Ffull-record%2FWOS:A1947UA10000030","View Full Record in Web of Science")</f>
        <v>View Full Record in Web of Science</v>
      </c>
    </row>
    <row r="726" spans="1:72" x14ac:dyDescent="0.15">
      <c r="A726" t="s">
        <v>72</v>
      </c>
      <c r="B726" t="s">
        <v>3941</v>
      </c>
      <c r="C726" t="s">
        <v>74</v>
      </c>
      <c r="D726" t="s">
        <v>74</v>
      </c>
      <c r="E726" t="s">
        <v>74</v>
      </c>
      <c r="F726" t="s">
        <v>3941</v>
      </c>
      <c r="G726" t="s">
        <v>74</v>
      </c>
      <c r="H726" t="s">
        <v>74</v>
      </c>
      <c r="I726" t="s">
        <v>3942</v>
      </c>
      <c r="J726" t="s">
        <v>767</v>
      </c>
      <c r="K726" t="s">
        <v>74</v>
      </c>
      <c r="L726" t="s">
        <v>74</v>
      </c>
      <c r="M726" t="s">
        <v>77</v>
      </c>
      <c r="N726" t="s">
        <v>220</v>
      </c>
      <c r="O726" t="s">
        <v>74</v>
      </c>
      <c r="P726" t="s">
        <v>74</v>
      </c>
      <c r="Q726" t="s">
        <v>74</v>
      </c>
      <c r="R726" t="s">
        <v>74</v>
      </c>
      <c r="S726" t="s">
        <v>74</v>
      </c>
      <c r="T726" t="s">
        <v>74</v>
      </c>
      <c r="U726" t="s">
        <v>74</v>
      </c>
      <c r="V726" t="s">
        <v>74</v>
      </c>
      <c r="W726" t="s">
        <v>74</v>
      </c>
      <c r="X726" t="s">
        <v>74</v>
      </c>
      <c r="Y726" t="s">
        <v>74</v>
      </c>
      <c r="Z726" t="s">
        <v>74</v>
      </c>
      <c r="AA726" t="s">
        <v>74</v>
      </c>
      <c r="AB726" t="s">
        <v>74</v>
      </c>
      <c r="AC726" t="s">
        <v>74</v>
      </c>
      <c r="AD726" t="s">
        <v>74</v>
      </c>
      <c r="AE726" t="s">
        <v>74</v>
      </c>
      <c r="AF726" t="s">
        <v>74</v>
      </c>
      <c r="AG726">
        <v>1</v>
      </c>
      <c r="AH726">
        <v>0</v>
      </c>
      <c r="AI726">
        <v>0</v>
      </c>
      <c r="AJ726">
        <v>0</v>
      </c>
      <c r="AK726">
        <v>0</v>
      </c>
      <c r="AL726" t="s">
        <v>781</v>
      </c>
      <c r="AM726" t="s">
        <v>782</v>
      </c>
      <c r="AN726" t="s">
        <v>783</v>
      </c>
      <c r="AO726" t="s">
        <v>771</v>
      </c>
      <c r="AP726" t="s">
        <v>74</v>
      </c>
      <c r="AQ726" t="s">
        <v>74</v>
      </c>
      <c r="AR726" t="s">
        <v>767</v>
      </c>
      <c r="AS726" t="s">
        <v>773</v>
      </c>
      <c r="AT726" t="s">
        <v>74</v>
      </c>
      <c r="AU726">
        <v>1947</v>
      </c>
      <c r="AV726">
        <v>159</v>
      </c>
      <c r="AW726">
        <v>4029</v>
      </c>
      <c r="AX726" t="s">
        <v>74</v>
      </c>
      <c r="AY726" t="s">
        <v>74</v>
      </c>
      <c r="AZ726" t="s">
        <v>74</v>
      </c>
      <c r="BA726" t="s">
        <v>74</v>
      </c>
      <c r="BB726">
        <v>88</v>
      </c>
      <c r="BC726">
        <v>88</v>
      </c>
      <c r="BD726" t="s">
        <v>74</v>
      </c>
      <c r="BE726" t="s">
        <v>3943</v>
      </c>
      <c r="BF726" t="str">
        <f>HYPERLINK("http://dx.doi.org/10.1038/159088a0","http://dx.doi.org/10.1038/159088a0")</f>
        <v>http://dx.doi.org/10.1038/159088a0</v>
      </c>
      <c r="BG726" t="s">
        <v>74</v>
      </c>
      <c r="BH726" t="s">
        <v>74</v>
      </c>
      <c r="BI726">
        <v>1</v>
      </c>
      <c r="BJ726" t="s">
        <v>775</v>
      </c>
      <c r="BK726" t="s">
        <v>86</v>
      </c>
      <c r="BL726" t="s">
        <v>776</v>
      </c>
      <c r="BM726" t="s">
        <v>3944</v>
      </c>
      <c r="BN726" t="s">
        <v>74</v>
      </c>
      <c r="BO726" t="s">
        <v>608</v>
      </c>
      <c r="BP726" t="s">
        <v>74</v>
      </c>
      <c r="BQ726" t="s">
        <v>74</v>
      </c>
      <c r="BR726" t="s">
        <v>89</v>
      </c>
      <c r="BS726" t="s">
        <v>3945</v>
      </c>
      <c r="BT726" t="str">
        <f>HYPERLINK("https%3A%2F%2Fwww.webofscience.com%2Fwos%2Fwoscc%2Ffull-record%2FWOS:A1947UA05500005","View Full Record in Web of Science")</f>
        <v>View Full Record in Web of Science</v>
      </c>
    </row>
    <row r="727" spans="1:72" x14ac:dyDescent="0.15">
      <c r="A727" t="s">
        <v>72</v>
      </c>
      <c r="B727" t="s">
        <v>2521</v>
      </c>
      <c r="C727" t="s">
        <v>74</v>
      </c>
      <c r="D727" t="s">
        <v>74</v>
      </c>
      <c r="E727" t="s">
        <v>74</v>
      </c>
      <c r="F727" t="s">
        <v>2521</v>
      </c>
      <c r="G727" t="s">
        <v>74</v>
      </c>
      <c r="H727" t="s">
        <v>74</v>
      </c>
      <c r="I727" t="s">
        <v>3946</v>
      </c>
      <c r="J727" t="s">
        <v>831</v>
      </c>
      <c r="K727" t="s">
        <v>74</v>
      </c>
      <c r="L727" t="s">
        <v>74</v>
      </c>
      <c r="M727" t="s">
        <v>77</v>
      </c>
      <c r="N727" t="s">
        <v>536</v>
      </c>
      <c r="O727" t="s">
        <v>74</v>
      </c>
      <c r="P727" t="s">
        <v>74</v>
      </c>
      <c r="Q727" t="s">
        <v>74</v>
      </c>
      <c r="R727" t="s">
        <v>74</v>
      </c>
      <c r="S727" t="s">
        <v>74</v>
      </c>
      <c r="T727" t="s">
        <v>74</v>
      </c>
      <c r="U727" t="s">
        <v>74</v>
      </c>
      <c r="V727" t="s">
        <v>74</v>
      </c>
      <c r="W727" t="s">
        <v>74</v>
      </c>
      <c r="X727" t="s">
        <v>74</v>
      </c>
      <c r="Y727" t="s">
        <v>74</v>
      </c>
      <c r="Z727" t="s">
        <v>74</v>
      </c>
      <c r="AA727" t="s">
        <v>74</v>
      </c>
      <c r="AB727" t="s">
        <v>74</v>
      </c>
      <c r="AC727" t="s">
        <v>74</v>
      </c>
      <c r="AD727" t="s">
        <v>74</v>
      </c>
      <c r="AE727" t="s">
        <v>74</v>
      </c>
      <c r="AF727" t="s">
        <v>74</v>
      </c>
      <c r="AG727">
        <v>2</v>
      </c>
      <c r="AH727">
        <v>0</v>
      </c>
      <c r="AI727">
        <v>0</v>
      </c>
      <c r="AJ727">
        <v>0</v>
      </c>
      <c r="AK727">
        <v>0</v>
      </c>
      <c r="AL727" t="s">
        <v>832</v>
      </c>
      <c r="AM727" t="s">
        <v>833</v>
      </c>
      <c r="AN727" t="s">
        <v>834</v>
      </c>
      <c r="AO727" t="s">
        <v>835</v>
      </c>
      <c r="AP727" t="s">
        <v>74</v>
      </c>
      <c r="AQ727" t="s">
        <v>74</v>
      </c>
      <c r="AR727" t="s">
        <v>836</v>
      </c>
      <c r="AS727" t="s">
        <v>837</v>
      </c>
      <c r="AT727" t="s">
        <v>74</v>
      </c>
      <c r="AU727">
        <v>1947</v>
      </c>
      <c r="AV727">
        <v>73</v>
      </c>
      <c r="AW727">
        <v>315</v>
      </c>
      <c r="AX727" t="s">
        <v>74</v>
      </c>
      <c r="AY727" t="s">
        <v>74</v>
      </c>
      <c r="AZ727" t="s">
        <v>74</v>
      </c>
      <c r="BA727" t="s">
        <v>74</v>
      </c>
      <c r="BB727">
        <v>192</v>
      </c>
      <c r="BC727">
        <v>195</v>
      </c>
      <c r="BD727" t="s">
        <v>74</v>
      </c>
      <c r="BE727" t="s">
        <v>74</v>
      </c>
      <c r="BF727" t="s">
        <v>74</v>
      </c>
      <c r="BG727" t="s">
        <v>74</v>
      </c>
      <c r="BH727" t="s">
        <v>74</v>
      </c>
      <c r="BI727">
        <v>4</v>
      </c>
      <c r="BJ727" t="s">
        <v>592</v>
      </c>
      <c r="BK727" t="s">
        <v>86</v>
      </c>
      <c r="BL727" t="s">
        <v>592</v>
      </c>
      <c r="BM727" t="s">
        <v>3947</v>
      </c>
      <c r="BN727" t="s">
        <v>74</v>
      </c>
      <c r="BO727" t="s">
        <v>74</v>
      </c>
      <c r="BP727" t="s">
        <v>74</v>
      </c>
      <c r="BQ727" t="s">
        <v>74</v>
      </c>
      <c r="BR727" t="s">
        <v>89</v>
      </c>
      <c r="BS727" t="s">
        <v>3948</v>
      </c>
      <c r="BT727" t="str">
        <f>HYPERLINK("https%3A%2F%2Fwww.webofscience.com%2Fwos%2Fwoscc%2Ffull-record%2FWOS:A1947XY75800016","View Full Record in Web of Science")</f>
        <v>View Full Record in Web of Science</v>
      </c>
    </row>
    <row r="728" spans="1:72" x14ac:dyDescent="0.15">
      <c r="A728" t="s">
        <v>72</v>
      </c>
      <c r="B728" t="s">
        <v>3949</v>
      </c>
      <c r="C728" t="s">
        <v>74</v>
      </c>
      <c r="D728" t="s">
        <v>74</v>
      </c>
      <c r="E728" t="s">
        <v>74</v>
      </c>
      <c r="F728" t="s">
        <v>3949</v>
      </c>
      <c r="G728" t="s">
        <v>74</v>
      </c>
      <c r="H728" t="s">
        <v>74</v>
      </c>
      <c r="I728" t="s">
        <v>3950</v>
      </c>
      <c r="J728" t="s">
        <v>1386</v>
      </c>
      <c r="K728" t="s">
        <v>74</v>
      </c>
      <c r="L728" t="s">
        <v>74</v>
      </c>
      <c r="M728" t="s">
        <v>77</v>
      </c>
      <c r="N728" t="s">
        <v>52</v>
      </c>
      <c r="O728" t="s">
        <v>74</v>
      </c>
      <c r="P728" t="s">
        <v>74</v>
      </c>
      <c r="Q728" t="s">
        <v>74</v>
      </c>
      <c r="R728" t="s">
        <v>74</v>
      </c>
      <c r="S728" t="s">
        <v>74</v>
      </c>
      <c r="T728" t="s">
        <v>74</v>
      </c>
      <c r="U728" t="s">
        <v>74</v>
      </c>
      <c r="V728" t="s">
        <v>74</v>
      </c>
      <c r="W728" t="s">
        <v>74</v>
      </c>
      <c r="X728" t="s">
        <v>74</v>
      </c>
      <c r="Y728" t="s">
        <v>74</v>
      </c>
      <c r="Z728" t="s">
        <v>74</v>
      </c>
      <c r="AA728" t="s">
        <v>74</v>
      </c>
      <c r="AB728" t="s">
        <v>74</v>
      </c>
      <c r="AC728" t="s">
        <v>74</v>
      </c>
      <c r="AD728" t="s">
        <v>74</v>
      </c>
      <c r="AE728" t="s">
        <v>74</v>
      </c>
      <c r="AF728" t="s">
        <v>74</v>
      </c>
      <c r="AG728">
        <v>0</v>
      </c>
      <c r="AH728">
        <v>0</v>
      </c>
      <c r="AI728">
        <v>0</v>
      </c>
      <c r="AJ728">
        <v>0</v>
      </c>
      <c r="AK728">
        <v>0</v>
      </c>
      <c r="AL728" t="s">
        <v>1387</v>
      </c>
      <c r="AM728" t="s">
        <v>1388</v>
      </c>
      <c r="AN728" t="s">
        <v>1389</v>
      </c>
      <c r="AO728" t="s">
        <v>1390</v>
      </c>
      <c r="AP728" t="s">
        <v>74</v>
      </c>
      <c r="AQ728" t="s">
        <v>74</v>
      </c>
      <c r="AR728" t="s">
        <v>1391</v>
      </c>
      <c r="AS728" t="s">
        <v>1392</v>
      </c>
      <c r="AT728" t="s">
        <v>74</v>
      </c>
      <c r="AU728">
        <v>1946</v>
      </c>
      <c r="AV728">
        <v>33</v>
      </c>
      <c r="AW728">
        <v>10</v>
      </c>
      <c r="AX728" t="s">
        <v>74</v>
      </c>
      <c r="AY728" t="s">
        <v>74</v>
      </c>
      <c r="AZ728" t="s">
        <v>74</v>
      </c>
      <c r="BA728" t="s">
        <v>74</v>
      </c>
      <c r="BB728">
        <v>823</v>
      </c>
      <c r="BC728">
        <v>823</v>
      </c>
      <c r="BD728" t="s">
        <v>74</v>
      </c>
      <c r="BE728" t="s">
        <v>74</v>
      </c>
      <c r="BF728" t="s">
        <v>74</v>
      </c>
      <c r="BG728" t="s">
        <v>74</v>
      </c>
      <c r="BH728" t="s">
        <v>74</v>
      </c>
      <c r="BI728">
        <v>1</v>
      </c>
      <c r="BJ728" t="s">
        <v>1394</v>
      </c>
      <c r="BK728" t="s">
        <v>86</v>
      </c>
      <c r="BL728" t="s">
        <v>1394</v>
      </c>
      <c r="BM728" t="s">
        <v>3951</v>
      </c>
      <c r="BN728" t="s">
        <v>74</v>
      </c>
      <c r="BO728" t="s">
        <v>74</v>
      </c>
      <c r="BP728" t="s">
        <v>74</v>
      </c>
      <c r="BQ728" t="s">
        <v>74</v>
      </c>
      <c r="BR728" t="s">
        <v>89</v>
      </c>
      <c r="BS728" t="s">
        <v>3952</v>
      </c>
      <c r="BT728" t="str">
        <f>HYPERLINK("https%3A%2F%2Fwww.webofscience.com%2Fwos%2Fwoscc%2Ffull-record%2FWOS:A1946UE98400036","View Full Record in Web of Science")</f>
        <v>View Full Record in Web of Science</v>
      </c>
    </row>
    <row r="729" spans="1:72" x14ac:dyDescent="0.15">
      <c r="A729" t="s">
        <v>72</v>
      </c>
      <c r="B729" t="s">
        <v>3881</v>
      </c>
      <c r="C729" t="s">
        <v>74</v>
      </c>
      <c r="D729" t="s">
        <v>74</v>
      </c>
      <c r="E729" t="s">
        <v>74</v>
      </c>
      <c r="F729" t="s">
        <v>3881</v>
      </c>
      <c r="G729" t="s">
        <v>74</v>
      </c>
      <c r="H729" t="s">
        <v>74</v>
      </c>
      <c r="I729" t="s">
        <v>3953</v>
      </c>
      <c r="J729" t="s">
        <v>3883</v>
      </c>
      <c r="K729" t="s">
        <v>74</v>
      </c>
      <c r="L729" t="s">
        <v>74</v>
      </c>
      <c r="M729" t="s">
        <v>77</v>
      </c>
      <c r="N729" t="s">
        <v>52</v>
      </c>
      <c r="O729" t="s">
        <v>74</v>
      </c>
      <c r="P729" t="s">
        <v>74</v>
      </c>
      <c r="Q729" t="s">
        <v>74</v>
      </c>
      <c r="R729" t="s">
        <v>74</v>
      </c>
      <c r="S729" t="s">
        <v>74</v>
      </c>
      <c r="T729" t="s">
        <v>74</v>
      </c>
      <c r="U729" t="s">
        <v>74</v>
      </c>
      <c r="V729" t="s">
        <v>74</v>
      </c>
      <c r="W729" t="s">
        <v>74</v>
      </c>
      <c r="X729" t="s">
        <v>74</v>
      </c>
      <c r="Y729" t="s">
        <v>74</v>
      </c>
      <c r="Z729" t="s">
        <v>74</v>
      </c>
      <c r="AA729" t="s">
        <v>74</v>
      </c>
      <c r="AB729" t="s">
        <v>74</v>
      </c>
      <c r="AC729" t="s">
        <v>74</v>
      </c>
      <c r="AD729" t="s">
        <v>74</v>
      </c>
      <c r="AE729" t="s">
        <v>74</v>
      </c>
      <c r="AF729" t="s">
        <v>74</v>
      </c>
      <c r="AG729">
        <v>0</v>
      </c>
      <c r="AH729">
        <v>0</v>
      </c>
      <c r="AI729">
        <v>0</v>
      </c>
      <c r="AJ729">
        <v>0</v>
      </c>
      <c r="AK729">
        <v>0</v>
      </c>
      <c r="AL729" t="s">
        <v>3884</v>
      </c>
      <c r="AM729" t="s">
        <v>3885</v>
      </c>
      <c r="AN729" t="s">
        <v>3886</v>
      </c>
      <c r="AO729" t="s">
        <v>3887</v>
      </c>
      <c r="AP729" t="s">
        <v>74</v>
      </c>
      <c r="AQ729" t="s">
        <v>74</v>
      </c>
      <c r="AR729" t="s">
        <v>3888</v>
      </c>
      <c r="AS729" t="s">
        <v>3889</v>
      </c>
      <c r="AT729" t="s">
        <v>74</v>
      </c>
      <c r="AU729">
        <v>1946</v>
      </c>
      <c r="AV729">
        <v>57</v>
      </c>
      <c r="AW729">
        <v>12</v>
      </c>
      <c r="AX729" t="s">
        <v>74</v>
      </c>
      <c r="AY729" t="s">
        <v>74</v>
      </c>
      <c r="AZ729" t="s">
        <v>74</v>
      </c>
      <c r="BA729" t="s">
        <v>74</v>
      </c>
      <c r="BB729">
        <v>1216</v>
      </c>
      <c r="BC729">
        <v>1216</v>
      </c>
      <c r="BD729" t="s">
        <v>74</v>
      </c>
      <c r="BE729" t="s">
        <v>74</v>
      </c>
      <c r="BF729" t="s">
        <v>74</v>
      </c>
      <c r="BG729" t="s">
        <v>74</v>
      </c>
      <c r="BH729" t="s">
        <v>74</v>
      </c>
      <c r="BI729">
        <v>1</v>
      </c>
      <c r="BJ729" t="s">
        <v>605</v>
      </c>
      <c r="BK729" t="s">
        <v>86</v>
      </c>
      <c r="BL729" t="s">
        <v>606</v>
      </c>
      <c r="BM729" t="s">
        <v>3954</v>
      </c>
      <c r="BN729" t="s">
        <v>74</v>
      </c>
      <c r="BO729" t="s">
        <v>74</v>
      </c>
      <c r="BP729" t="s">
        <v>74</v>
      </c>
      <c r="BQ729" t="s">
        <v>74</v>
      </c>
      <c r="BR729" t="s">
        <v>89</v>
      </c>
      <c r="BS729" t="s">
        <v>3955</v>
      </c>
      <c r="BT729" t="str">
        <f>HYPERLINK("https%3A%2F%2Fwww.webofscience.com%2Fwos%2Fwoscc%2Ffull-record%2FWOS:A1946UP73300107","View Full Record in Web of Science")</f>
        <v>View Full Record in Web of Science</v>
      </c>
    </row>
    <row r="730" spans="1:72" x14ac:dyDescent="0.15">
      <c r="A730" t="s">
        <v>72</v>
      </c>
      <c r="B730" t="s">
        <v>3956</v>
      </c>
      <c r="C730" t="s">
        <v>74</v>
      </c>
      <c r="D730" t="s">
        <v>74</v>
      </c>
      <c r="E730" t="s">
        <v>74</v>
      </c>
      <c r="F730" t="s">
        <v>3956</v>
      </c>
      <c r="G730" t="s">
        <v>74</v>
      </c>
      <c r="H730" t="s">
        <v>74</v>
      </c>
      <c r="I730" t="s">
        <v>3957</v>
      </c>
      <c r="J730" t="s">
        <v>831</v>
      </c>
      <c r="K730" t="s">
        <v>74</v>
      </c>
      <c r="L730" t="s">
        <v>74</v>
      </c>
      <c r="M730" t="s">
        <v>77</v>
      </c>
      <c r="N730" t="s">
        <v>78</v>
      </c>
      <c r="O730" t="s">
        <v>74</v>
      </c>
      <c r="P730" t="s">
        <v>74</v>
      </c>
      <c r="Q730" t="s">
        <v>74</v>
      </c>
      <c r="R730" t="s">
        <v>74</v>
      </c>
      <c r="S730" t="s">
        <v>74</v>
      </c>
      <c r="T730" t="s">
        <v>74</v>
      </c>
      <c r="U730" t="s">
        <v>74</v>
      </c>
      <c r="V730" t="s">
        <v>74</v>
      </c>
      <c r="W730" t="s">
        <v>74</v>
      </c>
      <c r="X730" t="s">
        <v>74</v>
      </c>
      <c r="Y730" t="s">
        <v>74</v>
      </c>
      <c r="Z730" t="s">
        <v>74</v>
      </c>
      <c r="AA730" t="s">
        <v>74</v>
      </c>
      <c r="AB730" t="s">
        <v>74</v>
      </c>
      <c r="AC730" t="s">
        <v>74</v>
      </c>
      <c r="AD730" t="s">
        <v>74</v>
      </c>
      <c r="AE730" t="s">
        <v>74</v>
      </c>
      <c r="AF730" t="s">
        <v>74</v>
      </c>
      <c r="AG730">
        <v>21</v>
      </c>
      <c r="AH730">
        <v>2</v>
      </c>
      <c r="AI730">
        <v>2</v>
      </c>
      <c r="AJ730">
        <v>0</v>
      </c>
      <c r="AK730">
        <v>0</v>
      </c>
      <c r="AL730" t="s">
        <v>832</v>
      </c>
      <c r="AM730" t="s">
        <v>833</v>
      </c>
      <c r="AN730" t="s">
        <v>834</v>
      </c>
      <c r="AO730" t="s">
        <v>835</v>
      </c>
      <c r="AP730" t="s">
        <v>74</v>
      </c>
      <c r="AQ730" t="s">
        <v>74</v>
      </c>
      <c r="AR730" t="s">
        <v>836</v>
      </c>
      <c r="AS730" t="s">
        <v>837</v>
      </c>
      <c r="AT730" t="s">
        <v>74</v>
      </c>
      <c r="AU730">
        <v>1946</v>
      </c>
      <c r="AV730">
        <v>72</v>
      </c>
      <c r="AW730">
        <v>314</v>
      </c>
      <c r="AX730" t="s">
        <v>74</v>
      </c>
      <c r="AY730" t="s">
        <v>74</v>
      </c>
      <c r="AZ730" t="s">
        <v>74</v>
      </c>
      <c r="BA730" t="s">
        <v>74</v>
      </c>
      <c r="BB730">
        <v>307</v>
      </c>
      <c r="BC730">
        <v>317</v>
      </c>
      <c r="BD730" t="s">
        <v>74</v>
      </c>
      <c r="BE730" t="s">
        <v>3958</v>
      </c>
      <c r="BF730" t="str">
        <f>HYPERLINK("http://dx.doi.org/10.1002/qj.49707231408","http://dx.doi.org/10.1002/qj.49707231408")</f>
        <v>http://dx.doi.org/10.1002/qj.49707231408</v>
      </c>
      <c r="BG730" t="s">
        <v>74</v>
      </c>
      <c r="BH730" t="s">
        <v>74</v>
      </c>
      <c r="BI730">
        <v>11</v>
      </c>
      <c r="BJ730" t="s">
        <v>592</v>
      </c>
      <c r="BK730" t="s">
        <v>86</v>
      </c>
      <c r="BL730" t="s">
        <v>592</v>
      </c>
      <c r="BM730" t="s">
        <v>3959</v>
      </c>
      <c r="BN730" t="s">
        <v>74</v>
      </c>
      <c r="BO730" t="s">
        <v>74</v>
      </c>
      <c r="BP730" t="s">
        <v>74</v>
      </c>
      <c r="BQ730" t="s">
        <v>74</v>
      </c>
      <c r="BR730" t="s">
        <v>89</v>
      </c>
      <c r="BS730" t="s">
        <v>3960</v>
      </c>
      <c r="BT730" t="str">
        <f>HYPERLINK("https%3A%2F%2Fwww.webofscience.com%2Fwos%2Fwoscc%2Ffull-record%2FWOS:A1946XY75700004","View Full Record in Web of Science")</f>
        <v>View Full Record in Web of Science</v>
      </c>
    </row>
    <row r="731" spans="1:72" x14ac:dyDescent="0.15">
      <c r="A731" t="s">
        <v>72</v>
      </c>
      <c r="B731" t="s">
        <v>3961</v>
      </c>
      <c r="C731" t="s">
        <v>74</v>
      </c>
      <c r="D731" t="s">
        <v>74</v>
      </c>
      <c r="E731" t="s">
        <v>74</v>
      </c>
      <c r="F731" t="s">
        <v>3961</v>
      </c>
      <c r="G731" t="s">
        <v>74</v>
      </c>
      <c r="H731" t="s">
        <v>74</v>
      </c>
      <c r="I731" t="s">
        <v>3962</v>
      </c>
      <c r="J731" t="s">
        <v>767</v>
      </c>
      <c r="K731" t="s">
        <v>74</v>
      </c>
      <c r="L731" t="s">
        <v>74</v>
      </c>
      <c r="M731" t="s">
        <v>77</v>
      </c>
      <c r="N731" t="s">
        <v>220</v>
      </c>
      <c r="O731" t="s">
        <v>74</v>
      </c>
      <c r="P731" t="s">
        <v>74</v>
      </c>
      <c r="Q731" t="s">
        <v>74</v>
      </c>
      <c r="R731" t="s">
        <v>74</v>
      </c>
      <c r="S731" t="s">
        <v>74</v>
      </c>
      <c r="T731" t="s">
        <v>74</v>
      </c>
      <c r="U731" t="s">
        <v>74</v>
      </c>
      <c r="V731" t="s">
        <v>74</v>
      </c>
      <c r="W731" t="s">
        <v>74</v>
      </c>
      <c r="X731" t="s">
        <v>74</v>
      </c>
      <c r="Y731" t="s">
        <v>74</v>
      </c>
      <c r="Z731" t="s">
        <v>74</v>
      </c>
      <c r="AA731" t="s">
        <v>74</v>
      </c>
      <c r="AB731" t="s">
        <v>74</v>
      </c>
      <c r="AC731" t="s">
        <v>74</v>
      </c>
      <c r="AD731" t="s">
        <v>74</v>
      </c>
      <c r="AE731" t="s">
        <v>74</v>
      </c>
      <c r="AF731" t="s">
        <v>74</v>
      </c>
      <c r="AG731">
        <v>1</v>
      </c>
      <c r="AH731">
        <v>0</v>
      </c>
      <c r="AI731">
        <v>0</v>
      </c>
      <c r="AJ731">
        <v>0</v>
      </c>
      <c r="AK731">
        <v>0</v>
      </c>
      <c r="AL731" t="s">
        <v>781</v>
      </c>
      <c r="AM731" t="s">
        <v>782</v>
      </c>
      <c r="AN731" t="s">
        <v>783</v>
      </c>
      <c r="AO731" t="s">
        <v>771</v>
      </c>
      <c r="AP731" t="s">
        <v>74</v>
      </c>
      <c r="AQ731" t="s">
        <v>74</v>
      </c>
      <c r="AR731" t="s">
        <v>767</v>
      </c>
      <c r="AS731" t="s">
        <v>773</v>
      </c>
      <c r="AT731" t="s">
        <v>74</v>
      </c>
      <c r="AU731">
        <v>1945</v>
      </c>
      <c r="AV731">
        <v>156</v>
      </c>
      <c r="AW731">
        <v>3961</v>
      </c>
      <c r="AX731" t="s">
        <v>74</v>
      </c>
      <c r="AY731" t="s">
        <v>74</v>
      </c>
      <c r="AZ731" t="s">
        <v>74</v>
      </c>
      <c r="BA731" t="s">
        <v>74</v>
      </c>
      <c r="BB731">
        <v>399</v>
      </c>
      <c r="BC731">
        <v>400</v>
      </c>
      <c r="BD731" t="s">
        <v>74</v>
      </c>
      <c r="BE731" t="s">
        <v>3963</v>
      </c>
      <c r="BF731" t="str">
        <f>HYPERLINK("http://dx.doi.org/10.1038/156399a0","http://dx.doi.org/10.1038/156399a0")</f>
        <v>http://dx.doi.org/10.1038/156399a0</v>
      </c>
      <c r="BG731" t="s">
        <v>74</v>
      </c>
      <c r="BH731" t="s">
        <v>74</v>
      </c>
      <c r="BI731">
        <v>2</v>
      </c>
      <c r="BJ731" t="s">
        <v>775</v>
      </c>
      <c r="BK731" t="s">
        <v>86</v>
      </c>
      <c r="BL731" t="s">
        <v>776</v>
      </c>
      <c r="BM731" t="s">
        <v>3964</v>
      </c>
      <c r="BN731" t="s">
        <v>74</v>
      </c>
      <c r="BO731" t="s">
        <v>608</v>
      </c>
      <c r="BP731" t="s">
        <v>74</v>
      </c>
      <c r="BQ731" t="s">
        <v>74</v>
      </c>
      <c r="BR731" t="s">
        <v>89</v>
      </c>
      <c r="BS731" t="s">
        <v>3965</v>
      </c>
      <c r="BT731" t="str">
        <f>HYPERLINK("https%3A%2F%2Fwww.webofscience.com%2Fwos%2Fwoscc%2Ffull-record%2FWOS:A1945UA03900034","View Full Record in Web of Science")</f>
        <v>View Full Record in Web of Science</v>
      </c>
    </row>
    <row r="732" spans="1:72" x14ac:dyDescent="0.15">
      <c r="A732" t="s">
        <v>72</v>
      </c>
      <c r="B732" t="s">
        <v>1667</v>
      </c>
      <c r="C732" t="s">
        <v>74</v>
      </c>
      <c r="D732" t="s">
        <v>74</v>
      </c>
      <c r="E732" t="s">
        <v>74</v>
      </c>
      <c r="F732" t="s">
        <v>1667</v>
      </c>
      <c r="G732" t="s">
        <v>74</v>
      </c>
      <c r="H732" t="s">
        <v>74</v>
      </c>
      <c r="I732" t="s">
        <v>3966</v>
      </c>
      <c r="J732" t="s">
        <v>831</v>
      </c>
      <c r="K732" t="s">
        <v>74</v>
      </c>
      <c r="L732" t="s">
        <v>74</v>
      </c>
      <c r="M732" t="s">
        <v>77</v>
      </c>
      <c r="N732" t="s">
        <v>78</v>
      </c>
      <c r="O732" t="s">
        <v>74</v>
      </c>
      <c r="P732" t="s">
        <v>74</v>
      </c>
      <c r="Q732" t="s">
        <v>74</v>
      </c>
      <c r="R732" t="s">
        <v>74</v>
      </c>
      <c r="S732" t="s">
        <v>74</v>
      </c>
      <c r="T732" t="s">
        <v>74</v>
      </c>
      <c r="U732" t="s">
        <v>74</v>
      </c>
      <c r="V732" t="s">
        <v>74</v>
      </c>
      <c r="W732" t="s">
        <v>74</v>
      </c>
      <c r="X732" t="s">
        <v>74</v>
      </c>
      <c r="Y732" t="s">
        <v>74</v>
      </c>
      <c r="Z732" t="s">
        <v>74</v>
      </c>
      <c r="AA732" t="s">
        <v>74</v>
      </c>
      <c r="AB732" t="s">
        <v>74</v>
      </c>
      <c r="AC732" t="s">
        <v>74</v>
      </c>
      <c r="AD732" t="s">
        <v>74</v>
      </c>
      <c r="AE732" t="s">
        <v>74</v>
      </c>
      <c r="AF732" t="s">
        <v>74</v>
      </c>
      <c r="AG732">
        <v>6</v>
      </c>
      <c r="AH732">
        <v>2</v>
      </c>
      <c r="AI732">
        <v>3</v>
      </c>
      <c r="AJ732">
        <v>0</v>
      </c>
      <c r="AK732">
        <v>1</v>
      </c>
      <c r="AL732" t="s">
        <v>832</v>
      </c>
      <c r="AM732" t="s">
        <v>833</v>
      </c>
      <c r="AN732" t="s">
        <v>834</v>
      </c>
      <c r="AO732" t="s">
        <v>835</v>
      </c>
      <c r="AP732" t="s">
        <v>74</v>
      </c>
      <c r="AQ732" t="s">
        <v>74</v>
      </c>
      <c r="AR732" t="s">
        <v>836</v>
      </c>
      <c r="AS732" t="s">
        <v>837</v>
      </c>
      <c r="AT732" t="s">
        <v>74</v>
      </c>
      <c r="AU732">
        <v>1945</v>
      </c>
      <c r="AV732">
        <v>71</v>
      </c>
      <c r="AW732">
        <v>309</v>
      </c>
      <c r="AX732" t="s">
        <v>74</v>
      </c>
      <c r="AY732" t="s">
        <v>74</v>
      </c>
      <c r="AZ732" t="s">
        <v>74</v>
      </c>
      <c r="BA732" t="s">
        <v>74</v>
      </c>
      <c r="BB732">
        <v>344</v>
      </c>
      <c r="BC732">
        <v>350</v>
      </c>
      <c r="BD732" t="s">
        <v>74</v>
      </c>
      <c r="BE732" t="s">
        <v>3967</v>
      </c>
      <c r="BF732" t="str">
        <f>HYPERLINK("http://dx.doi.org/10.1002/qj.49707130912","http://dx.doi.org/10.1002/qj.49707130912")</f>
        <v>http://dx.doi.org/10.1002/qj.49707130912</v>
      </c>
      <c r="BG732" t="s">
        <v>74</v>
      </c>
      <c r="BH732" t="s">
        <v>74</v>
      </c>
      <c r="BI732">
        <v>7</v>
      </c>
      <c r="BJ732" t="s">
        <v>592</v>
      </c>
      <c r="BK732" t="s">
        <v>86</v>
      </c>
      <c r="BL732" t="s">
        <v>592</v>
      </c>
      <c r="BM732" t="s">
        <v>3968</v>
      </c>
      <c r="BN732" t="s">
        <v>74</v>
      </c>
      <c r="BO732" t="s">
        <v>74</v>
      </c>
      <c r="BP732" t="s">
        <v>74</v>
      </c>
      <c r="BQ732" t="s">
        <v>74</v>
      </c>
      <c r="BR732" t="s">
        <v>89</v>
      </c>
      <c r="BS732" t="s">
        <v>3969</v>
      </c>
      <c r="BT732" t="str">
        <f>HYPERLINK("https%3A%2F%2Fwww.webofscience.com%2Fwos%2Fwoscc%2Ffull-record%2FWOS:A1945XY75400018","View Full Record in Web of Science")</f>
        <v>View Full Record in Web of Science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savedrecs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SULEYMAN BILGIN - Dijital Kanal Cozumleri (Satis Sonra</cp:lastModifiedBy>
  <dcterms:created xsi:type="dcterms:W3CDTF">2024-07-28T15:26:59Z</dcterms:created>
  <dcterms:modified xsi:type="dcterms:W3CDTF">2024-07-28T15:26:59Z</dcterms:modified>
</cp:coreProperties>
</file>